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C:\Users\dtillbrook-evans\Desktop\GPICS Stuff\Audit Tools\"/>
    </mc:Choice>
  </mc:AlternateContent>
  <xr:revisionPtr revIDLastSave="0" documentId="13_ncr:1_{5A694CD7-A45D-4A01-92FD-810EC79EDE75}" xr6:coauthVersionLast="47" xr6:coauthVersionMax="47" xr10:uidLastSave="{00000000-0000-0000-0000-000000000000}"/>
  <workbookProtection lockStructure="1"/>
  <bookViews>
    <workbookView xWindow="-110" yWindow="-110" windowWidth="19420" windowHeight="11500" tabRatio="900" xr2:uid="{00000000-000D-0000-FFFF-FFFF00000000}"/>
  </bookViews>
  <sheets>
    <sheet name="Front Page" sheetId="1" r:id="rId1"/>
    <sheet name="Guidance &amp; Definitions" sheetId="2" r:id="rId2"/>
    <sheet name="Dashboard" sheetId="3" r:id="rId3"/>
    <sheet name="Board Summary" sheetId="4" r:id="rId4"/>
    <sheet name="Export" sheetId="5" r:id="rId5"/>
    <sheet name="Legacy Export" sheetId="79" r:id="rId6"/>
    <sheet name="Legacy Export Source" sheetId="80" state="veryHidden" r:id="rId7"/>
    <sheet name="1.1 Scope Of Adult Intensive Ca" sheetId="6" r:id="rId8"/>
    <sheet name="1.2 Intensive Care Outcomes" sheetId="7" r:id="rId9"/>
    <sheet name="1.3 Physical Facilities" sheetId="8" r:id="rId10"/>
    <sheet name="1.4 Clinical Information System" sheetId="9" r:id="rId11"/>
    <sheet name="1.5 Clinical Equipment" sheetId="10" r:id="rId12"/>
    <sheet name="1.6 Intensive Care Ultrasound" sheetId="11" r:id="rId13"/>
    <sheet name="1.7 Critical Care Outreach, Rap" sheetId="12" r:id="rId14"/>
    <sheet name="1.8 Cardiothoracic Critical Car" sheetId="13" r:id="rId15"/>
    <sheet name="1.9 Neurocritical Care" sheetId="14" r:id="rId16"/>
    <sheet name="1.10 Burns Care" sheetId="15" r:id="rId17"/>
    <sheet name="1.11 Smaller, Remote And Rural " sheetId="16" r:id="rId18"/>
    <sheet name="1.12 Enhanced Care" sheetId="17" r:id="rId19"/>
    <sheet name="1.13 Interaction With Other Ser" sheetId="18" r:id="rId20"/>
    <sheet name="1.14 Prolonged Mechanical Venti" sheetId="19" r:id="rId21"/>
    <sheet name="1.15 Critical Care Networks" sheetId="20" r:id="rId22"/>
    <sheet name="1.16 Commissioning (England)" sheetId="21" r:id="rId23"/>
    <sheet name="1.17 Commissioning (Scotland, W" sheetId="22" r:id="rId24"/>
    <sheet name="2.1 Consultant Staffing" sheetId="23" r:id="rId25"/>
    <sheet name="2.2 Non-Consultant Medical Doct" sheetId="24" r:id="rId26"/>
    <sheet name="2.3 Advanced Critical Care Prac" sheetId="25" r:id="rId27"/>
    <sheet name="2.4 On-Site Medical Doctor And " sheetId="26" r:id="rId28"/>
    <sheet name="2.5 Registered Nurse Staffing" sheetId="27" r:id="rId29"/>
    <sheet name="2.6 Registered Nurse Associate " sheetId="28" r:id="rId30"/>
    <sheet name="2.7 Pharmacy Team" sheetId="29" r:id="rId31"/>
    <sheet name="2.8 Physiotherapists" sheetId="30" r:id="rId32"/>
    <sheet name="2.9 Dietitians" sheetId="31" r:id="rId33"/>
    <sheet name="2.10 Speech &amp; Language Therapis" sheetId="32" r:id="rId34"/>
    <sheet name="2.11 Occupational Therapy" sheetId="33" r:id="rId35"/>
    <sheet name="2.12 Practitioner Psychologists" sheetId="34" r:id="rId36"/>
    <sheet name="2.13 Healthcare Scientists Spec" sheetId="35" r:id="rId37"/>
    <sheet name="2.14 Support Staff" sheetId="36" r:id="rId38"/>
    <sheet name="2.15 Induction, Return To Work " sheetId="37" r:id="rId39"/>
    <sheet name="2.16 Professional Development, " sheetId="38" r:id="rId40"/>
    <sheet name="2.17 Staff Wellbeing" sheetId="39" r:id="rId41"/>
    <sheet name="2.18 Equity, Diversity And Incl" sheetId="40" r:id="rId42"/>
    <sheet name="3.1 Standardised Care Of The Cr" sheetId="41" r:id="rId43"/>
    <sheet name="3.2 Admission, Discharge And Ha" sheetId="42" r:id="rId44"/>
    <sheet name="3.3 Involving, Supporting And R" sheetId="43" r:id="rId45"/>
    <sheet name="3.4 Involving And Caring For Pa" sheetId="44" r:id="rId46"/>
    <sheet name="3.5 Airway Management" sheetId="45" r:id="rId47"/>
    <sheet name="3.6 Respiratory Support" sheetId="46" r:id="rId48"/>
    <sheet name="3.7 Cardiovascular Support" sheetId="47" r:id="rId49"/>
    <sheet name="3.8 Renal Support" sheetId="48" r:id="rId50"/>
    <sheet name="3.9 Gastrointestinal Support An" sheetId="49" r:id="rId51"/>
    <sheet name="3.10 Liver Support" sheetId="50" r:id="rId52"/>
    <sheet name="3.11 Neurological Support" sheetId="51" r:id="rId53"/>
    <sheet name="3.12 Infection Control" sheetId="52" r:id="rId54"/>
    <sheet name="3.13 Major Trauma" sheetId="53" r:id="rId55"/>
    <sheet name="3.14 Inter- And Intra- Hospital" sheetId="54" r:id="rId56"/>
    <sheet name="3.15 Legal Aspects Of Capacity " sheetId="55" r:id="rId57"/>
    <sheet name="3.16 Managing Acute Behavioural" sheetId="56" r:id="rId58"/>
    <sheet name="3.17 Care Of The Chronically Cr" sheetId="57" r:id="rId59"/>
    <sheet name="3.18 Care Of The Critically Ill" sheetId="58" r:id="rId60"/>
    <sheet name="3.19 Care Of The Critically Ill" sheetId="59" r:id="rId61"/>
    <sheet name="3.20 Rehabilitation" sheetId="60" r:id="rId62"/>
    <sheet name="3.21 Outpatient Follow-Up" sheetId="61" r:id="rId63"/>
    <sheet name="3.22 Care At The End Of Life" sheetId="62" r:id="rId64"/>
    <sheet name="3.23 Organ And Tissue Donation" sheetId="63" r:id="rId65"/>
    <sheet name="4.1 Research" sheetId="64" r:id="rId66"/>
    <sheet name="4.2 Audit And Quality Improveme" sheetId="65" r:id="rId67"/>
    <sheet name="4.3 Clinical Governance" sheetId="66" r:id="rId68"/>
    <sheet name="4.4 Patient Safety Standards" sheetId="67" r:id="rId69"/>
    <sheet name="4.5 Environmental Sustainabilit" sheetId="68" r:id="rId70"/>
    <sheet name="5.1 Capacity Management" sheetId="69" r:id="rId71"/>
    <sheet name="5.2 Surge And Business Continui" sheetId="70" r:id="rId72"/>
    <sheet name="5.3 Major Incidents" sheetId="71" r:id="rId73"/>
    <sheet name="5.4 High Consequence Infectious" sheetId="72" r:id="rId74"/>
    <sheet name="5.5 Fire And Evacuation" sheetId="73" r:id="rId75"/>
    <sheet name="_TypeofUnit" sheetId="78" state="hidden" r:id="rId76"/>
    <sheet name="Chapter_Helper" sheetId="74" state="hidden" r:id="rId77"/>
    <sheet name="Type_Summary" sheetId="75" state="hidden" r:id="rId78"/>
    <sheet name="_Lists" sheetId="76" state="hidden" r:id="rId79"/>
    <sheet name="_Lookup" sheetId="77" state="hidden" r:id="rId80"/>
  </sheets>
  <definedNames>
    <definedName name="_xlnm._FilterDatabase" localSheetId="7" hidden="1">'1.1 Scope Of Adult Intensive Ca'!$A$4:$L$4</definedName>
    <definedName name="_xlnm._FilterDatabase" localSheetId="16" hidden="1">'1.10 Burns Care'!$A$4:$L$4</definedName>
    <definedName name="_xlnm._FilterDatabase" localSheetId="17" hidden="1">'1.11 Smaller, Remote And Rural '!$A$4:$L$4</definedName>
    <definedName name="_xlnm._FilterDatabase" localSheetId="18" hidden="1">'1.12 Enhanced Care'!$A$4:$L$4</definedName>
    <definedName name="_xlnm._FilterDatabase" localSheetId="19" hidden="1">'1.13 Interaction With Other Ser'!$A$4:$L$4</definedName>
    <definedName name="_xlnm._FilterDatabase" localSheetId="20" hidden="1">'1.14 Prolonged Mechanical Venti'!$A$4:$L$4</definedName>
    <definedName name="_xlnm._FilterDatabase" localSheetId="21" hidden="1">'1.15 Critical Care Networks'!$A$4:$L$4</definedName>
    <definedName name="_xlnm._FilterDatabase" localSheetId="22" hidden="1">'1.16 Commissioning (England)'!$A$4:$L$4</definedName>
    <definedName name="_xlnm._FilterDatabase" localSheetId="23" hidden="1">'1.17 Commissioning (Scotland, W'!$A$4:$L$4</definedName>
    <definedName name="_xlnm._FilterDatabase" localSheetId="8" hidden="1">'1.2 Intensive Care Outcomes'!$A$4:$L$4</definedName>
    <definedName name="_xlnm._FilterDatabase" localSheetId="9" hidden="1">'1.3 Physical Facilities'!$A$4:$L$4</definedName>
    <definedName name="_xlnm._FilterDatabase" localSheetId="10" hidden="1">'1.4 Clinical Information System'!$A$4:$L$4</definedName>
    <definedName name="_xlnm._FilterDatabase" localSheetId="11" hidden="1">'1.5 Clinical Equipment'!$A$4:$L$4</definedName>
    <definedName name="_xlnm._FilterDatabase" localSheetId="12" hidden="1">'1.6 Intensive Care Ultrasound'!$A$4:$L$4</definedName>
    <definedName name="_xlnm._FilterDatabase" localSheetId="13" hidden="1">'1.7 Critical Care Outreach, Rap'!$A$4:$L$4</definedName>
    <definedName name="_xlnm._FilterDatabase" localSheetId="14" hidden="1">'1.8 Cardiothoracic Critical Car'!$A$4:$L$4</definedName>
    <definedName name="_xlnm._FilterDatabase" localSheetId="15" hidden="1">'1.9 Neurocritical Care'!$A$4:$L$4</definedName>
    <definedName name="_xlnm._FilterDatabase" localSheetId="24" hidden="1">'2.1 Consultant Staffing'!$A$4:$L$4</definedName>
    <definedName name="_xlnm._FilterDatabase" localSheetId="33" hidden="1">'2.10 Speech &amp; Language Therapis'!$A$4:$L$4</definedName>
    <definedName name="_xlnm._FilterDatabase" localSheetId="34" hidden="1">'2.11 Occupational Therapy'!$A$4:$L$4</definedName>
    <definedName name="_xlnm._FilterDatabase" localSheetId="35" hidden="1">'2.12 Practitioner Psychologists'!$A$4:$L$4</definedName>
    <definedName name="_xlnm._FilterDatabase" localSheetId="36" hidden="1">'2.13 Healthcare Scientists Spec'!$A$4:$L$4</definedName>
    <definedName name="_xlnm._FilterDatabase" localSheetId="37" hidden="1">'2.14 Support Staff'!$A$4:$L$4</definedName>
    <definedName name="_xlnm._FilterDatabase" localSheetId="38" hidden="1">'2.15 Induction, Return To Work '!$A$4:$L$4</definedName>
    <definedName name="_xlnm._FilterDatabase" localSheetId="39" hidden="1">'2.16 Professional Development, '!$A$4:$L$4</definedName>
    <definedName name="_xlnm._FilterDatabase" localSheetId="40" hidden="1">'2.17 Staff Wellbeing'!$A$4:$L$4</definedName>
    <definedName name="_xlnm._FilterDatabase" localSheetId="41" hidden="1">'2.18 Equity, Diversity And Incl'!$A$4:$L$4</definedName>
    <definedName name="_xlnm._FilterDatabase" localSheetId="25" hidden="1">'2.2 Non-Consultant Medical Doct'!$A$4:$L$4</definedName>
    <definedName name="_xlnm._FilterDatabase" localSheetId="26" hidden="1">'2.3 Advanced Critical Care Prac'!$A$4:$L$4</definedName>
    <definedName name="_xlnm._FilterDatabase" localSheetId="27" hidden="1">'2.4 On-Site Medical Doctor And '!$A$4:$L$4</definedName>
    <definedName name="_xlnm._FilterDatabase" localSheetId="28" hidden="1">'2.5 Registered Nurse Staffing'!$A$4:$L$4</definedName>
    <definedName name="_xlnm._FilterDatabase" localSheetId="29" hidden="1">'2.6 Registered Nurse Associate '!$A$4:$L$4</definedName>
    <definedName name="_xlnm._FilterDatabase" localSheetId="30" hidden="1">'2.7 Pharmacy Team'!$A$4:$L$4</definedName>
    <definedName name="_xlnm._FilterDatabase" localSheetId="31" hidden="1">'2.8 Physiotherapists'!$A$4:$L$4</definedName>
    <definedName name="_xlnm._FilterDatabase" localSheetId="32" hidden="1">'2.9 Dietitians'!$A$4:$L$4</definedName>
    <definedName name="_xlnm._FilterDatabase" localSheetId="42" hidden="1">'3.1 Standardised Care Of The Cr'!$A$4:$L$4</definedName>
    <definedName name="_xlnm._FilterDatabase" localSheetId="51" hidden="1">'3.10 Liver Support'!$A$4:$L$4</definedName>
    <definedName name="_xlnm._FilterDatabase" localSheetId="52" hidden="1">'3.11 Neurological Support'!$A$4:$L$4</definedName>
    <definedName name="_xlnm._FilterDatabase" localSheetId="53" hidden="1">'3.12 Infection Control'!$A$4:$L$4</definedName>
    <definedName name="_xlnm._FilterDatabase" localSheetId="54" hidden="1">'3.13 Major Trauma'!$A$4:$L$4</definedName>
    <definedName name="_xlnm._FilterDatabase" localSheetId="55" hidden="1">'3.14 Inter- And Intra- Hospital'!$A$4:$L$4</definedName>
    <definedName name="_xlnm._FilterDatabase" localSheetId="56" hidden="1">'3.15 Legal Aspects Of Capacity '!$A$4:$L$4</definedName>
    <definedName name="_xlnm._FilterDatabase" localSheetId="57" hidden="1">'3.16 Managing Acute Behavioural'!$A$4:$L$4</definedName>
    <definedName name="_xlnm._FilterDatabase" localSheetId="58" hidden="1">'3.17 Care Of The Chronically Cr'!$A$4:$L$4</definedName>
    <definedName name="_xlnm._FilterDatabase" localSheetId="59" hidden="1">'3.18 Care Of The Critically Ill'!$A$4:$L$4</definedName>
    <definedName name="_xlnm._FilterDatabase" localSheetId="60" hidden="1">'3.19 Care Of The Critically Ill'!$A$4:$L$4</definedName>
    <definedName name="_xlnm._FilterDatabase" localSheetId="43" hidden="1">'3.2 Admission, Discharge And Ha'!$A$4:$L$4</definedName>
    <definedName name="_xlnm._FilterDatabase" localSheetId="61" hidden="1">'3.20 Rehabilitation'!$A$4:$L$4</definedName>
    <definedName name="_xlnm._FilterDatabase" localSheetId="62" hidden="1">'3.21 Outpatient Follow-Up'!$A$4:$L$4</definedName>
    <definedName name="_xlnm._FilterDatabase" localSheetId="63" hidden="1">'3.22 Care At The End Of Life'!$A$4:$L$4</definedName>
    <definedName name="_xlnm._FilterDatabase" localSheetId="64" hidden="1">'3.23 Organ And Tissue Donation'!$A$4:$L$4</definedName>
    <definedName name="_xlnm._FilterDatabase" localSheetId="44" hidden="1">'3.3 Involving, Supporting And R'!$A$4:$L$4</definedName>
    <definedName name="_xlnm._FilterDatabase" localSheetId="45" hidden="1">'3.4 Involving And Caring For Pa'!$A$4:$L$4</definedName>
    <definedName name="_xlnm._FilterDatabase" localSheetId="46" hidden="1">'3.5 Airway Management'!$A$4:$L$4</definedName>
    <definedName name="_xlnm._FilterDatabase" localSheetId="47" hidden="1">'3.6 Respiratory Support'!$A$4:$L$4</definedName>
    <definedName name="_xlnm._FilterDatabase" localSheetId="48" hidden="1">'3.7 Cardiovascular Support'!$A$4:$L$4</definedName>
    <definedName name="_xlnm._FilterDatabase" localSheetId="49" hidden="1">'3.8 Renal Support'!$A$4:$L$4</definedName>
    <definedName name="_xlnm._FilterDatabase" localSheetId="50" hidden="1">'3.9 Gastrointestinal Support An'!$A$4:$L$4</definedName>
    <definedName name="_xlnm._FilterDatabase" localSheetId="65" hidden="1">'4.1 Research'!$A$4:$L$4</definedName>
    <definedName name="_xlnm._FilterDatabase" localSheetId="66" hidden="1">'4.2 Audit And Quality Improveme'!$A$4:$L$4</definedName>
    <definedName name="_xlnm._FilterDatabase" localSheetId="67" hidden="1">'4.3 Clinical Governance'!$A$4:$L$4</definedName>
    <definedName name="_xlnm._FilterDatabase" localSheetId="68" hidden="1">'4.4 Patient Safety Standards'!$A$4:$L$4</definedName>
    <definedName name="_xlnm._FilterDatabase" localSheetId="69" hidden="1">'4.5 Environmental Sustainabilit'!$A$4:$L$4</definedName>
    <definedName name="_xlnm._FilterDatabase" localSheetId="70" hidden="1">'5.1 Capacity Management'!$A$4:$L$4</definedName>
    <definedName name="_xlnm._FilterDatabase" localSheetId="71" hidden="1">'5.2 Surge And Business Continui'!$A$4:$L$4</definedName>
    <definedName name="_xlnm._FilterDatabase" localSheetId="72" hidden="1">'5.3 Major Incidents'!$A$4:$L$4</definedName>
    <definedName name="_xlnm._FilterDatabase" localSheetId="73" hidden="1">'5.4 High Consequence Infectious'!$A$4:$L$4</definedName>
    <definedName name="_xlnm._FilterDatabase" localSheetId="74" hidden="1">'5.5 Fire And Evacuation'!$A$4:$L$4</definedName>
    <definedName name="ACCNetworks">_Lookup!$E$3:$E$30</definedName>
    <definedName name="ACCProv_001">_Lookup!$P$2:$P$11</definedName>
    <definedName name="ACCProv_002">_Lookup!$Q$2:$Q$10</definedName>
    <definedName name="ACCProv_003">_Lookup!$R$2:$R$16</definedName>
    <definedName name="ACCProv_004">_Lookup!$S$2:$S$10</definedName>
    <definedName name="ACCProv_005">_Lookup!$T$2:$T$13</definedName>
    <definedName name="ACCProv_006">_Lookup!$U$2:$U$6</definedName>
    <definedName name="ACCProv_007">_Lookup!$V$2:$V$5</definedName>
    <definedName name="ACCProv_008">_Lookup!$W$2:$W$5</definedName>
    <definedName name="ACCProv_009">_Lookup!$X$2:$X$6</definedName>
    <definedName name="ACCProv_010">_Lookup!$Y$2:$Y$5</definedName>
    <definedName name="ACCProv_011">_Lookup!$Z$2:$Z$7</definedName>
    <definedName name="ACCProv_012">_Lookup!$AA$2:$AA$7</definedName>
    <definedName name="ACCProv_013">_Lookup!$AB$2:$AB$5</definedName>
    <definedName name="ACCProv_014">_Lookup!$AC$2:$AC$14</definedName>
    <definedName name="ACCProv_015">_Lookup!$AD$2:$AD$6</definedName>
    <definedName name="ACCProv_016">_Lookup!$AE$2:$AE$5</definedName>
    <definedName name="ACCProv_017">_Lookup!$AF$2:$AF$14</definedName>
    <definedName name="ACCProv_018">_Lookup!$AG$2:$AG$16</definedName>
    <definedName name="ACCProv_019">_Lookup!$AH$2:$AH$8</definedName>
    <definedName name="ACCProv_020">_Lookup!$AI$2:$AI$3</definedName>
    <definedName name="ACCProv_021">_Lookup!$AJ$2:$AJ$3</definedName>
    <definedName name="ACCProv_022">_Lookup!$AK$2:$AK$3</definedName>
    <definedName name="ACCProv_023">_Lookup!$AL$2:$AL$3</definedName>
    <definedName name="ACCProv_024">_Lookup!$AM$2:$AM$3</definedName>
    <definedName name="ACCProv_025">_Lookup!$AN$2:$AN$7</definedName>
    <definedName name="ACCProv_026">_Lookup!$AO$2:$AO$14</definedName>
    <definedName name="ACCProv_027">_Lookup!$AP$2:$AP$8</definedName>
    <definedName name="ACCProv_028">_Lookup!$AQ$2:$AQ$2</definedName>
    <definedName name="ACCUnit_001">_Lookup!$AR$2:$AR$4</definedName>
    <definedName name="ACCUnit_002">_Lookup!$AS$2:$AS$4</definedName>
    <definedName name="ACCUnit_003">_Lookup!$AT$2:$AT$6</definedName>
    <definedName name="ACCUnit_004">_Lookup!$AU$2:$AU$4</definedName>
    <definedName name="ACCUnit_005">_Lookup!$AV$2:$AV$4</definedName>
    <definedName name="ACCUnit_006">_Lookup!$AW$2:$AW$4</definedName>
    <definedName name="ACCUnit_007">_Lookup!$AX$2:$AX$4</definedName>
    <definedName name="ACCUnit_008">_Lookup!$AY$2:$AY$4</definedName>
    <definedName name="ACCUnit_009">_Lookup!$AZ$2:$AZ$4</definedName>
    <definedName name="ACCUnit_010">_Lookup!$BA$2:$BA$4</definedName>
    <definedName name="ACCUnit_011">_Lookup!$BB$2:$BB$4</definedName>
    <definedName name="ACCUnit_012">_Lookup!$BC$2:$BC$4</definedName>
    <definedName name="ACCUnit_013">_Lookup!$BD$2:$BD$6</definedName>
    <definedName name="ACCUnit_014">_Lookup!$BE$2:$BE$4</definedName>
    <definedName name="ACCUnit_015">_Lookup!$BF$2:$BF$5</definedName>
    <definedName name="ACCUnit_016">_Lookup!$BG$2:$BG$5</definedName>
    <definedName name="ACCUnit_017">_Lookup!$BH$2:$BH$6</definedName>
    <definedName name="ACCUnit_018">_Lookup!$BI$2:$BI$4</definedName>
    <definedName name="ACCUnit_019">_Lookup!$BJ$2:$BJ$4</definedName>
    <definedName name="ACCUnit_020">_Lookup!$BK$2:$BK$5</definedName>
    <definedName name="ACCUnit_021">_Lookup!$BL$2:$BL$4</definedName>
    <definedName name="ACCUnit_022">_Lookup!$BM$2:$BM$5</definedName>
    <definedName name="ACCUnit_023">_Lookup!$BN$2:$BN$4</definedName>
    <definedName name="ACCUnit_024">_Lookup!$BO$2:$BO$7</definedName>
    <definedName name="ACCUnit_025">_Lookup!$BP$2:$BP$4</definedName>
    <definedName name="ACCUnit_026">_Lookup!$BQ$2:$BQ$5</definedName>
    <definedName name="ACCUnit_027">_Lookup!$BR$2:$BR$4</definedName>
    <definedName name="ACCUnit_028">_Lookup!$BS$2:$BS$4</definedName>
    <definedName name="ACCUnit_029">_Lookup!$BT$2:$BT$4</definedName>
    <definedName name="ACCUnit_030">_Lookup!$BU$2:$BU$4</definedName>
    <definedName name="ACCUnit_031">_Lookup!$BV$2:$BV$4</definedName>
    <definedName name="ACCUnit_032">_Lookup!$BW$2:$BW$4</definedName>
    <definedName name="ACCUnit_033">_Lookup!$BX$2:$BX$4</definedName>
    <definedName name="ACCUnit_034">_Lookup!$BY$2:$BY$8</definedName>
    <definedName name="ACCUnit_035">_Lookup!$BZ$2:$BZ$6</definedName>
    <definedName name="ACCUnit_036">_Lookup!$CA$2:$CA$4</definedName>
    <definedName name="ACCUnit_037">_Lookup!$CB$2:$CB$4</definedName>
    <definedName name="ACCUnit_038">_Lookup!$CC$2:$CC$4</definedName>
    <definedName name="ACCUnit_039">_Lookup!$CD$2:$CD$4</definedName>
    <definedName name="ACCUnit_040">_Lookup!$CE$2:$CE$4</definedName>
    <definedName name="ACCUnit_041">_Lookup!$CF$2:$CF$4</definedName>
    <definedName name="ACCUnit_042">_Lookup!$CG$2:$CG$6</definedName>
    <definedName name="ACCUnit_043">_Lookup!$CH$2:$CH$5</definedName>
    <definedName name="ACCUnit_044">_Lookup!$CI$2:$CI$4</definedName>
    <definedName name="ACCUnit_045">_Lookup!$CJ$2:$CJ$5</definedName>
    <definedName name="ACCUnit_046">_Lookup!$CK$2:$CK$4</definedName>
    <definedName name="ACCUnit_047">_Lookup!$CL$2:$CL$4</definedName>
    <definedName name="ACCUnit_048">_Lookup!$CM$2:$CM$4</definedName>
    <definedName name="ACCUnit_049">_Lookup!$CN$2:$CN$4</definedName>
    <definedName name="ACCUnit_050">_Lookup!$CO$2:$CO$8</definedName>
    <definedName name="ACCUnit_051">_Lookup!$CP$2:$CP$5</definedName>
    <definedName name="ACCUnit_052">_Lookup!$CQ$2:$CQ$4</definedName>
    <definedName name="ACCUnit_053">_Lookup!$CR$2:$CR$4</definedName>
    <definedName name="ACCUnit_054">_Lookup!$CS$2:$CS$5</definedName>
    <definedName name="ACCUnit_055">_Lookup!$CT$2:$CT$5</definedName>
    <definedName name="ACCUnit_056">_Lookup!$CU$2:$CU$4</definedName>
    <definedName name="ACCUnit_057">_Lookup!$CV$2:$CV$4</definedName>
    <definedName name="ACCUnit_058">_Lookup!$CW$2:$CW$4</definedName>
    <definedName name="ACCUnit_059">_Lookup!$CX$2:$CX$7</definedName>
    <definedName name="ACCUnit_060">_Lookup!$CY$2:$CY$4</definedName>
    <definedName name="ACCUnit_061">_Lookup!$CZ$2:$CZ$5</definedName>
    <definedName name="ACCUnit_062">_Lookup!$DA$2:$DA$6</definedName>
    <definedName name="ACCUnit_063">_Lookup!$DB$2:$DB$5</definedName>
    <definedName name="ACCUnit_064">_Lookup!$DC$2:$DC$4</definedName>
    <definedName name="ACCUnit_065">_Lookup!$DD$2:$DD$6</definedName>
    <definedName name="ACCUnit_066">_Lookup!$DE$2:$DE$5</definedName>
    <definedName name="ACCUnit_067">_Lookup!$DF$2:$DF$5</definedName>
    <definedName name="ACCUnit_068">_Lookup!$DG$2:$DG$4</definedName>
    <definedName name="ACCUnit_069">_Lookup!$DH$2:$DH$5</definedName>
    <definedName name="ACCUnit_070">_Lookup!$DI$2:$DI$4</definedName>
    <definedName name="ACCUnit_071">_Lookup!$DJ$2:$DJ$4</definedName>
    <definedName name="ACCUnit_072">_Lookup!$DK$2:$DK$4</definedName>
    <definedName name="ACCUnit_073">_Lookup!$DL$2:$DL$4</definedName>
    <definedName name="ACCUnit_074">_Lookup!$DM$2:$DM$5</definedName>
    <definedName name="ACCUnit_075">_Lookup!$DN$2:$DN$4</definedName>
    <definedName name="ACCUnit_076">_Lookup!$DO$2:$DO$5</definedName>
    <definedName name="ACCUnit_077">_Lookup!$DP$2:$DP$7</definedName>
    <definedName name="ACCUnit_078">_Lookup!$DQ$2:$DQ$5</definedName>
    <definedName name="ACCUnit_079">_Lookup!$DR$2:$DR$5</definedName>
    <definedName name="ACCUnit_080">_Lookup!$DS$2:$DS$5</definedName>
    <definedName name="ACCUnit_081">_Lookup!$DT$2:$DT$4</definedName>
    <definedName name="ACCUnit_082">_Lookup!$DU$2:$DU$4</definedName>
    <definedName name="ACCUnit_083">_Lookup!$DV$2:$DV$4</definedName>
    <definedName name="ACCUnit_084">_Lookup!$DW$2:$DW$4</definedName>
    <definedName name="ACCUnit_085">_Lookup!$DX$2:$DX$4</definedName>
    <definedName name="ACCUnit_086">_Lookup!$DY$2:$DY$4</definedName>
    <definedName name="ACCUnit_087">_Lookup!$DZ$2:$DZ$4</definedName>
    <definedName name="ACCUnit_088">_Lookup!$EA$2:$EA$4</definedName>
    <definedName name="ACCUnit_089">_Lookup!$EB$2:$EB$4</definedName>
    <definedName name="ACCUnit_090">_Lookup!$EC$2:$EC$6</definedName>
    <definedName name="ACCUnit_091">_Lookup!$ED$2:$ED$5</definedName>
    <definedName name="ACCUnit_092">_Lookup!$EE$2:$EE$4</definedName>
    <definedName name="ACCUnit_093">_Lookup!$EF$2:$EF$4</definedName>
    <definedName name="ACCUnit_094">_Lookup!$EG$2:$EG$5</definedName>
    <definedName name="ACCUnit_095">_Lookup!$EH$2:$EH$6</definedName>
    <definedName name="ACCUnit_096">_Lookup!$EI$2:$EI$4</definedName>
    <definedName name="ACCUnit_097">_Lookup!$EJ$2:$EJ$5</definedName>
    <definedName name="ACCUnit_098">_Lookup!$EK$2:$EK$4</definedName>
    <definedName name="ACCUnit_099">_Lookup!$EL$2:$EL$6</definedName>
    <definedName name="ACCUnit_100">_Lookup!$EM$2:$EM$5</definedName>
    <definedName name="ACCUnit_101">_Lookup!$EN$2:$EN$4</definedName>
    <definedName name="ACCUnit_102">_Lookup!$EO$2:$EO$4</definedName>
    <definedName name="ACCUnit_103">_Lookup!$EP$2:$EP$5</definedName>
    <definedName name="ACCUnit_104">_Lookup!$EQ$2:$EQ$4</definedName>
    <definedName name="ACCUnit_105">_Lookup!$ER$2:$ER$4</definedName>
    <definedName name="ACCUnit_106">_Lookup!$ES$2:$ES$6</definedName>
    <definedName name="ACCUnit_107">_Lookup!$ET$2:$ET$4</definedName>
    <definedName name="ACCUnit_108">_Lookup!$EU$2:$EU$4</definedName>
    <definedName name="ACCUnit_109">_Lookup!$EV$2:$EV$4</definedName>
    <definedName name="ACCUnit_110">_Lookup!$EW$2:$EW$6</definedName>
    <definedName name="ACCUnit_111">_Lookup!$EX$2:$EX$4</definedName>
    <definedName name="ACCUnit_112">_Lookup!$EY$2:$EY$4</definedName>
    <definedName name="ACCUnit_113">_Lookup!$EZ$2:$EZ$4</definedName>
    <definedName name="ACCUnit_114">_Lookup!$FA$2:$FA$4</definedName>
    <definedName name="ACCUnit_115">_Lookup!$FB$2:$FB$4</definedName>
    <definedName name="ACCUnit_116">_Lookup!$FC$2:$FC$4</definedName>
    <definedName name="ACCUnit_117">_Lookup!$FD$2:$FD$4</definedName>
    <definedName name="ACCUnit_118">_Lookup!$FE$2:$FE$4</definedName>
    <definedName name="ACCUnit_119">_Lookup!$FF$2:$FF$4</definedName>
    <definedName name="ACCUnit_120">_Lookup!$FG$2:$FG$5</definedName>
    <definedName name="ACCUnit_121">_Lookup!$FH$2:$FH$4</definedName>
    <definedName name="ACCUnit_122">_Lookup!$FI$2:$FI$4</definedName>
    <definedName name="ACCUnit_123">_Lookup!$FJ$2:$FJ$4</definedName>
    <definedName name="ACCUnit_124">_Lookup!$FK$2:$FK$4</definedName>
    <definedName name="ACCUnit_125">_Lookup!$FL$2:$FL$4</definedName>
    <definedName name="ACCUnit_126">_Lookup!$FM$2:$FM$4</definedName>
    <definedName name="ACCUnit_127">_Lookup!$FN$2:$FN$4</definedName>
    <definedName name="ACCUnit_128">_Lookup!$FO$2:$FO$4</definedName>
    <definedName name="ACCUnit_129">_Lookup!$FP$2:$FP$4</definedName>
    <definedName name="ACCUnit_130">_Lookup!$FQ$2:$FQ$5</definedName>
    <definedName name="ACCUnit_131">_Lookup!$FR$2:$FR$4</definedName>
    <definedName name="ACCUnit_132">_Lookup!$FS$2:$FS$4</definedName>
    <definedName name="ACCUnit_133">_Lookup!$FT$2:$FT$4</definedName>
    <definedName name="ACCUnit_134">_Lookup!$FU$2:$FU$4</definedName>
    <definedName name="ACCUnit_135">_Lookup!$FV$2:$FV$4</definedName>
    <definedName name="ACCUnit_136">_Lookup!$FW$2:$FW$4</definedName>
    <definedName name="ACCUnit_137">_Lookup!$FX$2:$FX$5</definedName>
    <definedName name="ACCUnit_138">_Lookup!$FY$2:$FY$5</definedName>
    <definedName name="ACCUnit_139">_Lookup!$FZ$2:$FZ$4</definedName>
    <definedName name="ACCUnit_140">_Lookup!$GA$2:$GA$4</definedName>
    <definedName name="ACCUnit_141">_Lookup!$GB$2:$GB$5</definedName>
    <definedName name="ACCUnit_142">_Lookup!$GC$2:$GC$4</definedName>
    <definedName name="ACCUnit_143">_Lookup!$GD$2:$GD$4</definedName>
    <definedName name="ACCUnit_144">_Lookup!$GE$2:$GE$4</definedName>
    <definedName name="ACCUnit_145">_Lookup!$GF$2:$GF$4</definedName>
    <definedName name="ACCUnit_146">_Lookup!$GG$2:$GG$4</definedName>
    <definedName name="ACCUnit_147">_Lookup!$GH$2:$GH$4</definedName>
    <definedName name="ACCUnit_148">_Lookup!$GI$2:$GI$6</definedName>
    <definedName name="ACCUnit_149">_Lookup!$GJ$2:$GJ$4</definedName>
    <definedName name="ACCUnit_150">_Lookup!$GK$2:$GK$6</definedName>
    <definedName name="ACCUnit_151">_Lookup!$GL$2:$GL$5</definedName>
    <definedName name="ACCUnit_152">_Lookup!$GM$2:$GM$4</definedName>
    <definedName name="ACCUnit_153">_Lookup!$GN$2:$GN$4</definedName>
    <definedName name="ACCUnit_154">_Lookup!$GO$2:$GO$6</definedName>
    <definedName name="ACCUnit_155">_Lookup!$GP$2:$GP$6</definedName>
    <definedName name="ACCUnit_156">_Lookup!$GQ$2:$GQ$5</definedName>
    <definedName name="ACCUnit_157">_Lookup!$GR$2:$GR$5</definedName>
    <definedName name="ACCUnit_158">_Lookup!$GS$2:$GS$5</definedName>
    <definedName name="ACCUnit_159">_Lookup!$GT$2:$GT$6</definedName>
    <definedName name="ACCUnit_Other">_Lookup!$E$30:$E$30</definedName>
    <definedName name="BRAGStatus">_Lists!$F$2:$F$7</definedName>
    <definedName name="MSStatus">_Lists!$A$2:$A$5</definedName>
    <definedName name="_xlnm.Print_Area" localSheetId="7">'1.1 Scope Of Adult Intensive Ca'!$A$1:$L$22</definedName>
    <definedName name="_xlnm.Print_Area" localSheetId="16">'1.10 Burns Care'!$A$1:$L$18</definedName>
    <definedName name="_xlnm.Print_Area" localSheetId="17">'1.11 Smaller, Remote And Rural '!$A$1:$L$16</definedName>
    <definedName name="_xlnm.Print_Area" localSheetId="18">'1.12 Enhanced Care'!$A$1:$L$19</definedName>
    <definedName name="_xlnm.Print_Area" localSheetId="19">'1.13 Interaction With Other Ser'!$A$1:$L$15</definedName>
    <definedName name="_xlnm.Print_Area" localSheetId="20">'1.14 Prolonged Mechanical Venti'!$A$1:$L$14</definedName>
    <definedName name="_xlnm.Print_Area" localSheetId="21">'1.15 Critical Care Networks'!$A$1:$L$16</definedName>
    <definedName name="_xlnm.Print_Area" localSheetId="22">'1.16 Commissioning (England)'!$A$1:$L$14</definedName>
    <definedName name="_xlnm.Print_Area" localSheetId="23">'1.17 Commissioning (Scotland, W'!$A$1:$L$12</definedName>
    <definedName name="_xlnm.Print_Area" localSheetId="8">'1.2 Intensive Care Outcomes'!$A$1:$L$14</definedName>
    <definedName name="_xlnm.Print_Area" localSheetId="9">'1.3 Physical Facilities'!$A$1:$L$21</definedName>
    <definedName name="_xlnm.Print_Area" localSheetId="10">'1.4 Clinical Information System'!$A$1:$L$22</definedName>
    <definedName name="_xlnm.Print_Area" localSheetId="11">'1.5 Clinical Equipment'!$A$1:$L$20</definedName>
    <definedName name="_xlnm.Print_Area" localSheetId="12">'1.6 Intensive Care Ultrasound'!$A$1:$L$21</definedName>
    <definedName name="_xlnm.Print_Area" localSheetId="13">'1.7 Critical Care Outreach, Rap'!$A$1:$L$18</definedName>
    <definedName name="_xlnm.Print_Area" localSheetId="14">'1.8 Cardiothoracic Critical Car'!$A$1:$L$19</definedName>
    <definedName name="_xlnm.Print_Area" localSheetId="15">'1.9 Neurocritical Care'!$A$1:$L$18</definedName>
    <definedName name="_xlnm.Print_Area" localSheetId="24">'2.1 Consultant Staffing'!$A$1:$L$16</definedName>
    <definedName name="_xlnm.Print_Area" localSheetId="33">'2.10 Speech &amp; Language Therapis'!$A$1:$L$19</definedName>
    <definedName name="_xlnm.Print_Area" localSheetId="34">'2.11 Occupational Therapy'!$A$1:$L$17</definedName>
    <definedName name="_xlnm.Print_Area" localSheetId="35">'2.12 Practitioner Psychologists'!$A$1:$L$20</definedName>
    <definedName name="_xlnm.Print_Area" localSheetId="36">'2.13 Healthcare Scientists Spec'!$A$1:$L$19</definedName>
    <definedName name="_xlnm.Print_Area" localSheetId="37">'2.14 Support Staff'!$A$1:$L$22</definedName>
    <definedName name="_xlnm.Print_Area" localSheetId="38">'2.15 Induction, Return To Work '!$A$1:$L$16</definedName>
    <definedName name="_xlnm.Print_Area" localSheetId="39">'2.16 Professional Development, '!$A$1:$L$48</definedName>
    <definedName name="_xlnm.Print_Area" localSheetId="40">'2.17 Staff Wellbeing'!$A$1:$L$18</definedName>
    <definedName name="_xlnm.Print_Area" localSheetId="41">'2.18 Equity, Diversity And Incl'!$A$1:$L$21</definedName>
    <definedName name="_xlnm.Print_Area" localSheetId="25">'2.2 Non-Consultant Medical Doct'!$A$1:$L$17</definedName>
    <definedName name="_xlnm.Print_Area" localSheetId="26">'2.3 Advanced Critical Care Prac'!$A$1:$L$20</definedName>
    <definedName name="_xlnm.Print_Area" localSheetId="27">'2.4 On-Site Medical Doctor And '!$A$1:$L$18</definedName>
    <definedName name="_xlnm.Print_Area" localSheetId="28">'2.5 Registered Nurse Staffing'!$A$1:$L$23</definedName>
    <definedName name="_xlnm.Print_Area" localSheetId="29">'2.6 Registered Nurse Associate '!$A$1:$L$12</definedName>
    <definedName name="_xlnm.Print_Area" localSheetId="30">'2.7 Pharmacy Team'!$A$1:$L$20</definedName>
    <definedName name="_xlnm.Print_Area" localSheetId="31">'2.8 Physiotherapists'!$A$1:$L$22</definedName>
    <definedName name="_xlnm.Print_Area" localSheetId="32">'2.9 Dietitians'!$A$1:$L$18</definedName>
    <definedName name="_xlnm.Print_Area" localSheetId="42">'3.1 Standardised Care Of The Cr'!$A$1:$L$25</definedName>
    <definedName name="_xlnm.Print_Area" localSheetId="51">'3.10 Liver Support'!$A$1:$L$15</definedName>
    <definedName name="_xlnm.Print_Area" localSheetId="52">'3.11 Neurological Support'!$A$1:$L$13</definedName>
    <definedName name="_xlnm.Print_Area" localSheetId="53">'3.12 Infection Control'!$A$1:$L$13</definedName>
    <definedName name="_xlnm.Print_Area" localSheetId="54">'3.13 Major Trauma'!$A$1:$L$18</definedName>
    <definedName name="_xlnm.Print_Area" localSheetId="55">'3.14 Inter- And Intra- Hospital'!$A$1:$L$16</definedName>
    <definedName name="_xlnm.Print_Area" localSheetId="56">'3.15 Legal Aspects Of Capacity '!$A$1:$L$14</definedName>
    <definedName name="_xlnm.Print_Area" localSheetId="57">'3.16 Managing Acute Behavioural'!$A$1:$L$15</definedName>
    <definedName name="_xlnm.Print_Area" localSheetId="58">'3.17 Care Of The Chronically Cr'!$A$1:$L$15</definedName>
    <definedName name="_xlnm.Print_Area" localSheetId="59">'3.18 Care Of The Critically Ill'!$A$1:$L$20</definedName>
    <definedName name="_xlnm.Print_Area" localSheetId="60">'3.19 Care Of The Critically Ill'!$A$1:$L$19</definedName>
    <definedName name="_xlnm.Print_Area" localSheetId="43">'3.2 Admission, Discharge And Ha'!$A$1:$L$25</definedName>
    <definedName name="_xlnm.Print_Area" localSheetId="61">'3.20 Rehabilitation'!$A$1:$L$18</definedName>
    <definedName name="_xlnm.Print_Area" localSheetId="62">'3.21 Outpatient Follow-Up'!$A$1:$L$16</definedName>
    <definedName name="_xlnm.Print_Area" localSheetId="63">'3.22 Care At The End Of Life'!$A$1:$L$17</definedName>
    <definedName name="_xlnm.Print_Area" localSheetId="64">'3.23 Organ And Tissue Donation'!$A$1:$L$14</definedName>
    <definedName name="_xlnm.Print_Area" localSheetId="44">'3.3 Involving, Supporting And R'!$A$1:$L$17</definedName>
    <definedName name="_xlnm.Print_Area" localSheetId="45">'3.4 Involving And Caring For Pa'!$A$1:$L$20</definedName>
    <definedName name="_xlnm.Print_Area" localSheetId="46">'3.5 Airway Management'!$A$1:$L$23</definedName>
    <definedName name="_xlnm.Print_Area" localSheetId="47">'3.6 Respiratory Support'!$A$1:$L$16</definedName>
    <definedName name="_xlnm.Print_Area" localSheetId="48">'3.7 Cardiovascular Support'!$A$1:$L$17</definedName>
    <definedName name="_xlnm.Print_Area" localSheetId="49">'3.8 Renal Support'!$A$1:$L$16</definedName>
    <definedName name="_xlnm.Print_Area" localSheetId="50">'3.9 Gastrointestinal Support An'!$A$1:$L$22</definedName>
    <definedName name="_xlnm.Print_Area" localSheetId="65">'4.1 Research'!$A$1:$L$13</definedName>
    <definedName name="_xlnm.Print_Area" localSheetId="66">'4.2 Audit And Quality Improveme'!$A$1:$L$12</definedName>
    <definedName name="_xlnm.Print_Area" localSheetId="67">'4.3 Clinical Governance'!$A$1:$L$17</definedName>
    <definedName name="_xlnm.Print_Area" localSheetId="68">'4.4 Patient Safety Standards'!$A$1:$L$13</definedName>
    <definedName name="_xlnm.Print_Area" localSheetId="69">'4.5 Environmental Sustainabilit'!$A$1:$L$16</definedName>
    <definedName name="_xlnm.Print_Area" localSheetId="70">'5.1 Capacity Management'!$A$1:$L$19</definedName>
    <definedName name="_xlnm.Print_Area" localSheetId="71">'5.2 Surge And Business Continui'!$A$1:$L$12</definedName>
    <definedName name="_xlnm.Print_Area" localSheetId="72">'5.3 Major Incidents'!$A$1:$L$16</definedName>
    <definedName name="_xlnm.Print_Area" localSheetId="73">'5.4 High Consequence Infectious'!$A$1:$L$18</definedName>
    <definedName name="_xlnm.Print_Area" localSheetId="74">'5.5 Fire And Evacuation'!$A$1:$L$18</definedName>
    <definedName name="_xlnm.Print_Area" localSheetId="2">Dashboard!$A$1:$K$86</definedName>
    <definedName name="_xlnm.Print_Titles" localSheetId="7">'1.1 Scope Of Adult Intensive Ca'!$1:$4</definedName>
    <definedName name="_xlnm.Print_Titles" localSheetId="16">'1.10 Burns Care'!$1:$4</definedName>
    <definedName name="_xlnm.Print_Titles" localSheetId="17">'1.11 Smaller, Remote And Rural '!$1:$4</definedName>
    <definedName name="_xlnm.Print_Titles" localSheetId="18">'1.12 Enhanced Care'!$1:$4</definedName>
    <definedName name="_xlnm.Print_Titles" localSheetId="19">'1.13 Interaction With Other Ser'!$1:$4</definedName>
    <definedName name="_xlnm.Print_Titles" localSheetId="20">'1.14 Prolonged Mechanical Venti'!$1:$4</definedName>
    <definedName name="_xlnm.Print_Titles" localSheetId="21">'1.15 Critical Care Networks'!$1:$4</definedName>
    <definedName name="_xlnm.Print_Titles" localSheetId="22">'1.16 Commissioning (England)'!$1:$4</definedName>
    <definedName name="_xlnm.Print_Titles" localSheetId="23">'1.17 Commissioning (Scotland, W'!$1:$4</definedName>
    <definedName name="_xlnm.Print_Titles" localSheetId="8">'1.2 Intensive Care Outcomes'!$1:$4</definedName>
    <definedName name="_xlnm.Print_Titles" localSheetId="9">'1.3 Physical Facilities'!$1:$4</definedName>
    <definedName name="_xlnm.Print_Titles" localSheetId="10">'1.4 Clinical Information System'!$1:$4</definedName>
    <definedName name="_xlnm.Print_Titles" localSheetId="11">'1.5 Clinical Equipment'!$1:$4</definedName>
    <definedName name="_xlnm.Print_Titles" localSheetId="12">'1.6 Intensive Care Ultrasound'!$1:$4</definedName>
    <definedName name="_xlnm.Print_Titles" localSheetId="13">'1.7 Critical Care Outreach, Rap'!$1:$4</definedName>
    <definedName name="_xlnm.Print_Titles" localSheetId="14">'1.8 Cardiothoracic Critical Car'!$1:$4</definedName>
    <definedName name="_xlnm.Print_Titles" localSheetId="15">'1.9 Neurocritical Care'!$1:$4</definedName>
    <definedName name="_xlnm.Print_Titles" localSheetId="24">'2.1 Consultant Staffing'!$1:$4</definedName>
    <definedName name="_xlnm.Print_Titles" localSheetId="33">'2.10 Speech &amp; Language Therapis'!$1:$4</definedName>
    <definedName name="_xlnm.Print_Titles" localSheetId="34">'2.11 Occupational Therapy'!$1:$4</definedName>
    <definedName name="_xlnm.Print_Titles" localSheetId="35">'2.12 Practitioner Psychologists'!$1:$4</definedName>
    <definedName name="_xlnm.Print_Titles" localSheetId="36">'2.13 Healthcare Scientists Spec'!$1:$4</definedName>
    <definedName name="_xlnm.Print_Titles" localSheetId="37">'2.14 Support Staff'!$1:$4</definedName>
    <definedName name="_xlnm.Print_Titles" localSheetId="38">'2.15 Induction, Return To Work '!$1:$4</definedName>
    <definedName name="_xlnm.Print_Titles" localSheetId="39">'2.16 Professional Development, '!$1:$4</definedName>
    <definedName name="_xlnm.Print_Titles" localSheetId="40">'2.17 Staff Wellbeing'!$1:$4</definedName>
    <definedName name="_xlnm.Print_Titles" localSheetId="41">'2.18 Equity, Diversity And Incl'!$1:$4</definedName>
    <definedName name="_xlnm.Print_Titles" localSheetId="25">'2.2 Non-Consultant Medical Doct'!$1:$4</definedName>
    <definedName name="_xlnm.Print_Titles" localSheetId="26">'2.3 Advanced Critical Care Prac'!$1:$4</definedName>
    <definedName name="_xlnm.Print_Titles" localSheetId="27">'2.4 On-Site Medical Doctor And '!$1:$4</definedName>
    <definedName name="_xlnm.Print_Titles" localSheetId="28">'2.5 Registered Nurse Staffing'!$1:$4</definedName>
    <definedName name="_xlnm.Print_Titles" localSheetId="29">'2.6 Registered Nurse Associate '!$1:$4</definedName>
    <definedName name="_xlnm.Print_Titles" localSheetId="30">'2.7 Pharmacy Team'!$1:$4</definedName>
    <definedName name="_xlnm.Print_Titles" localSheetId="31">'2.8 Physiotherapists'!$1:$4</definedName>
    <definedName name="_xlnm.Print_Titles" localSheetId="32">'2.9 Dietitians'!$1:$4</definedName>
    <definedName name="_xlnm.Print_Titles" localSheetId="42">'3.1 Standardised Care Of The Cr'!$1:$4</definedName>
    <definedName name="_xlnm.Print_Titles" localSheetId="51">'3.10 Liver Support'!$1:$4</definedName>
    <definedName name="_xlnm.Print_Titles" localSheetId="52">'3.11 Neurological Support'!$1:$4</definedName>
    <definedName name="_xlnm.Print_Titles" localSheetId="53">'3.12 Infection Control'!$1:$4</definedName>
    <definedName name="_xlnm.Print_Titles" localSheetId="54">'3.13 Major Trauma'!$1:$4</definedName>
    <definedName name="_xlnm.Print_Titles" localSheetId="55">'3.14 Inter- And Intra- Hospital'!$1:$4</definedName>
    <definedName name="_xlnm.Print_Titles" localSheetId="56">'3.15 Legal Aspects Of Capacity '!$1:$4</definedName>
    <definedName name="_xlnm.Print_Titles" localSheetId="57">'3.16 Managing Acute Behavioural'!$1:$4</definedName>
    <definedName name="_xlnm.Print_Titles" localSheetId="58">'3.17 Care Of The Chronically Cr'!$1:$4</definedName>
    <definedName name="_xlnm.Print_Titles" localSheetId="59">'3.18 Care Of The Critically Ill'!$1:$4</definedName>
    <definedName name="_xlnm.Print_Titles" localSheetId="60">'3.19 Care Of The Critically Ill'!$1:$4</definedName>
    <definedName name="_xlnm.Print_Titles" localSheetId="43">'3.2 Admission, Discharge And Ha'!$1:$4</definedName>
    <definedName name="_xlnm.Print_Titles" localSheetId="61">'3.20 Rehabilitation'!$1:$4</definedName>
    <definedName name="_xlnm.Print_Titles" localSheetId="62">'3.21 Outpatient Follow-Up'!$1:$4</definedName>
    <definedName name="_xlnm.Print_Titles" localSheetId="63">'3.22 Care At The End Of Life'!$1:$4</definedName>
    <definedName name="_xlnm.Print_Titles" localSheetId="64">'3.23 Organ And Tissue Donation'!$1:$4</definedName>
    <definedName name="_xlnm.Print_Titles" localSheetId="44">'3.3 Involving, Supporting And R'!$1:$4</definedName>
    <definedName name="_xlnm.Print_Titles" localSheetId="45">'3.4 Involving And Caring For Pa'!$1:$4</definedName>
    <definedName name="_xlnm.Print_Titles" localSheetId="46">'3.5 Airway Management'!$1:$4</definedName>
    <definedName name="_xlnm.Print_Titles" localSheetId="47">'3.6 Respiratory Support'!$1:$4</definedName>
    <definedName name="_xlnm.Print_Titles" localSheetId="48">'3.7 Cardiovascular Support'!$1:$4</definedName>
    <definedName name="_xlnm.Print_Titles" localSheetId="49">'3.8 Renal Support'!$1:$4</definedName>
    <definedName name="_xlnm.Print_Titles" localSheetId="50">'3.9 Gastrointestinal Support An'!$1:$4</definedName>
    <definedName name="_xlnm.Print_Titles" localSheetId="65">'4.1 Research'!$1:$4</definedName>
    <definedName name="_xlnm.Print_Titles" localSheetId="66">'4.2 Audit And Quality Improveme'!$1:$4</definedName>
    <definedName name="_xlnm.Print_Titles" localSheetId="67">'4.3 Clinical Governance'!$1:$4</definedName>
    <definedName name="_xlnm.Print_Titles" localSheetId="68">'4.4 Patient Safety Standards'!$1:$4</definedName>
    <definedName name="_xlnm.Print_Titles" localSheetId="69">'4.5 Environmental Sustainabilit'!$1:$4</definedName>
    <definedName name="_xlnm.Print_Titles" localSheetId="70">'5.1 Capacity Management'!$1:$4</definedName>
    <definedName name="_xlnm.Print_Titles" localSheetId="71">'5.2 Surge And Business Continui'!$1:$4</definedName>
    <definedName name="_xlnm.Print_Titles" localSheetId="72">'5.3 Major Incidents'!$1:$4</definedName>
    <definedName name="_xlnm.Print_Titles" localSheetId="73">'5.4 High Consequence Infectious'!$1:$4</definedName>
    <definedName name="_xlnm.Print_Titles" localSheetId="74">'5.5 Fire And Evacuation'!$1:$4</definedName>
    <definedName name="_xlnm.Print_Titles" localSheetId="2">Dashboard!$1:$3</definedName>
    <definedName name="RecStatus">_Lists!$C$2:$C$6</definedName>
  </definedNames>
  <calcPr calcId="191029"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52" i="79" l="1"/>
  <c r="A252" i="79"/>
  <c r="B252" i="79"/>
  <c r="C252" i="79"/>
  <c r="D252" i="79"/>
  <c r="E252" i="79"/>
  <c r="F252" i="79"/>
  <c r="G252" i="79"/>
  <c r="A3" i="79"/>
  <c r="B3" i="79"/>
  <c r="C3" i="79"/>
  <c r="D3" i="79"/>
  <c r="E3" i="79"/>
  <c r="F3" i="79"/>
  <c r="G3" i="79"/>
  <c r="A4" i="79"/>
  <c r="B4" i="79"/>
  <c r="C4" i="79"/>
  <c r="D4" i="79"/>
  <c r="E4" i="79"/>
  <c r="F4" i="79"/>
  <c r="G4" i="79"/>
  <c r="A5" i="79"/>
  <c r="B5" i="79"/>
  <c r="C5" i="79"/>
  <c r="D5" i="79"/>
  <c r="E5" i="79"/>
  <c r="F5" i="79"/>
  <c r="G5" i="79"/>
  <c r="A6" i="79"/>
  <c r="B6" i="79"/>
  <c r="C6" i="79"/>
  <c r="D6" i="79"/>
  <c r="E6" i="79"/>
  <c r="F6" i="79"/>
  <c r="G6" i="79"/>
  <c r="A7" i="79"/>
  <c r="B7" i="79"/>
  <c r="C7" i="79"/>
  <c r="D7" i="79"/>
  <c r="E7" i="79"/>
  <c r="F7" i="79"/>
  <c r="G7" i="79"/>
  <c r="A8" i="79"/>
  <c r="B8" i="79"/>
  <c r="C8" i="79"/>
  <c r="D8" i="79"/>
  <c r="E8" i="79"/>
  <c r="F8" i="79"/>
  <c r="G8" i="79"/>
  <c r="A9" i="79"/>
  <c r="B9" i="79"/>
  <c r="C9" i="79"/>
  <c r="D9" i="79"/>
  <c r="E9" i="79"/>
  <c r="F9" i="79"/>
  <c r="G9" i="79"/>
  <c r="A10" i="79"/>
  <c r="B10" i="79"/>
  <c r="C10" i="79"/>
  <c r="D10" i="79"/>
  <c r="E10" i="79"/>
  <c r="F10" i="79"/>
  <c r="G10" i="79"/>
  <c r="A11" i="79"/>
  <c r="B11" i="79"/>
  <c r="C11" i="79"/>
  <c r="D11" i="79"/>
  <c r="E11" i="79"/>
  <c r="F11" i="79"/>
  <c r="G11" i="79"/>
  <c r="A12" i="79"/>
  <c r="B12" i="79"/>
  <c r="C12" i="79"/>
  <c r="D12" i="79"/>
  <c r="E12" i="79"/>
  <c r="F12" i="79"/>
  <c r="G12" i="79"/>
  <c r="A13" i="79"/>
  <c r="B13" i="79"/>
  <c r="C13" i="79"/>
  <c r="D13" i="79"/>
  <c r="E13" i="79"/>
  <c r="F13" i="79"/>
  <c r="G13" i="79"/>
  <c r="A14" i="79"/>
  <c r="B14" i="79"/>
  <c r="C14" i="79"/>
  <c r="D14" i="79"/>
  <c r="E14" i="79"/>
  <c r="F14" i="79"/>
  <c r="G14" i="79"/>
  <c r="A15" i="79"/>
  <c r="B15" i="79"/>
  <c r="C15" i="79"/>
  <c r="D15" i="79"/>
  <c r="E15" i="79"/>
  <c r="F15" i="79"/>
  <c r="G15" i="79"/>
  <c r="A16" i="79"/>
  <c r="B16" i="79"/>
  <c r="C16" i="79"/>
  <c r="D16" i="79"/>
  <c r="E16" i="79"/>
  <c r="F16" i="79"/>
  <c r="G16" i="79"/>
  <c r="A17" i="79"/>
  <c r="B17" i="79"/>
  <c r="C17" i="79"/>
  <c r="D17" i="79"/>
  <c r="E17" i="79"/>
  <c r="F17" i="79"/>
  <c r="G17" i="79"/>
  <c r="A18" i="79"/>
  <c r="B18" i="79"/>
  <c r="C18" i="79"/>
  <c r="D18" i="79"/>
  <c r="E18" i="79"/>
  <c r="F18" i="79"/>
  <c r="G18" i="79"/>
  <c r="A19" i="79"/>
  <c r="B19" i="79"/>
  <c r="C19" i="79"/>
  <c r="D19" i="79"/>
  <c r="E19" i="79"/>
  <c r="F19" i="79"/>
  <c r="G19" i="79"/>
  <c r="A20" i="79"/>
  <c r="B20" i="79"/>
  <c r="C20" i="79"/>
  <c r="D20" i="79"/>
  <c r="E20" i="79"/>
  <c r="F20" i="79"/>
  <c r="G20" i="79"/>
  <c r="A21" i="79"/>
  <c r="B21" i="79"/>
  <c r="C21" i="79"/>
  <c r="D21" i="79"/>
  <c r="E21" i="79"/>
  <c r="F21" i="79"/>
  <c r="G21" i="79"/>
  <c r="A22" i="79"/>
  <c r="B22" i="79"/>
  <c r="C22" i="79"/>
  <c r="D22" i="79"/>
  <c r="E22" i="79"/>
  <c r="F22" i="79"/>
  <c r="G22" i="79"/>
  <c r="A23" i="79"/>
  <c r="B23" i="79"/>
  <c r="C23" i="79"/>
  <c r="D23" i="79"/>
  <c r="E23" i="79"/>
  <c r="F23" i="79"/>
  <c r="G23" i="79"/>
  <c r="A24" i="79"/>
  <c r="B24" i="79"/>
  <c r="C24" i="79"/>
  <c r="D24" i="79"/>
  <c r="E24" i="79"/>
  <c r="F24" i="79"/>
  <c r="G24" i="79"/>
  <c r="A25" i="79"/>
  <c r="B25" i="79"/>
  <c r="C25" i="79"/>
  <c r="D25" i="79"/>
  <c r="E25" i="79"/>
  <c r="F25" i="79"/>
  <c r="G25" i="79"/>
  <c r="A26" i="79"/>
  <c r="B26" i="79"/>
  <c r="C26" i="79"/>
  <c r="D26" i="79"/>
  <c r="E26" i="79"/>
  <c r="F26" i="79"/>
  <c r="G26" i="79"/>
  <c r="A27" i="79"/>
  <c r="B27" i="79"/>
  <c r="C27" i="79"/>
  <c r="D27" i="79"/>
  <c r="E27" i="79"/>
  <c r="F27" i="79"/>
  <c r="G27" i="79"/>
  <c r="A28" i="79"/>
  <c r="B28" i="79"/>
  <c r="C28" i="79"/>
  <c r="D28" i="79"/>
  <c r="E28" i="79"/>
  <c r="F28" i="79"/>
  <c r="G28" i="79"/>
  <c r="A29" i="79"/>
  <c r="B29" i="79"/>
  <c r="C29" i="79"/>
  <c r="D29" i="79"/>
  <c r="E29" i="79"/>
  <c r="F29" i="79"/>
  <c r="G29" i="79"/>
  <c r="A30" i="79"/>
  <c r="B30" i="79"/>
  <c r="C30" i="79"/>
  <c r="D30" i="79"/>
  <c r="E30" i="79"/>
  <c r="F30" i="79"/>
  <c r="G30" i="79"/>
  <c r="A31" i="79"/>
  <c r="B31" i="79"/>
  <c r="C31" i="79"/>
  <c r="D31" i="79"/>
  <c r="E31" i="79"/>
  <c r="F31" i="79"/>
  <c r="G31" i="79"/>
  <c r="A32" i="79"/>
  <c r="B32" i="79"/>
  <c r="C32" i="79"/>
  <c r="D32" i="79"/>
  <c r="E32" i="79"/>
  <c r="F32" i="79"/>
  <c r="G32" i="79"/>
  <c r="A33" i="79"/>
  <c r="B33" i="79"/>
  <c r="C33" i="79"/>
  <c r="D33" i="79"/>
  <c r="E33" i="79"/>
  <c r="F33" i="79"/>
  <c r="G33" i="79"/>
  <c r="A34" i="79"/>
  <c r="B34" i="79"/>
  <c r="C34" i="79"/>
  <c r="D34" i="79"/>
  <c r="E34" i="79"/>
  <c r="F34" i="79"/>
  <c r="G34" i="79"/>
  <c r="A35" i="79"/>
  <c r="B35" i="79"/>
  <c r="C35" i="79"/>
  <c r="D35" i="79"/>
  <c r="E35" i="79"/>
  <c r="F35" i="79"/>
  <c r="G35" i="79"/>
  <c r="A36" i="79"/>
  <c r="B36" i="79"/>
  <c r="C36" i="79"/>
  <c r="D36" i="79"/>
  <c r="E36" i="79"/>
  <c r="F36" i="79"/>
  <c r="G36" i="79"/>
  <c r="A37" i="79"/>
  <c r="B37" i="79"/>
  <c r="C37" i="79"/>
  <c r="D37" i="79"/>
  <c r="E37" i="79"/>
  <c r="F37" i="79"/>
  <c r="G37" i="79"/>
  <c r="A38" i="79"/>
  <c r="B38" i="79"/>
  <c r="C38" i="79"/>
  <c r="D38" i="79"/>
  <c r="E38" i="79"/>
  <c r="F38" i="79"/>
  <c r="G38" i="79"/>
  <c r="A39" i="79"/>
  <c r="B39" i="79"/>
  <c r="C39" i="79"/>
  <c r="D39" i="79"/>
  <c r="E39" i="79"/>
  <c r="F39" i="79"/>
  <c r="G39" i="79"/>
  <c r="A40" i="79"/>
  <c r="B40" i="79"/>
  <c r="C40" i="79"/>
  <c r="D40" i="79"/>
  <c r="E40" i="79"/>
  <c r="F40" i="79"/>
  <c r="G40" i="79"/>
  <c r="A41" i="79"/>
  <c r="B41" i="79"/>
  <c r="C41" i="79"/>
  <c r="D41" i="79"/>
  <c r="E41" i="79"/>
  <c r="F41" i="79"/>
  <c r="G41" i="79"/>
  <c r="A42" i="79"/>
  <c r="B42" i="79"/>
  <c r="C42" i="79"/>
  <c r="D42" i="79"/>
  <c r="E42" i="79"/>
  <c r="F42" i="79"/>
  <c r="G42" i="79"/>
  <c r="A43" i="79"/>
  <c r="B43" i="79"/>
  <c r="C43" i="79"/>
  <c r="D43" i="79"/>
  <c r="E43" i="79"/>
  <c r="F43" i="79"/>
  <c r="G43" i="79"/>
  <c r="A44" i="79"/>
  <c r="B44" i="79"/>
  <c r="C44" i="79"/>
  <c r="D44" i="79"/>
  <c r="E44" i="79"/>
  <c r="F44" i="79"/>
  <c r="G44" i="79"/>
  <c r="A45" i="79"/>
  <c r="B45" i="79"/>
  <c r="C45" i="79"/>
  <c r="D45" i="79"/>
  <c r="E45" i="79"/>
  <c r="F45" i="79"/>
  <c r="G45" i="79"/>
  <c r="A46" i="79"/>
  <c r="B46" i="79"/>
  <c r="C46" i="79"/>
  <c r="D46" i="79"/>
  <c r="E46" i="79"/>
  <c r="F46" i="79"/>
  <c r="G46" i="79"/>
  <c r="A47" i="79"/>
  <c r="B47" i="79"/>
  <c r="C47" i="79"/>
  <c r="D47" i="79"/>
  <c r="E47" i="79"/>
  <c r="F47" i="79"/>
  <c r="G47" i="79"/>
  <c r="A48" i="79"/>
  <c r="B48" i="79"/>
  <c r="C48" i="79"/>
  <c r="D48" i="79"/>
  <c r="E48" i="79"/>
  <c r="F48" i="79"/>
  <c r="G48" i="79"/>
  <c r="A49" i="79"/>
  <c r="B49" i="79"/>
  <c r="C49" i="79"/>
  <c r="D49" i="79"/>
  <c r="E49" i="79"/>
  <c r="F49" i="79"/>
  <c r="G49" i="79"/>
  <c r="A50" i="79"/>
  <c r="B50" i="79"/>
  <c r="C50" i="79"/>
  <c r="D50" i="79"/>
  <c r="E50" i="79"/>
  <c r="F50" i="79"/>
  <c r="G50" i="79"/>
  <c r="A51" i="79"/>
  <c r="B51" i="79"/>
  <c r="C51" i="79"/>
  <c r="D51" i="79"/>
  <c r="E51" i="79"/>
  <c r="F51" i="79"/>
  <c r="G51" i="79"/>
  <c r="A52" i="79"/>
  <c r="B52" i="79"/>
  <c r="C52" i="79"/>
  <c r="D52" i="79"/>
  <c r="E52" i="79"/>
  <c r="F52" i="79"/>
  <c r="G52" i="79"/>
  <c r="A53" i="79"/>
  <c r="B53" i="79"/>
  <c r="C53" i="79"/>
  <c r="D53" i="79"/>
  <c r="E53" i="79"/>
  <c r="F53" i="79"/>
  <c r="G53" i="79"/>
  <c r="A54" i="79"/>
  <c r="B54" i="79"/>
  <c r="C54" i="79"/>
  <c r="D54" i="79"/>
  <c r="E54" i="79"/>
  <c r="F54" i="79"/>
  <c r="G54" i="79"/>
  <c r="A55" i="79"/>
  <c r="B55" i="79"/>
  <c r="C55" i="79"/>
  <c r="D55" i="79"/>
  <c r="E55" i="79"/>
  <c r="F55" i="79"/>
  <c r="G55" i="79"/>
  <c r="A56" i="79"/>
  <c r="B56" i="79"/>
  <c r="C56" i="79"/>
  <c r="D56" i="79"/>
  <c r="E56" i="79"/>
  <c r="F56" i="79"/>
  <c r="G56" i="79"/>
  <c r="A57" i="79"/>
  <c r="B57" i="79"/>
  <c r="C57" i="79"/>
  <c r="D57" i="79"/>
  <c r="E57" i="79"/>
  <c r="F57" i="79"/>
  <c r="G57" i="79"/>
  <c r="A58" i="79"/>
  <c r="B58" i="79"/>
  <c r="C58" i="79"/>
  <c r="D58" i="79"/>
  <c r="E58" i="79"/>
  <c r="F58" i="79"/>
  <c r="G58" i="79"/>
  <c r="A59" i="79"/>
  <c r="B59" i="79"/>
  <c r="C59" i="79"/>
  <c r="D59" i="79"/>
  <c r="E59" i="79"/>
  <c r="F59" i="79"/>
  <c r="G59" i="79"/>
  <c r="A60" i="79"/>
  <c r="B60" i="79"/>
  <c r="C60" i="79"/>
  <c r="D60" i="79"/>
  <c r="E60" i="79"/>
  <c r="F60" i="79"/>
  <c r="G60" i="79"/>
  <c r="A61" i="79"/>
  <c r="B61" i="79"/>
  <c r="C61" i="79"/>
  <c r="D61" i="79"/>
  <c r="E61" i="79"/>
  <c r="F61" i="79"/>
  <c r="G61" i="79"/>
  <c r="A62" i="79"/>
  <c r="B62" i="79"/>
  <c r="C62" i="79"/>
  <c r="D62" i="79"/>
  <c r="E62" i="79"/>
  <c r="F62" i="79"/>
  <c r="G62" i="79"/>
  <c r="A63" i="79"/>
  <c r="B63" i="79"/>
  <c r="C63" i="79"/>
  <c r="D63" i="79"/>
  <c r="E63" i="79"/>
  <c r="F63" i="79"/>
  <c r="G63" i="79"/>
  <c r="A64" i="79"/>
  <c r="B64" i="79"/>
  <c r="C64" i="79"/>
  <c r="D64" i="79"/>
  <c r="E64" i="79"/>
  <c r="F64" i="79"/>
  <c r="G64" i="79"/>
  <c r="A65" i="79"/>
  <c r="B65" i="79"/>
  <c r="C65" i="79"/>
  <c r="D65" i="79"/>
  <c r="E65" i="79"/>
  <c r="F65" i="79"/>
  <c r="G65" i="79"/>
  <c r="A66" i="79"/>
  <c r="B66" i="79"/>
  <c r="C66" i="79"/>
  <c r="D66" i="79"/>
  <c r="E66" i="79"/>
  <c r="F66" i="79"/>
  <c r="G66" i="79"/>
  <c r="A67" i="79"/>
  <c r="B67" i="79"/>
  <c r="C67" i="79"/>
  <c r="D67" i="79"/>
  <c r="E67" i="79"/>
  <c r="F67" i="79"/>
  <c r="G67" i="79"/>
  <c r="A68" i="79"/>
  <c r="B68" i="79"/>
  <c r="C68" i="79"/>
  <c r="D68" i="79"/>
  <c r="E68" i="79"/>
  <c r="F68" i="79"/>
  <c r="G68" i="79"/>
  <c r="A69" i="79"/>
  <c r="B69" i="79"/>
  <c r="C69" i="79"/>
  <c r="D69" i="79"/>
  <c r="E69" i="79"/>
  <c r="F69" i="79"/>
  <c r="G69" i="79"/>
  <c r="A70" i="79"/>
  <c r="B70" i="79"/>
  <c r="C70" i="79"/>
  <c r="D70" i="79"/>
  <c r="E70" i="79"/>
  <c r="F70" i="79"/>
  <c r="G70" i="79"/>
  <c r="A71" i="79"/>
  <c r="B71" i="79"/>
  <c r="C71" i="79"/>
  <c r="D71" i="79"/>
  <c r="E71" i="79"/>
  <c r="F71" i="79"/>
  <c r="G71" i="79"/>
  <c r="A72" i="79"/>
  <c r="B72" i="79"/>
  <c r="C72" i="79"/>
  <c r="D72" i="79"/>
  <c r="E72" i="79"/>
  <c r="F72" i="79"/>
  <c r="G72" i="79"/>
  <c r="A73" i="79"/>
  <c r="B73" i="79"/>
  <c r="C73" i="79"/>
  <c r="D73" i="79"/>
  <c r="E73" i="79"/>
  <c r="F73" i="79"/>
  <c r="G73" i="79"/>
  <c r="A74" i="79"/>
  <c r="B74" i="79"/>
  <c r="C74" i="79"/>
  <c r="D74" i="79"/>
  <c r="E74" i="79"/>
  <c r="F74" i="79"/>
  <c r="G74" i="79"/>
  <c r="A75" i="79"/>
  <c r="B75" i="79"/>
  <c r="C75" i="79"/>
  <c r="D75" i="79"/>
  <c r="E75" i="79"/>
  <c r="F75" i="79"/>
  <c r="G75" i="79"/>
  <c r="A76" i="79"/>
  <c r="B76" i="79"/>
  <c r="C76" i="79"/>
  <c r="D76" i="79"/>
  <c r="E76" i="79"/>
  <c r="F76" i="79"/>
  <c r="G76" i="79"/>
  <c r="A77" i="79"/>
  <c r="B77" i="79"/>
  <c r="C77" i="79"/>
  <c r="D77" i="79"/>
  <c r="E77" i="79"/>
  <c r="F77" i="79"/>
  <c r="G77" i="79"/>
  <c r="A78" i="79"/>
  <c r="B78" i="79"/>
  <c r="C78" i="79"/>
  <c r="D78" i="79"/>
  <c r="E78" i="79"/>
  <c r="F78" i="79"/>
  <c r="G78" i="79"/>
  <c r="A79" i="79"/>
  <c r="B79" i="79"/>
  <c r="C79" i="79"/>
  <c r="D79" i="79"/>
  <c r="E79" i="79"/>
  <c r="F79" i="79"/>
  <c r="G79" i="79"/>
  <c r="A80" i="79"/>
  <c r="B80" i="79"/>
  <c r="C80" i="79"/>
  <c r="D80" i="79"/>
  <c r="E80" i="79"/>
  <c r="F80" i="79"/>
  <c r="G80" i="79"/>
  <c r="A81" i="79"/>
  <c r="B81" i="79"/>
  <c r="C81" i="79"/>
  <c r="D81" i="79"/>
  <c r="E81" i="79"/>
  <c r="F81" i="79"/>
  <c r="G81" i="79"/>
  <c r="A82" i="79"/>
  <c r="B82" i="79"/>
  <c r="C82" i="79"/>
  <c r="D82" i="79"/>
  <c r="E82" i="79"/>
  <c r="F82" i="79"/>
  <c r="G82" i="79"/>
  <c r="A83" i="79"/>
  <c r="B83" i="79"/>
  <c r="C83" i="79"/>
  <c r="D83" i="79"/>
  <c r="E83" i="79"/>
  <c r="F83" i="79"/>
  <c r="G83" i="79"/>
  <c r="A84" i="79"/>
  <c r="B84" i="79"/>
  <c r="C84" i="79"/>
  <c r="D84" i="79"/>
  <c r="E84" i="79"/>
  <c r="F84" i="79"/>
  <c r="G84" i="79"/>
  <c r="A85" i="79"/>
  <c r="B85" i="79"/>
  <c r="C85" i="79"/>
  <c r="D85" i="79"/>
  <c r="E85" i="79"/>
  <c r="F85" i="79"/>
  <c r="G85" i="79"/>
  <c r="A86" i="79"/>
  <c r="B86" i="79"/>
  <c r="C86" i="79"/>
  <c r="D86" i="79"/>
  <c r="E86" i="79"/>
  <c r="F86" i="79"/>
  <c r="G86" i="79"/>
  <c r="A87" i="79"/>
  <c r="B87" i="79"/>
  <c r="C87" i="79"/>
  <c r="D87" i="79"/>
  <c r="E87" i="79"/>
  <c r="F87" i="79"/>
  <c r="G87" i="79"/>
  <c r="A88" i="79"/>
  <c r="B88" i="79"/>
  <c r="C88" i="79"/>
  <c r="D88" i="79"/>
  <c r="E88" i="79"/>
  <c r="F88" i="79"/>
  <c r="G88" i="79"/>
  <c r="A89" i="79"/>
  <c r="B89" i="79"/>
  <c r="C89" i="79"/>
  <c r="D89" i="79"/>
  <c r="E89" i="79"/>
  <c r="F89" i="79"/>
  <c r="G89" i="79"/>
  <c r="A90" i="79"/>
  <c r="B90" i="79"/>
  <c r="C90" i="79"/>
  <c r="D90" i="79"/>
  <c r="E90" i="79"/>
  <c r="F90" i="79"/>
  <c r="G90" i="79"/>
  <c r="A91" i="79"/>
  <c r="B91" i="79"/>
  <c r="C91" i="79"/>
  <c r="D91" i="79"/>
  <c r="E91" i="79"/>
  <c r="F91" i="79"/>
  <c r="G91" i="79"/>
  <c r="A92" i="79"/>
  <c r="B92" i="79"/>
  <c r="C92" i="79"/>
  <c r="D92" i="79"/>
  <c r="E92" i="79"/>
  <c r="F92" i="79"/>
  <c r="G92" i="79"/>
  <c r="A93" i="79"/>
  <c r="B93" i="79"/>
  <c r="C93" i="79"/>
  <c r="D93" i="79"/>
  <c r="E93" i="79"/>
  <c r="F93" i="79"/>
  <c r="G93" i="79"/>
  <c r="A94" i="79"/>
  <c r="B94" i="79"/>
  <c r="C94" i="79"/>
  <c r="D94" i="79"/>
  <c r="E94" i="79"/>
  <c r="F94" i="79"/>
  <c r="G94" i="79"/>
  <c r="A95" i="79"/>
  <c r="B95" i="79"/>
  <c r="C95" i="79"/>
  <c r="D95" i="79"/>
  <c r="E95" i="79"/>
  <c r="F95" i="79"/>
  <c r="G95" i="79"/>
  <c r="A96" i="79"/>
  <c r="B96" i="79"/>
  <c r="C96" i="79"/>
  <c r="D96" i="79"/>
  <c r="E96" i="79"/>
  <c r="F96" i="79"/>
  <c r="G96" i="79"/>
  <c r="A97" i="79"/>
  <c r="B97" i="79"/>
  <c r="C97" i="79"/>
  <c r="D97" i="79"/>
  <c r="E97" i="79"/>
  <c r="F97" i="79"/>
  <c r="G97" i="79"/>
  <c r="A98" i="79"/>
  <c r="B98" i="79"/>
  <c r="C98" i="79"/>
  <c r="D98" i="79"/>
  <c r="E98" i="79"/>
  <c r="F98" i="79"/>
  <c r="G98" i="79"/>
  <c r="A99" i="79"/>
  <c r="B99" i="79"/>
  <c r="C99" i="79"/>
  <c r="D99" i="79"/>
  <c r="E99" i="79"/>
  <c r="F99" i="79"/>
  <c r="G99" i="79"/>
  <c r="A100" i="79"/>
  <c r="B100" i="79"/>
  <c r="C100" i="79"/>
  <c r="D100" i="79"/>
  <c r="E100" i="79"/>
  <c r="F100" i="79"/>
  <c r="G100" i="79"/>
  <c r="A101" i="79"/>
  <c r="B101" i="79"/>
  <c r="C101" i="79"/>
  <c r="D101" i="79"/>
  <c r="E101" i="79"/>
  <c r="F101" i="79"/>
  <c r="G101" i="79"/>
  <c r="A102" i="79"/>
  <c r="B102" i="79"/>
  <c r="C102" i="79"/>
  <c r="D102" i="79"/>
  <c r="E102" i="79"/>
  <c r="F102" i="79"/>
  <c r="G102" i="79"/>
  <c r="A103" i="79"/>
  <c r="B103" i="79"/>
  <c r="C103" i="79"/>
  <c r="D103" i="79"/>
  <c r="E103" i="79"/>
  <c r="F103" i="79"/>
  <c r="G103" i="79"/>
  <c r="A104" i="79"/>
  <c r="B104" i="79"/>
  <c r="C104" i="79"/>
  <c r="D104" i="79"/>
  <c r="E104" i="79"/>
  <c r="F104" i="79"/>
  <c r="G104" i="79"/>
  <c r="A105" i="79"/>
  <c r="B105" i="79"/>
  <c r="C105" i="79"/>
  <c r="D105" i="79"/>
  <c r="E105" i="79"/>
  <c r="F105" i="79"/>
  <c r="G105" i="79"/>
  <c r="A106" i="79"/>
  <c r="B106" i="79"/>
  <c r="C106" i="79"/>
  <c r="D106" i="79"/>
  <c r="E106" i="79"/>
  <c r="F106" i="79"/>
  <c r="G106" i="79"/>
  <c r="A107" i="79"/>
  <c r="B107" i="79"/>
  <c r="C107" i="79"/>
  <c r="D107" i="79"/>
  <c r="E107" i="79"/>
  <c r="F107" i="79"/>
  <c r="G107" i="79"/>
  <c r="A108" i="79"/>
  <c r="B108" i="79"/>
  <c r="C108" i="79"/>
  <c r="D108" i="79"/>
  <c r="E108" i="79"/>
  <c r="F108" i="79"/>
  <c r="G108" i="79"/>
  <c r="A109" i="79"/>
  <c r="B109" i="79"/>
  <c r="C109" i="79"/>
  <c r="D109" i="79"/>
  <c r="E109" i="79"/>
  <c r="F109" i="79"/>
  <c r="G109" i="79"/>
  <c r="A110" i="79"/>
  <c r="B110" i="79"/>
  <c r="C110" i="79"/>
  <c r="D110" i="79"/>
  <c r="E110" i="79"/>
  <c r="F110" i="79"/>
  <c r="G110" i="79"/>
  <c r="A111" i="79"/>
  <c r="B111" i="79"/>
  <c r="C111" i="79"/>
  <c r="D111" i="79"/>
  <c r="E111" i="79"/>
  <c r="F111" i="79"/>
  <c r="G111" i="79"/>
  <c r="A112" i="79"/>
  <c r="B112" i="79"/>
  <c r="C112" i="79"/>
  <c r="D112" i="79"/>
  <c r="E112" i="79"/>
  <c r="F112" i="79"/>
  <c r="G112" i="79"/>
  <c r="A113" i="79"/>
  <c r="B113" i="79"/>
  <c r="C113" i="79"/>
  <c r="D113" i="79"/>
  <c r="E113" i="79"/>
  <c r="F113" i="79"/>
  <c r="G113" i="79"/>
  <c r="A114" i="79"/>
  <c r="B114" i="79"/>
  <c r="C114" i="79"/>
  <c r="D114" i="79"/>
  <c r="E114" i="79"/>
  <c r="F114" i="79"/>
  <c r="G114" i="79"/>
  <c r="A115" i="79"/>
  <c r="B115" i="79"/>
  <c r="C115" i="79"/>
  <c r="D115" i="79"/>
  <c r="E115" i="79"/>
  <c r="F115" i="79"/>
  <c r="G115" i="79"/>
  <c r="A116" i="79"/>
  <c r="B116" i="79"/>
  <c r="C116" i="79"/>
  <c r="D116" i="79"/>
  <c r="E116" i="79"/>
  <c r="F116" i="79"/>
  <c r="G116" i="79"/>
  <c r="A117" i="79"/>
  <c r="B117" i="79"/>
  <c r="C117" i="79"/>
  <c r="D117" i="79"/>
  <c r="E117" i="79"/>
  <c r="F117" i="79"/>
  <c r="G117" i="79"/>
  <c r="A118" i="79"/>
  <c r="B118" i="79"/>
  <c r="C118" i="79"/>
  <c r="D118" i="79"/>
  <c r="E118" i="79"/>
  <c r="F118" i="79"/>
  <c r="G118" i="79"/>
  <c r="A119" i="79"/>
  <c r="B119" i="79"/>
  <c r="C119" i="79"/>
  <c r="D119" i="79"/>
  <c r="E119" i="79"/>
  <c r="F119" i="79"/>
  <c r="G119" i="79"/>
  <c r="A120" i="79"/>
  <c r="B120" i="79"/>
  <c r="C120" i="79"/>
  <c r="D120" i="79"/>
  <c r="E120" i="79"/>
  <c r="F120" i="79"/>
  <c r="G120" i="79"/>
  <c r="A121" i="79"/>
  <c r="B121" i="79"/>
  <c r="C121" i="79"/>
  <c r="D121" i="79"/>
  <c r="E121" i="79"/>
  <c r="F121" i="79"/>
  <c r="G121" i="79"/>
  <c r="A122" i="79"/>
  <c r="B122" i="79"/>
  <c r="C122" i="79"/>
  <c r="D122" i="79"/>
  <c r="E122" i="79"/>
  <c r="F122" i="79"/>
  <c r="G122" i="79"/>
  <c r="A123" i="79"/>
  <c r="B123" i="79"/>
  <c r="C123" i="79"/>
  <c r="D123" i="79"/>
  <c r="E123" i="79"/>
  <c r="F123" i="79"/>
  <c r="G123" i="79"/>
  <c r="A124" i="79"/>
  <c r="B124" i="79"/>
  <c r="C124" i="79"/>
  <c r="D124" i="79"/>
  <c r="E124" i="79"/>
  <c r="F124" i="79"/>
  <c r="G124" i="79"/>
  <c r="A125" i="79"/>
  <c r="B125" i="79"/>
  <c r="C125" i="79"/>
  <c r="D125" i="79"/>
  <c r="E125" i="79"/>
  <c r="F125" i="79"/>
  <c r="G125" i="79"/>
  <c r="A126" i="79"/>
  <c r="B126" i="79"/>
  <c r="C126" i="79"/>
  <c r="D126" i="79"/>
  <c r="E126" i="79"/>
  <c r="F126" i="79"/>
  <c r="G126" i="79"/>
  <c r="A127" i="79"/>
  <c r="B127" i="79"/>
  <c r="C127" i="79"/>
  <c r="D127" i="79"/>
  <c r="E127" i="79"/>
  <c r="F127" i="79"/>
  <c r="G127" i="79"/>
  <c r="A128" i="79"/>
  <c r="B128" i="79"/>
  <c r="C128" i="79"/>
  <c r="D128" i="79"/>
  <c r="E128" i="79"/>
  <c r="F128" i="79"/>
  <c r="G128" i="79"/>
  <c r="A129" i="79"/>
  <c r="B129" i="79"/>
  <c r="C129" i="79"/>
  <c r="D129" i="79"/>
  <c r="E129" i="79"/>
  <c r="F129" i="79"/>
  <c r="G129" i="79"/>
  <c r="A130" i="79"/>
  <c r="B130" i="79"/>
  <c r="C130" i="79"/>
  <c r="D130" i="79"/>
  <c r="E130" i="79"/>
  <c r="F130" i="79"/>
  <c r="G130" i="79"/>
  <c r="A131" i="79"/>
  <c r="B131" i="79"/>
  <c r="C131" i="79"/>
  <c r="D131" i="79"/>
  <c r="E131" i="79"/>
  <c r="F131" i="79"/>
  <c r="G131" i="79"/>
  <c r="A132" i="79"/>
  <c r="B132" i="79"/>
  <c r="C132" i="79"/>
  <c r="D132" i="79"/>
  <c r="E132" i="79"/>
  <c r="F132" i="79"/>
  <c r="G132" i="79"/>
  <c r="A133" i="79"/>
  <c r="B133" i="79"/>
  <c r="C133" i="79"/>
  <c r="D133" i="79"/>
  <c r="E133" i="79"/>
  <c r="F133" i="79"/>
  <c r="G133" i="79"/>
  <c r="A134" i="79"/>
  <c r="B134" i="79"/>
  <c r="C134" i="79"/>
  <c r="D134" i="79"/>
  <c r="E134" i="79"/>
  <c r="F134" i="79"/>
  <c r="G134" i="79"/>
  <c r="A135" i="79"/>
  <c r="B135" i="79"/>
  <c r="C135" i="79"/>
  <c r="D135" i="79"/>
  <c r="E135" i="79"/>
  <c r="F135" i="79"/>
  <c r="G135" i="79"/>
  <c r="A136" i="79"/>
  <c r="B136" i="79"/>
  <c r="C136" i="79"/>
  <c r="D136" i="79"/>
  <c r="E136" i="79"/>
  <c r="F136" i="79"/>
  <c r="G136" i="79"/>
  <c r="A137" i="79"/>
  <c r="B137" i="79"/>
  <c r="C137" i="79"/>
  <c r="D137" i="79"/>
  <c r="E137" i="79"/>
  <c r="F137" i="79"/>
  <c r="G137" i="79"/>
  <c r="A138" i="79"/>
  <c r="B138" i="79"/>
  <c r="C138" i="79"/>
  <c r="D138" i="79"/>
  <c r="E138" i="79"/>
  <c r="F138" i="79"/>
  <c r="G138" i="79"/>
  <c r="A139" i="79"/>
  <c r="B139" i="79"/>
  <c r="C139" i="79"/>
  <c r="D139" i="79"/>
  <c r="E139" i="79"/>
  <c r="F139" i="79"/>
  <c r="G139" i="79"/>
  <c r="A140" i="79"/>
  <c r="B140" i="79"/>
  <c r="C140" i="79"/>
  <c r="D140" i="79"/>
  <c r="E140" i="79"/>
  <c r="F140" i="79"/>
  <c r="G140" i="79"/>
  <c r="A141" i="79"/>
  <c r="B141" i="79"/>
  <c r="C141" i="79"/>
  <c r="D141" i="79"/>
  <c r="E141" i="79"/>
  <c r="F141" i="79"/>
  <c r="G141" i="79"/>
  <c r="A142" i="79"/>
  <c r="B142" i="79"/>
  <c r="C142" i="79"/>
  <c r="D142" i="79"/>
  <c r="E142" i="79"/>
  <c r="F142" i="79"/>
  <c r="G142" i="79"/>
  <c r="A143" i="79"/>
  <c r="B143" i="79"/>
  <c r="C143" i="79"/>
  <c r="D143" i="79"/>
  <c r="E143" i="79"/>
  <c r="F143" i="79"/>
  <c r="G143" i="79"/>
  <c r="A144" i="79"/>
  <c r="B144" i="79"/>
  <c r="C144" i="79"/>
  <c r="D144" i="79"/>
  <c r="E144" i="79"/>
  <c r="F144" i="79"/>
  <c r="G144" i="79"/>
  <c r="A145" i="79"/>
  <c r="B145" i="79"/>
  <c r="C145" i="79"/>
  <c r="D145" i="79"/>
  <c r="E145" i="79"/>
  <c r="F145" i="79"/>
  <c r="G145" i="79"/>
  <c r="A146" i="79"/>
  <c r="B146" i="79"/>
  <c r="C146" i="79"/>
  <c r="D146" i="79"/>
  <c r="E146" i="79"/>
  <c r="F146" i="79"/>
  <c r="G146" i="79"/>
  <c r="A147" i="79"/>
  <c r="B147" i="79"/>
  <c r="C147" i="79"/>
  <c r="D147" i="79"/>
  <c r="E147" i="79"/>
  <c r="F147" i="79"/>
  <c r="G147" i="79"/>
  <c r="A148" i="79"/>
  <c r="B148" i="79"/>
  <c r="C148" i="79"/>
  <c r="D148" i="79"/>
  <c r="E148" i="79"/>
  <c r="F148" i="79"/>
  <c r="G148" i="79"/>
  <c r="A149" i="79"/>
  <c r="B149" i="79"/>
  <c r="C149" i="79"/>
  <c r="D149" i="79"/>
  <c r="E149" i="79"/>
  <c r="F149" i="79"/>
  <c r="G149" i="79"/>
  <c r="A150" i="79"/>
  <c r="B150" i="79"/>
  <c r="C150" i="79"/>
  <c r="D150" i="79"/>
  <c r="E150" i="79"/>
  <c r="F150" i="79"/>
  <c r="G150" i="79"/>
  <c r="A151" i="79"/>
  <c r="B151" i="79"/>
  <c r="C151" i="79"/>
  <c r="D151" i="79"/>
  <c r="E151" i="79"/>
  <c r="F151" i="79"/>
  <c r="G151" i="79"/>
  <c r="A152" i="79"/>
  <c r="B152" i="79"/>
  <c r="C152" i="79"/>
  <c r="D152" i="79"/>
  <c r="E152" i="79"/>
  <c r="F152" i="79"/>
  <c r="G152" i="79"/>
  <c r="A153" i="79"/>
  <c r="B153" i="79"/>
  <c r="C153" i="79"/>
  <c r="D153" i="79"/>
  <c r="E153" i="79"/>
  <c r="F153" i="79"/>
  <c r="G153" i="79"/>
  <c r="A154" i="79"/>
  <c r="B154" i="79"/>
  <c r="C154" i="79"/>
  <c r="D154" i="79"/>
  <c r="E154" i="79"/>
  <c r="F154" i="79"/>
  <c r="G154" i="79"/>
  <c r="A155" i="79"/>
  <c r="B155" i="79"/>
  <c r="C155" i="79"/>
  <c r="D155" i="79"/>
  <c r="E155" i="79"/>
  <c r="F155" i="79"/>
  <c r="G155" i="79"/>
  <c r="A156" i="79"/>
  <c r="B156" i="79"/>
  <c r="C156" i="79"/>
  <c r="D156" i="79"/>
  <c r="E156" i="79"/>
  <c r="F156" i="79"/>
  <c r="G156" i="79"/>
  <c r="A157" i="79"/>
  <c r="B157" i="79"/>
  <c r="C157" i="79"/>
  <c r="D157" i="79"/>
  <c r="E157" i="79"/>
  <c r="F157" i="79"/>
  <c r="G157" i="79"/>
  <c r="A158" i="79"/>
  <c r="B158" i="79"/>
  <c r="C158" i="79"/>
  <c r="D158" i="79"/>
  <c r="E158" i="79"/>
  <c r="F158" i="79"/>
  <c r="G158" i="79"/>
  <c r="A159" i="79"/>
  <c r="B159" i="79"/>
  <c r="C159" i="79"/>
  <c r="D159" i="79"/>
  <c r="E159" i="79"/>
  <c r="F159" i="79"/>
  <c r="G159" i="79"/>
  <c r="A160" i="79"/>
  <c r="B160" i="79"/>
  <c r="C160" i="79"/>
  <c r="D160" i="79"/>
  <c r="E160" i="79"/>
  <c r="F160" i="79"/>
  <c r="G160" i="79"/>
  <c r="A161" i="79"/>
  <c r="B161" i="79"/>
  <c r="C161" i="79"/>
  <c r="D161" i="79"/>
  <c r="E161" i="79"/>
  <c r="F161" i="79"/>
  <c r="G161" i="79"/>
  <c r="A162" i="79"/>
  <c r="B162" i="79"/>
  <c r="C162" i="79"/>
  <c r="D162" i="79"/>
  <c r="E162" i="79"/>
  <c r="F162" i="79"/>
  <c r="G162" i="79"/>
  <c r="A163" i="79"/>
  <c r="B163" i="79"/>
  <c r="C163" i="79"/>
  <c r="D163" i="79"/>
  <c r="E163" i="79"/>
  <c r="F163" i="79"/>
  <c r="G163" i="79"/>
  <c r="A164" i="79"/>
  <c r="B164" i="79"/>
  <c r="C164" i="79"/>
  <c r="D164" i="79"/>
  <c r="E164" i="79"/>
  <c r="F164" i="79"/>
  <c r="G164" i="79"/>
  <c r="A165" i="79"/>
  <c r="B165" i="79"/>
  <c r="C165" i="79"/>
  <c r="D165" i="79"/>
  <c r="E165" i="79"/>
  <c r="F165" i="79"/>
  <c r="G165" i="79"/>
  <c r="A166" i="79"/>
  <c r="B166" i="79"/>
  <c r="C166" i="79"/>
  <c r="D166" i="79"/>
  <c r="E166" i="79"/>
  <c r="F166" i="79"/>
  <c r="G166" i="79"/>
  <c r="A167" i="79"/>
  <c r="B167" i="79"/>
  <c r="C167" i="79"/>
  <c r="D167" i="79"/>
  <c r="E167" i="79"/>
  <c r="F167" i="79"/>
  <c r="G167" i="79"/>
  <c r="A168" i="79"/>
  <c r="B168" i="79"/>
  <c r="C168" i="79"/>
  <c r="D168" i="79"/>
  <c r="E168" i="79"/>
  <c r="F168" i="79"/>
  <c r="G168" i="79"/>
  <c r="A169" i="79"/>
  <c r="B169" i="79"/>
  <c r="C169" i="79"/>
  <c r="D169" i="79"/>
  <c r="E169" i="79"/>
  <c r="F169" i="79"/>
  <c r="G169" i="79"/>
  <c r="A170" i="79"/>
  <c r="B170" i="79"/>
  <c r="C170" i="79"/>
  <c r="D170" i="79"/>
  <c r="E170" i="79"/>
  <c r="F170" i="79"/>
  <c r="G170" i="79"/>
  <c r="A171" i="79"/>
  <c r="B171" i="79"/>
  <c r="C171" i="79"/>
  <c r="D171" i="79"/>
  <c r="E171" i="79"/>
  <c r="F171" i="79"/>
  <c r="G171" i="79"/>
  <c r="A172" i="79"/>
  <c r="B172" i="79"/>
  <c r="C172" i="79"/>
  <c r="D172" i="79"/>
  <c r="E172" i="79"/>
  <c r="F172" i="79"/>
  <c r="G172" i="79"/>
  <c r="A173" i="79"/>
  <c r="B173" i="79"/>
  <c r="C173" i="79"/>
  <c r="D173" i="79"/>
  <c r="E173" i="79"/>
  <c r="F173" i="79"/>
  <c r="G173" i="79"/>
  <c r="A174" i="79"/>
  <c r="B174" i="79"/>
  <c r="C174" i="79"/>
  <c r="D174" i="79"/>
  <c r="E174" i="79"/>
  <c r="F174" i="79"/>
  <c r="G174" i="79"/>
  <c r="A175" i="79"/>
  <c r="B175" i="79"/>
  <c r="C175" i="79"/>
  <c r="D175" i="79"/>
  <c r="E175" i="79"/>
  <c r="F175" i="79"/>
  <c r="G175" i="79"/>
  <c r="A176" i="79"/>
  <c r="B176" i="79"/>
  <c r="C176" i="79"/>
  <c r="D176" i="79"/>
  <c r="E176" i="79"/>
  <c r="F176" i="79"/>
  <c r="G176" i="79"/>
  <c r="A177" i="79"/>
  <c r="B177" i="79"/>
  <c r="C177" i="79"/>
  <c r="D177" i="79"/>
  <c r="E177" i="79"/>
  <c r="F177" i="79"/>
  <c r="G177" i="79"/>
  <c r="A178" i="79"/>
  <c r="B178" i="79"/>
  <c r="C178" i="79"/>
  <c r="D178" i="79"/>
  <c r="E178" i="79"/>
  <c r="F178" i="79"/>
  <c r="G178" i="79"/>
  <c r="A179" i="79"/>
  <c r="B179" i="79"/>
  <c r="C179" i="79"/>
  <c r="D179" i="79"/>
  <c r="E179" i="79"/>
  <c r="F179" i="79"/>
  <c r="G179" i="79"/>
  <c r="A180" i="79"/>
  <c r="B180" i="79"/>
  <c r="C180" i="79"/>
  <c r="D180" i="79"/>
  <c r="E180" i="79"/>
  <c r="F180" i="79"/>
  <c r="G180" i="79"/>
  <c r="A181" i="79"/>
  <c r="B181" i="79"/>
  <c r="C181" i="79"/>
  <c r="D181" i="79"/>
  <c r="E181" i="79"/>
  <c r="F181" i="79"/>
  <c r="G181" i="79"/>
  <c r="A182" i="79"/>
  <c r="B182" i="79"/>
  <c r="C182" i="79"/>
  <c r="D182" i="79"/>
  <c r="E182" i="79"/>
  <c r="F182" i="79"/>
  <c r="G182" i="79"/>
  <c r="A183" i="79"/>
  <c r="B183" i="79"/>
  <c r="C183" i="79"/>
  <c r="D183" i="79"/>
  <c r="E183" i="79"/>
  <c r="F183" i="79"/>
  <c r="G183" i="79"/>
  <c r="A184" i="79"/>
  <c r="B184" i="79"/>
  <c r="C184" i="79"/>
  <c r="D184" i="79"/>
  <c r="E184" i="79"/>
  <c r="F184" i="79"/>
  <c r="G184" i="79"/>
  <c r="A185" i="79"/>
  <c r="B185" i="79"/>
  <c r="C185" i="79"/>
  <c r="D185" i="79"/>
  <c r="E185" i="79"/>
  <c r="F185" i="79"/>
  <c r="G185" i="79"/>
  <c r="A186" i="79"/>
  <c r="B186" i="79"/>
  <c r="C186" i="79"/>
  <c r="D186" i="79"/>
  <c r="E186" i="79"/>
  <c r="F186" i="79"/>
  <c r="G186" i="79"/>
  <c r="A187" i="79"/>
  <c r="B187" i="79"/>
  <c r="C187" i="79"/>
  <c r="D187" i="79"/>
  <c r="E187" i="79"/>
  <c r="F187" i="79"/>
  <c r="G187" i="79"/>
  <c r="A188" i="79"/>
  <c r="B188" i="79"/>
  <c r="C188" i="79"/>
  <c r="D188" i="79"/>
  <c r="E188" i="79"/>
  <c r="F188" i="79"/>
  <c r="G188" i="79"/>
  <c r="A189" i="79"/>
  <c r="B189" i="79"/>
  <c r="C189" i="79"/>
  <c r="D189" i="79"/>
  <c r="E189" i="79"/>
  <c r="F189" i="79"/>
  <c r="G189" i="79"/>
  <c r="A190" i="79"/>
  <c r="B190" i="79"/>
  <c r="C190" i="79"/>
  <c r="D190" i="79"/>
  <c r="E190" i="79"/>
  <c r="F190" i="79"/>
  <c r="G190" i="79"/>
  <c r="A191" i="79"/>
  <c r="B191" i="79"/>
  <c r="C191" i="79"/>
  <c r="D191" i="79"/>
  <c r="E191" i="79"/>
  <c r="F191" i="79"/>
  <c r="G191" i="79"/>
  <c r="A192" i="79"/>
  <c r="B192" i="79"/>
  <c r="C192" i="79"/>
  <c r="D192" i="79"/>
  <c r="E192" i="79"/>
  <c r="F192" i="79"/>
  <c r="G192" i="79"/>
  <c r="A193" i="79"/>
  <c r="B193" i="79"/>
  <c r="C193" i="79"/>
  <c r="D193" i="79"/>
  <c r="E193" i="79"/>
  <c r="F193" i="79"/>
  <c r="G193" i="79"/>
  <c r="A194" i="79"/>
  <c r="B194" i="79"/>
  <c r="C194" i="79"/>
  <c r="D194" i="79"/>
  <c r="E194" i="79"/>
  <c r="F194" i="79"/>
  <c r="G194" i="79"/>
  <c r="A195" i="79"/>
  <c r="B195" i="79"/>
  <c r="C195" i="79"/>
  <c r="D195" i="79"/>
  <c r="E195" i="79"/>
  <c r="F195" i="79"/>
  <c r="G195" i="79"/>
  <c r="A196" i="79"/>
  <c r="B196" i="79"/>
  <c r="C196" i="79"/>
  <c r="D196" i="79"/>
  <c r="E196" i="79"/>
  <c r="F196" i="79"/>
  <c r="G196" i="79"/>
  <c r="A197" i="79"/>
  <c r="B197" i="79"/>
  <c r="C197" i="79"/>
  <c r="D197" i="79"/>
  <c r="E197" i="79"/>
  <c r="F197" i="79"/>
  <c r="G197" i="79"/>
  <c r="A198" i="79"/>
  <c r="B198" i="79"/>
  <c r="C198" i="79"/>
  <c r="D198" i="79"/>
  <c r="E198" i="79"/>
  <c r="F198" i="79"/>
  <c r="G198" i="79"/>
  <c r="A199" i="79"/>
  <c r="B199" i="79"/>
  <c r="C199" i="79"/>
  <c r="D199" i="79"/>
  <c r="E199" i="79"/>
  <c r="F199" i="79"/>
  <c r="G199" i="79"/>
  <c r="A200" i="79"/>
  <c r="B200" i="79"/>
  <c r="C200" i="79"/>
  <c r="D200" i="79"/>
  <c r="E200" i="79"/>
  <c r="F200" i="79"/>
  <c r="G200" i="79"/>
  <c r="A201" i="79"/>
  <c r="B201" i="79"/>
  <c r="C201" i="79"/>
  <c r="D201" i="79"/>
  <c r="E201" i="79"/>
  <c r="F201" i="79"/>
  <c r="G201" i="79"/>
  <c r="A202" i="79"/>
  <c r="B202" i="79"/>
  <c r="C202" i="79"/>
  <c r="D202" i="79"/>
  <c r="E202" i="79"/>
  <c r="F202" i="79"/>
  <c r="G202" i="79"/>
  <c r="A203" i="79"/>
  <c r="B203" i="79"/>
  <c r="C203" i="79"/>
  <c r="D203" i="79"/>
  <c r="E203" i="79"/>
  <c r="F203" i="79"/>
  <c r="G203" i="79"/>
  <c r="A204" i="79"/>
  <c r="B204" i="79"/>
  <c r="C204" i="79"/>
  <c r="D204" i="79"/>
  <c r="E204" i="79"/>
  <c r="F204" i="79"/>
  <c r="G204" i="79"/>
  <c r="A205" i="79"/>
  <c r="B205" i="79"/>
  <c r="C205" i="79"/>
  <c r="D205" i="79"/>
  <c r="E205" i="79"/>
  <c r="F205" i="79"/>
  <c r="G205" i="79"/>
  <c r="A206" i="79"/>
  <c r="B206" i="79"/>
  <c r="C206" i="79"/>
  <c r="D206" i="79"/>
  <c r="E206" i="79"/>
  <c r="F206" i="79"/>
  <c r="G206" i="79"/>
  <c r="A207" i="79"/>
  <c r="B207" i="79"/>
  <c r="C207" i="79"/>
  <c r="D207" i="79"/>
  <c r="E207" i="79"/>
  <c r="F207" i="79"/>
  <c r="G207" i="79"/>
  <c r="A208" i="79"/>
  <c r="B208" i="79"/>
  <c r="C208" i="79"/>
  <c r="D208" i="79"/>
  <c r="E208" i="79"/>
  <c r="F208" i="79"/>
  <c r="G208" i="79"/>
  <c r="A209" i="79"/>
  <c r="B209" i="79"/>
  <c r="C209" i="79"/>
  <c r="D209" i="79"/>
  <c r="E209" i="79"/>
  <c r="F209" i="79"/>
  <c r="G209" i="79"/>
  <c r="A210" i="79"/>
  <c r="B210" i="79"/>
  <c r="C210" i="79"/>
  <c r="D210" i="79"/>
  <c r="E210" i="79"/>
  <c r="F210" i="79"/>
  <c r="G210" i="79"/>
  <c r="A211" i="79"/>
  <c r="B211" i="79"/>
  <c r="C211" i="79"/>
  <c r="D211" i="79"/>
  <c r="E211" i="79"/>
  <c r="F211" i="79"/>
  <c r="G211" i="79"/>
  <c r="A212" i="79"/>
  <c r="B212" i="79"/>
  <c r="C212" i="79"/>
  <c r="D212" i="79"/>
  <c r="E212" i="79"/>
  <c r="F212" i="79"/>
  <c r="G212" i="79"/>
  <c r="A213" i="79"/>
  <c r="B213" i="79"/>
  <c r="C213" i="79"/>
  <c r="D213" i="79"/>
  <c r="E213" i="79"/>
  <c r="F213" i="79"/>
  <c r="G213" i="79"/>
  <c r="A214" i="79"/>
  <c r="B214" i="79"/>
  <c r="C214" i="79"/>
  <c r="D214" i="79"/>
  <c r="E214" i="79"/>
  <c r="F214" i="79"/>
  <c r="G214" i="79"/>
  <c r="A215" i="79"/>
  <c r="B215" i="79"/>
  <c r="C215" i="79"/>
  <c r="D215" i="79"/>
  <c r="E215" i="79"/>
  <c r="F215" i="79"/>
  <c r="G215" i="79"/>
  <c r="A216" i="79"/>
  <c r="B216" i="79"/>
  <c r="C216" i="79"/>
  <c r="D216" i="79"/>
  <c r="E216" i="79"/>
  <c r="F216" i="79"/>
  <c r="G216" i="79"/>
  <c r="A217" i="79"/>
  <c r="B217" i="79"/>
  <c r="C217" i="79"/>
  <c r="D217" i="79"/>
  <c r="E217" i="79"/>
  <c r="F217" i="79"/>
  <c r="G217" i="79"/>
  <c r="A218" i="79"/>
  <c r="B218" i="79"/>
  <c r="C218" i="79"/>
  <c r="D218" i="79"/>
  <c r="E218" i="79"/>
  <c r="F218" i="79"/>
  <c r="G218" i="79"/>
  <c r="A219" i="79"/>
  <c r="B219" i="79"/>
  <c r="C219" i="79"/>
  <c r="D219" i="79"/>
  <c r="E219" i="79"/>
  <c r="F219" i="79"/>
  <c r="G219" i="79"/>
  <c r="A220" i="79"/>
  <c r="B220" i="79"/>
  <c r="C220" i="79"/>
  <c r="D220" i="79"/>
  <c r="E220" i="79"/>
  <c r="F220" i="79"/>
  <c r="G220" i="79"/>
  <c r="A221" i="79"/>
  <c r="B221" i="79"/>
  <c r="C221" i="79"/>
  <c r="D221" i="79"/>
  <c r="E221" i="79"/>
  <c r="F221" i="79"/>
  <c r="G221" i="79"/>
  <c r="A222" i="79"/>
  <c r="B222" i="79"/>
  <c r="C222" i="79"/>
  <c r="D222" i="79"/>
  <c r="E222" i="79"/>
  <c r="F222" i="79"/>
  <c r="G222" i="79"/>
  <c r="A223" i="79"/>
  <c r="B223" i="79"/>
  <c r="C223" i="79"/>
  <c r="D223" i="79"/>
  <c r="E223" i="79"/>
  <c r="F223" i="79"/>
  <c r="G223" i="79"/>
  <c r="A224" i="79"/>
  <c r="B224" i="79"/>
  <c r="C224" i="79"/>
  <c r="D224" i="79"/>
  <c r="E224" i="79"/>
  <c r="F224" i="79"/>
  <c r="G224" i="79"/>
  <c r="A225" i="79"/>
  <c r="B225" i="79"/>
  <c r="C225" i="79"/>
  <c r="D225" i="79"/>
  <c r="E225" i="79"/>
  <c r="F225" i="79"/>
  <c r="G225" i="79"/>
  <c r="A226" i="79"/>
  <c r="B226" i="79"/>
  <c r="C226" i="79"/>
  <c r="D226" i="79"/>
  <c r="E226" i="79"/>
  <c r="F226" i="79"/>
  <c r="G226" i="79"/>
  <c r="A227" i="79"/>
  <c r="B227" i="79"/>
  <c r="C227" i="79"/>
  <c r="D227" i="79"/>
  <c r="E227" i="79"/>
  <c r="F227" i="79"/>
  <c r="G227" i="79"/>
  <c r="A228" i="79"/>
  <c r="B228" i="79"/>
  <c r="C228" i="79"/>
  <c r="D228" i="79"/>
  <c r="E228" i="79"/>
  <c r="F228" i="79"/>
  <c r="G228" i="79"/>
  <c r="A229" i="79"/>
  <c r="B229" i="79"/>
  <c r="C229" i="79"/>
  <c r="D229" i="79"/>
  <c r="E229" i="79"/>
  <c r="F229" i="79"/>
  <c r="G229" i="79"/>
  <c r="A230" i="79"/>
  <c r="B230" i="79"/>
  <c r="C230" i="79"/>
  <c r="D230" i="79"/>
  <c r="E230" i="79"/>
  <c r="F230" i="79"/>
  <c r="G230" i="79"/>
  <c r="A231" i="79"/>
  <c r="B231" i="79"/>
  <c r="C231" i="79"/>
  <c r="D231" i="79"/>
  <c r="E231" i="79"/>
  <c r="F231" i="79"/>
  <c r="G231" i="79"/>
  <c r="A232" i="79"/>
  <c r="B232" i="79"/>
  <c r="C232" i="79"/>
  <c r="D232" i="79"/>
  <c r="E232" i="79"/>
  <c r="F232" i="79"/>
  <c r="G232" i="79"/>
  <c r="A233" i="79"/>
  <c r="B233" i="79"/>
  <c r="C233" i="79"/>
  <c r="D233" i="79"/>
  <c r="E233" i="79"/>
  <c r="F233" i="79"/>
  <c r="G233" i="79"/>
  <c r="A234" i="79"/>
  <c r="B234" i="79"/>
  <c r="C234" i="79"/>
  <c r="D234" i="79"/>
  <c r="E234" i="79"/>
  <c r="F234" i="79"/>
  <c r="G234" i="79"/>
  <c r="A235" i="79"/>
  <c r="B235" i="79"/>
  <c r="C235" i="79"/>
  <c r="D235" i="79"/>
  <c r="E235" i="79"/>
  <c r="F235" i="79"/>
  <c r="G235" i="79"/>
  <c r="A236" i="79"/>
  <c r="B236" i="79"/>
  <c r="C236" i="79"/>
  <c r="D236" i="79"/>
  <c r="E236" i="79"/>
  <c r="F236" i="79"/>
  <c r="G236" i="79"/>
  <c r="A237" i="79"/>
  <c r="B237" i="79"/>
  <c r="C237" i="79"/>
  <c r="D237" i="79"/>
  <c r="E237" i="79"/>
  <c r="F237" i="79"/>
  <c r="G237" i="79"/>
  <c r="A238" i="79"/>
  <c r="B238" i="79"/>
  <c r="C238" i="79"/>
  <c r="D238" i="79"/>
  <c r="E238" i="79"/>
  <c r="F238" i="79"/>
  <c r="G238" i="79"/>
  <c r="A239" i="79"/>
  <c r="B239" i="79"/>
  <c r="C239" i="79"/>
  <c r="D239" i="79"/>
  <c r="E239" i="79"/>
  <c r="F239" i="79"/>
  <c r="G239" i="79"/>
  <c r="A240" i="79"/>
  <c r="B240" i="79"/>
  <c r="C240" i="79"/>
  <c r="D240" i="79"/>
  <c r="E240" i="79"/>
  <c r="F240" i="79"/>
  <c r="G240" i="79"/>
  <c r="A241" i="79"/>
  <c r="B241" i="79"/>
  <c r="C241" i="79"/>
  <c r="D241" i="79"/>
  <c r="E241" i="79"/>
  <c r="F241" i="79"/>
  <c r="G241" i="79"/>
  <c r="A242" i="79"/>
  <c r="B242" i="79"/>
  <c r="C242" i="79"/>
  <c r="D242" i="79"/>
  <c r="E242" i="79"/>
  <c r="F242" i="79"/>
  <c r="G242" i="79"/>
  <c r="A243" i="79"/>
  <c r="B243" i="79"/>
  <c r="C243" i="79"/>
  <c r="D243" i="79"/>
  <c r="E243" i="79"/>
  <c r="F243" i="79"/>
  <c r="G243" i="79"/>
  <c r="A244" i="79"/>
  <c r="B244" i="79"/>
  <c r="C244" i="79"/>
  <c r="D244" i="79"/>
  <c r="E244" i="79"/>
  <c r="F244" i="79"/>
  <c r="G244" i="79"/>
  <c r="A245" i="79"/>
  <c r="B245" i="79"/>
  <c r="C245" i="79"/>
  <c r="D245" i="79"/>
  <c r="E245" i="79"/>
  <c r="F245" i="79"/>
  <c r="G245" i="79"/>
  <c r="A246" i="79"/>
  <c r="B246" i="79"/>
  <c r="C246" i="79"/>
  <c r="D246" i="79"/>
  <c r="E246" i="79"/>
  <c r="F246" i="79"/>
  <c r="G246" i="79"/>
  <c r="A247" i="79"/>
  <c r="B247" i="79"/>
  <c r="C247" i="79"/>
  <c r="D247" i="79"/>
  <c r="E247" i="79"/>
  <c r="F247" i="79"/>
  <c r="G247" i="79"/>
  <c r="A248" i="79"/>
  <c r="B248" i="79"/>
  <c r="C248" i="79"/>
  <c r="D248" i="79"/>
  <c r="E248" i="79"/>
  <c r="F248" i="79"/>
  <c r="G248" i="79"/>
  <c r="A249" i="79"/>
  <c r="B249" i="79"/>
  <c r="C249" i="79"/>
  <c r="D249" i="79"/>
  <c r="E249" i="79"/>
  <c r="F249" i="79"/>
  <c r="G249" i="79"/>
  <c r="A250" i="79"/>
  <c r="B250" i="79"/>
  <c r="C250" i="79"/>
  <c r="D250" i="79"/>
  <c r="E250" i="79"/>
  <c r="F250" i="79"/>
  <c r="G250" i="79"/>
  <c r="A251" i="79"/>
  <c r="B251" i="79"/>
  <c r="C251" i="79"/>
  <c r="D251" i="79"/>
  <c r="E251" i="79"/>
  <c r="F251" i="79"/>
  <c r="G251" i="79"/>
  <c r="A253" i="79"/>
  <c r="B253" i="79"/>
  <c r="C253" i="79"/>
  <c r="D253" i="79"/>
  <c r="E253" i="79"/>
  <c r="F253" i="79"/>
  <c r="G253" i="79"/>
  <c r="A254" i="79"/>
  <c r="B254" i="79"/>
  <c r="C254" i="79"/>
  <c r="D254" i="79"/>
  <c r="E254" i="79"/>
  <c r="F254" i="79"/>
  <c r="G254" i="79"/>
  <c r="A255" i="79"/>
  <c r="B255" i="79"/>
  <c r="C255" i="79"/>
  <c r="D255" i="79"/>
  <c r="E255" i="79"/>
  <c r="F255" i="79"/>
  <c r="G255" i="79"/>
  <c r="A256" i="79"/>
  <c r="B256" i="79"/>
  <c r="C256" i="79"/>
  <c r="D256" i="79"/>
  <c r="E256" i="79"/>
  <c r="F256" i="79"/>
  <c r="G256" i="79"/>
  <c r="A257" i="79"/>
  <c r="B257" i="79"/>
  <c r="C257" i="79"/>
  <c r="D257" i="79"/>
  <c r="E257" i="79"/>
  <c r="F257" i="79"/>
  <c r="G257" i="79"/>
  <c r="A258" i="79"/>
  <c r="B258" i="79"/>
  <c r="C258" i="79"/>
  <c r="D258" i="79"/>
  <c r="E258" i="79"/>
  <c r="F258" i="79"/>
  <c r="G258" i="79"/>
  <c r="A259" i="79"/>
  <c r="B259" i="79"/>
  <c r="C259" i="79"/>
  <c r="D259" i="79"/>
  <c r="E259" i="79"/>
  <c r="F259" i="79"/>
  <c r="G259" i="79"/>
  <c r="A260" i="79"/>
  <c r="B260" i="79"/>
  <c r="C260" i="79"/>
  <c r="D260" i="79"/>
  <c r="E260" i="79"/>
  <c r="F260" i="79"/>
  <c r="G260" i="79"/>
  <c r="A261" i="79"/>
  <c r="B261" i="79"/>
  <c r="C261" i="79"/>
  <c r="D261" i="79"/>
  <c r="E261" i="79"/>
  <c r="F261" i="79"/>
  <c r="G261" i="79"/>
  <c r="A262" i="79"/>
  <c r="B262" i="79"/>
  <c r="C262" i="79"/>
  <c r="D262" i="79"/>
  <c r="E262" i="79"/>
  <c r="F262" i="79"/>
  <c r="G262" i="79"/>
  <c r="A263" i="79"/>
  <c r="B263" i="79"/>
  <c r="C263" i="79"/>
  <c r="D263" i="79"/>
  <c r="E263" i="79"/>
  <c r="F263" i="79"/>
  <c r="G263" i="79"/>
  <c r="A264" i="79"/>
  <c r="B264" i="79"/>
  <c r="C264" i="79"/>
  <c r="D264" i="79"/>
  <c r="E264" i="79"/>
  <c r="F264" i="79"/>
  <c r="G264" i="79"/>
  <c r="A265" i="79"/>
  <c r="B265" i="79"/>
  <c r="C265" i="79"/>
  <c r="D265" i="79"/>
  <c r="E265" i="79"/>
  <c r="F265" i="79"/>
  <c r="G265" i="79"/>
  <c r="A266" i="79"/>
  <c r="B266" i="79"/>
  <c r="C266" i="79"/>
  <c r="D266" i="79"/>
  <c r="E266" i="79"/>
  <c r="F266" i="79"/>
  <c r="G266" i="79"/>
  <c r="A267" i="79"/>
  <c r="B267" i="79"/>
  <c r="C267" i="79"/>
  <c r="D267" i="79"/>
  <c r="E267" i="79"/>
  <c r="F267" i="79"/>
  <c r="G267" i="79"/>
  <c r="A268" i="79"/>
  <c r="B268" i="79"/>
  <c r="C268" i="79"/>
  <c r="D268" i="79"/>
  <c r="E268" i="79"/>
  <c r="F268" i="79"/>
  <c r="G268" i="79"/>
  <c r="A269" i="79"/>
  <c r="B269" i="79"/>
  <c r="C269" i="79"/>
  <c r="D269" i="79"/>
  <c r="E269" i="79"/>
  <c r="F269" i="79"/>
  <c r="G269" i="79"/>
  <c r="A270" i="79"/>
  <c r="B270" i="79"/>
  <c r="C270" i="79"/>
  <c r="D270" i="79"/>
  <c r="E270" i="79"/>
  <c r="F270" i="79"/>
  <c r="G270" i="79"/>
  <c r="A271" i="79"/>
  <c r="B271" i="79"/>
  <c r="C271" i="79"/>
  <c r="D271" i="79"/>
  <c r="E271" i="79"/>
  <c r="F271" i="79"/>
  <c r="G271" i="79"/>
  <c r="A272" i="79"/>
  <c r="B272" i="79"/>
  <c r="C272" i="79"/>
  <c r="D272" i="79"/>
  <c r="E272" i="79"/>
  <c r="F272" i="79"/>
  <c r="G272" i="79"/>
  <c r="A273" i="79"/>
  <c r="B273" i="79"/>
  <c r="C273" i="79"/>
  <c r="D273" i="79"/>
  <c r="E273" i="79"/>
  <c r="F273" i="79"/>
  <c r="G273" i="79"/>
  <c r="A274" i="79"/>
  <c r="B274" i="79"/>
  <c r="C274" i="79"/>
  <c r="D274" i="79"/>
  <c r="E274" i="79"/>
  <c r="F274" i="79"/>
  <c r="G274" i="79"/>
  <c r="A275" i="79"/>
  <c r="B275" i="79"/>
  <c r="C275" i="79"/>
  <c r="D275" i="79"/>
  <c r="E275" i="79"/>
  <c r="F275" i="79"/>
  <c r="G275" i="79"/>
  <c r="A276" i="79"/>
  <c r="B276" i="79"/>
  <c r="C276" i="79"/>
  <c r="D276" i="79"/>
  <c r="E276" i="79"/>
  <c r="F276" i="79"/>
  <c r="G276" i="79"/>
  <c r="A277" i="79"/>
  <c r="B277" i="79"/>
  <c r="C277" i="79"/>
  <c r="D277" i="79"/>
  <c r="E277" i="79"/>
  <c r="F277" i="79"/>
  <c r="G277" i="79"/>
  <c r="A278" i="79"/>
  <c r="B278" i="79"/>
  <c r="C278" i="79"/>
  <c r="D278" i="79"/>
  <c r="E278" i="79"/>
  <c r="F278" i="79"/>
  <c r="G278" i="79"/>
  <c r="A279" i="79"/>
  <c r="B279" i="79"/>
  <c r="C279" i="79"/>
  <c r="D279" i="79"/>
  <c r="E279" i="79"/>
  <c r="F279" i="79"/>
  <c r="G279" i="79"/>
  <c r="A280" i="79"/>
  <c r="B280" i="79"/>
  <c r="C280" i="79"/>
  <c r="D280" i="79"/>
  <c r="E280" i="79"/>
  <c r="F280" i="79"/>
  <c r="G280" i="79"/>
  <c r="A281" i="79"/>
  <c r="B281" i="79"/>
  <c r="C281" i="79"/>
  <c r="D281" i="79"/>
  <c r="E281" i="79"/>
  <c r="F281" i="79"/>
  <c r="G281" i="79"/>
  <c r="A282" i="79"/>
  <c r="B282" i="79"/>
  <c r="C282" i="79"/>
  <c r="D282" i="79"/>
  <c r="E282" i="79"/>
  <c r="F282" i="79"/>
  <c r="G282" i="79"/>
  <c r="A283" i="79"/>
  <c r="B283" i="79"/>
  <c r="C283" i="79"/>
  <c r="D283" i="79"/>
  <c r="E283" i="79"/>
  <c r="F283" i="79"/>
  <c r="G283" i="79"/>
  <c r="A284" i="79"/>
  <c r="B284" i="79"/>
  <c r="C284" i="79"/>
  <c r="D284" i="79"/>
  <c r="E284" i="79"/>
  <c r="F284" i="79"/>
  <c r="G284" i="79"/>
  <c r="A285" i="79"/>
  <c r="B285" i="79"/>
  <c r="C285" i="79"/>
  <c r="D285" i="79"/>
  <c r="E285" i="79"/>
  <c r="F285" i="79"/>
  <c r="G285" i="79"/>
  <c r="A286" i="79"/>
  <c r="B286" i="79"/>
  <c r="C286" i="79"/>
  <c r="D286" i="79"/>
  <c r="E286" i="79"/>
  <c r="F286" i="79"/>
  <c r="G286" i="79"/>
  <c r="A287" i="79"/>
  <c r="B287" i="79"/>
  <c r="C287" i="79"/>
  <c r="D287" i="79"/>
  <c r="E287" i="79"/>
  <c r="F287" i="79"/>
  <c r="G287" i="79"/>
  <c r="A288" i="79"/>
  <c r="B288" i="79"/>
  <c r="C288" i="79"/>
  <c r="D288" i="79"/>
  <c r="E288" i="79"/>
  <c r="F288" i="79"/>
  <c r="G288" i="79"/>
  <c r="A289" i="79"/>
  <c r="B289" i="79"/>
  <c r="C289" i="79"/>
  <c r="D289" i="79"/>
  <c r="E289" i="79"/>
  <c r="F289" i="79"/>
  <c r="G289" i="79"/>
  <c r="A290" i="79"/>
  <c r="B290" i="79"/>
  <c r="C290" i="79"/>
  <c r="D290" i="79"/>
  <c r="E290" i="79"/>
  <c r="F290" i="79"/>
  <c r="G290" i="79"/>
  <c r="A291" i="79"/>
  <c r="B291" i="79"/>
  <c r="C291" i="79"/>
  <c r="D291" i="79"/>
  <c r="E291" i="79"/>
  <c r="F291" i="79"/>
  <c r="G291" i="79"/>
  <c r="A292" i="79"/>
  <c r="B292" i="79"/>
  <c r="C292" i="79"/>
  <c r="D292" i="79"/>
  <c r="E292" i="79"/>
  <c r="F292" i="79"/>
  <c r="G292" i="79"/>
  <c r="A293" i="79"/>
  <c r="B293" i="79"/>
  <c r="C293" i="79"/>
  <c r="D293" i="79"/>
  <c r="E293" i="79"/>
  <c r="F293" i="79"/>
  <c r="G293" i="79"/>
  <c r="A294" i="79"/>
  <c r="B294" i="79"/>
  <c r="C294" i="79"/>
  <c r="D294" i="79"/>
  <c r="E294" i="79"/>
  <c r="F294" i="79"/>
  <c r="G294" i="79"/>
  <c r="A295" i="79"/>
  <c r="B295" i="79"/>
  <c r="C295" i="79"/>
  <c r="D295" i="79"/>
  <c r="E295" i="79"/>
  <c r="F295" i="79"/>
  <c r="G295" i="79"/>
  <c r="A296" i="79"/>
  <c r="B296" i="79"/>
  <c r="C296" i="79"/>
  <c r="D296" i="79"/>
  <c r="E296" i="79"/>
  <c r="F296" i="79"/>
  <c r="G296" i="79"/>
  <c r="A297" i="79"/>
  <c r="B297" i="79"/>
  <c r="C297" i="79"/>
  <c r="D297" i="79"/>
  <c r="E297" i="79"/>
  <c r="F297" i="79"/>
  <c r="G297" i="79"/>
  <c r="A298" i="79"/>
  <c r="B298" i="79"/>
  <c r="C298" i="79"/>
  <c r="D298" i="79"/>
  <c r="E298" i="79"/>
  <c r="F298" i="79"/>
  <c r="G298" i="79"/>
  <c r="A299" i="79"/>
  <c r="B299" i="79"/>
  <c r="C299" i="79"/>
  <c r="D299" i="79"/>
  <c r="E299" i="79"/>
  <c r="F299" i="79"/>
  <c r="G299" i="79"/>
  <c r="A300" i="79"/>
  <c r="B300" i="79"/>
  <c r="C300" i="79"/>
  <c r="D300" i="79"/>
  <c r="E300" i="79"/>
  <c r="F300" i="79"/>
  <c r="G300" i="79"/>
  <c r="A301" i="79"/>
  <c r="B301" i="79"/>
  <c r="C301" i="79"/>
  <c r="D301" i="79"/>
  <c r="E301" i="79"/>
  <c r="F301" i="79"/>
  <c r="G301" i="79"/>
  <c r="A302" i="79"/>
  <c r="B302" i="79"/>
  <c r="C302" i="79"/>
  <c r="D302" i="79"/>
  <c r="E302" i="79"/>
  <c r="F302" i="79"/>
  <c r="G302" i="79"/>
  <c r="A303" i="79"/>
  <c r="B303" i="79"/>
  <c r="C303" i="79"/>
  <c r="D303" i="79"/>
  <c r="E303" i="79"/>
  <c r="F303" i="79"/>
  <c r="G303" i="79"/>
  <c r="A304" i="79"/>
  <c r="B304" i="79"/>
  <c r="C304" i="79"/>
  <c r="D304" i="79"/>
  <c r="E304" i="79"/>
  <c r="F304" i="79"/>
  <c r="G304" i="79"/>
  <c r="A305" i="79"/>
  <c r="B305" i="79"/>
  <c r="C305" i="79"/>
  <c r="D305" i="79"/>
  <c r="E305" i="79"/>
  <c r="F305" i="79"/>
  <c r="G305" i="79"/>
  <c r="A306" i="79"/>
  <c r="B306" i="79"/>
  <c r="C306" i="79"/>
  <c r="D306" i="79"/>
  <c r="E306" i="79"/>
  <c r="F306" i="79"/>
  <c r="G306" i="79"/>
  <c r="A307" i="79"/>
  <c r="B307" i="79"/>
  <c r="C307" i="79"/>
  <c r="D307" i="79"/>
  <c r="E307" i="79"/>
  <c r="F307" i="79"/>
  <c r="G307" i="79"/>
  <c r="A308" i="79"/>
  <c r="B308" i="79"/>
  <c r="C308" i="79"/>
  <c r="D308" i="79"/>
  <c r="E308" i="79"/>
  <c r="F308" i="79"/>
  <c r="G308" i="79"/>
  <c r="A309" i="79"/>
  <c r="B309" i="79"/>
  <c r="C309" i="79"/>
  <c r="D309" i="79"/>
  <c r="E309" i="79"/>
  <c r="F309" i="79"/>
  <c r="G309" i="79"/>
  <c r="A310" i="79"/>
  <c r="B310" i="79"/>
  <c r="C310" i="79"/>
  <c r="D310" i="79"/>
  <c r="E310" i="79"/>
  <c r="F310" i="79"/>
  <c r="G310" i="79"/>
  <c r="A311" i="79"/>
  <c r="B311" i="79"/>
  <c r="C311" i="79"/>
  <c r="D311" i="79"/>
  <c r="E311" i="79"/>
  <c r="F311" i="79"/>
  <c r="G311" i="79"/>
  <c r="A312" i="79"/>
  <c r="B312" i="79"/>
  <c r="C312" i="79"/>
  <c r="D312" i="79"/>
  <c r="E312" i="79"/>
  <c r="F312" i="79"/>
  <c r="G312" i="79"/>
  <c r="A313" i="79"/>
  <c r="B313" i="79"/>
  <c r="C313" i="79"/>
  <c r="D313" i="79"/>
  <c r="E313" i="79"/>
  <c r="F313" i="79"/>
  <c r="G313" i="79"/>
  <c r="A314" i="79"/>
  <c r="B314" i="79"/>
  <c r="C314" i="79"/>
  <c r="D314" i="79"/>
  <c r="E314" i="79"/>
  <c r="F314" i="79"/>
  <c r="G314" i="79"/>
  <c r="A315" i="79"/>
  <c r="B315" i="79"/>
  <c r="C315" i="79"/>
  <c r="D315" i="79"/>
  <c r="E315" i="79"/>
  <c r="F315" i="79"/>
  <c r="G315" i="79"/>
  <c r="A316" i="79"/>
  <c r="B316" i="79"/>
  <c r="C316" i="79"/>
  <c r="D316" i="79"/>
  <c r="E316" i="79"/>
  <c r="F316" i="79"/>
  <c r="G316" i="79"/>
  <c r="A317" i="79"/>
  <c r="B317" i="79"/>
  <c r="C317" i="79"/>
  <c r="D317" i="79"/>
  <c r="E317" i="79"/>
  <c r="F317" i="79"/>
  <c r="G317" i="79"/>
  <c r="A318" i="79"/>
  <c r="B318" i="79"/>
  <c r="C318" i="79"/>
  <c r="D318" i="79"/>
  <c r="E318" i="79"/>
  <c r="F318" i="79"/>
  <c r="G318" i="79"/>
  <c r="A319" i="79"/>
  <c r="B319" i="79"/>
  <c r="C319" i="79"/>
  <c r="D319" i="79"/>
  <c r="E319" i="79"/>
  <c r="F319" i="79"/>
  <c r="G319" i="79"/>
  <c r="A320" i="79"/>
  <c r="B320" i="79"/>
  <c r="C320" i="79"/>
  <c r="D320" i="79"/>
  <c r="E320" i="79"/>
  <c r="F320" i="79"/>
  <c r="G320" i="79"/>
  <c r="A321" i="79"/>
  <c r="B321" i="79"/>
  <c r="C321" i="79"/>
  <c r="D321" i="79"/>
  <c r="E321" i="79"/>
  <c r="F321" i="79"/>
  <c r="G321" i="79"/>
  <c r="A322" i="79"/>
  <c r="B322" i="79"/>
  <c r="C322" i="79"/>
  <c r="D322" i="79"/>
  <c r="E322" i="79"/>
  <c r="F322" i="79"/>
  <c r="G322" i="79"/>
  <c r="A323" i="79"/>
  <c r="B323" i="79"/>
  <c r="C323" i="79"/>
  <c r="D323" i="79"/>
  <c r="E323" i="79"/>
  <c r="F323" i="79"/>
  <c r="G323" i="79"/>
  <c r="A324" i="79"/>
  <c r="B324" i="79"/>
  <c r="C324" i="79"/>
  <c r="D324" i="79"/>
  <c r="E324" i="79"/>
  <c r="F324" i="79"/>
  <c r="G324" i="79"/>
  <c r="A325" i="79"/>
  <c r="B325" i="79"/>
  <c r="C325" i="79"/>
  <c r="D325" i="79"/>
  <c r="E325" i="79"/>
  <c r="F325" i="79"/>
  <c r="G325" i="79"/>
  <c r="A326" i="79"/>
  <c r="B326" i="79"/>
  <c r="C326" i="79"/>
  <c r="D326" i="79"/>
  <c r="E326" i="79"/>
  <c r="F326" i="79"/>
  <c r="G326" i="79"/>
  <c r="A327" i="79"/>
  <c r="B327" i="79"/>
  <c r="C327" i="79"/>
  <c r="D327" i="79"/>
  <c r="E327" i="79"/>
  <c r="F327" i="79"/>
  <c r="G327" i="79"/>
  <c r="A328" i="79"/>
  <c r="B328" i="79"/>
  <c r="C328" i="79"/>
  <c r="D328" i="79"/>
  <c r="E328" i="79"/>
  <c r="F328" i="79"/>
  <c r="G328" i="79"/>
  <c r="A329" i="79"/>
  <c r="B329" i="79"/>
  <c r="C329" i="79"/>
  <c r="D329" i="79"/>
  <c r="E329" i="79"/>
  <c r="F329" i="79"/>
  <c r="G329" i="79"/>
  <c r="A330" i="79"/>
  <c r="B330" i="79"/>
  <c r="C330" i="79"/>
  <c r="D330" i="79"/>
  <c r="E330" i="79"/>
  <c r="F330" i="79"/>
  <c r="G330" i="79"/>
  <c r="A331" i="79"/>
  <c r="B331" i="79"/>
  <c r="C331" i="79"/>
  <c r="D331" i="79"/>
  <c r="E331" i="79"/>
  <c r="F331" i="79"/>
  <c r="G331" i="79"/>
  <c r="A332" i="79"/>
  <c r="B332" i="79"/>
  <c r="C332" i="79"/>
  <c r="D332" i="79"/>
  <c r="E332" i="79"/>
  <c r="F332" i="79"/>
  <c r="G332" i="79"/>
  <c r="A333" i="79"/>
  <c r="B333" i="79"/>
  <c r="C333" i="79"/>
  <c r="D333" i="79"/>
  <c r="E333" i="79"/>
  <c r="F333" i="79"/>
  <c r="G333" i="79"/>
  <c r="A334" i="79"/>
  <c r="B334" i="79"/>
  <c r="C334" i="79"/>
  <c r="D334" i="79"/>
  <c r="E334" i="79"/>
  <c r="F334" i="79"/>
  <c r="G334" i="79"/>
  <c r="A335" i="79"/>
  <c r="B335" i="79"/>
  <c r="C335" i="79"/>
  <c r="D335" i="79"/>
  <c r="E335" i="79"/>
  <c r="F335" i="79"/>
  <c r="G335" i="79"/>
  <c r="A336" i="79"/>
  <c r="B336" i="79"/>
  <c r="C336" i="79"/>
  <c r="D336" i="79"/>
  <c r="E336" i="79"/>
  <c r="F336" i="79"/>
  <c r="G336" i="79"/>
  <c r="A337" i="79"/>
  <c r="B337" i="79"/>
  <c r="C337" i="79"/>
  <c r="D337" i="79"/>
  <c r="E337" i="79"/>
  <c r="F337" i="79"/>
  <c r="G337" i="79"/>
  <c r="A338" i="79"/>
  <c r="B338" i="79"/>
  <c r="C338" i="79"/>
  <c r="D338" i="79"/>
  <c r="E338" i="79"/>
  <c r="F338" i="79"/>
  <c r="G338" i="79"/>
  <c r="A339" i="79"/>
  <c r="B339" i="79"/>
  <c r="C339" i="79"/>
  <c r="D339" i="79"/>
  <c r="E339" i="79"/>
  <c r="F339" i="79"/>
  <c r="G339" i="79"/>
  <c r="A340" i="79"/>
  <c r="B340" i="79"/>
  <c r="C340" i="79"/>
  <c r="D340" i="79"/>
  <c r="E340" i="79"/>
  <c r="F340" i="79"/>
  <c r="G340" i="79"/>
  <c r="A341" i="79"/>
  <c r="B341" i="79"/>
  <c r="C341" i="79"/>
  <c r="D341" i="79"/>
  <c r="E341" i="79"/>
  <c r="F341" i="79"/>
  <c r="G341" i="79"/>
  <c r="A342" i="79"/>
  <c r="B342" i="79"/>
  <c r="C342" i="79"/>
  <c r="D342" i="79"/>
  <c r="E342" i="79"/>
  <c r="F342" i="79"/>
  <c r="G342" i="79"/>
  <c r="A343" i="79"/>
  <c r="B343" i="79"/>
  <c r="C343" i="79"/>
  <c r="D343" i="79"/>
  <c r="E343" i="79"/>
  <c r="F343" i="79"/>
  <c r="G343" i="79"/>
  <c r="A344" i="79"/>
  <c r="B344" i="79"/>
  <c r="C344" i="79"/>
  <c r="D344" i="79"/>
  <c r="E344" i="79"/>
  <c r="F344" i="79"/>
  <c r="G344" i="79"/>
  <c r="A345" i="79"/>
  <c r="B345" i="79"/>
  <c r="C345" i="79"/>
  <c r="D345" i="79"/>
  <c r="E345" i="79"/>
  <c r="F345" i="79"/>
  <c r="G345" i="79"/>
  <c r="A346" i="79"/>
  <c r="B346" i="79"/>
  <c r="C346" i="79"/>
  <c r="D346" i="79"/>
  <c r="E346" i="79"/>
  <c r="F346" i="79"/>
  <c r="G346" i="79"/>
  <c r="A347" i="79"/>
  <c r="B347" i="79"/>
  <c r="C347" i="79"/>
  <c r="D347" i="79"/>
  <c r="E347" i="79"/>
  <c r="F347" i="79"/>
  <c r="G347" i="79"/>
  <c r="A348" i="79"/>
  <c r="B348" i="79"/>
  <c r="C348" i="79"/>
  <c r="D348" i="79"/>
  <c r="E348" i="79"/>
  <c r="F348" i="79"/>
  <c r="G348" i="79"/>
  <c r="A349" i="79"/>
  <c r="B349" i="79"/>
  <c r="C349" i="79"/>
  <c r="D349" i="79"/>
  <c r="E349" i="79"/>
  <c r="F349" i="79"/>
  <c r="G349" i="79"/>
  <c r="A350" i="79"/>
  <c r="B350" i="79"/>
  <c r="C350" i="79"/>
  <c r="D350" i="79"/>
  <c r="E350" i="79"/>
  <c r="F350" i="79"/>
  <c r="G350" i="79"/>
  <c r="A351" i="79"/>
  <c r="B351" i="79"/>
  <c r="C351" i="79"/>
  <c r="D351" i="79"/>
  <c r="E351" i="79"/>
  <c r="F351" i="79"/>
  <c r="G351" i="79"/>
  <c r="A352" i="79"/>
  <c r="B352" i="79"/>
  <c r="C352" i="79"/>
  <c r="D352" i="79"/>
  <c r="E352" i="79"/>
  <c r="F352" i="79"/>
  <c r="G352" i="79"/>
  <c r="A353" i="79"/>
  <c r="B353" i="79"/>
  <c r="C353" i="79"/>
  <c r="D353" i="79"/>
  <c r="E353" i="79"/>
  <c r="F353" i="79"/>
  <c r="G353" i="79"/>
  <c r="A354" i="79"/>
  <c r="B354" i="79"/>
  <c r="C354" i="79"/>
  <c r="D354" i="79"/>
  <c r="E354" i="79"/>
  <c r="F354" i="79"/>
  <c r="G354" i="79"/>
  <c r="A355" i="79"/>
  <c r="B355" i="79"/>
  <c r="C355" i="79"/>
  <c r="D355" i="79"/>
  <c r="E355" i="79"/>
  <c r="F355" i="79"/>
  <c r="G355" i="79"/>
  <c r="A356" i="79"/>
  <c r="B356" i="79"/>
  <c r="C356" i="79"/>
  <c r="D356" i="79"/>
  <c r="E356" i="79"/>
  <c r="F356" i="79"/>
  <c r="G356" i="79"/>
  <c r="A357" i="79"/>
  <c r="B357" i="79"/>
  <c r="C357" i="79"/>
  <c r="D357" i="79"/>
  <c r="E357" i="79"/>
  <c r="F357" i="79"/>
  <c r="G357" i="79"/>
  <c r="A358" i="79"/>
  <c r="B358" i="79"/>
  <c r="C358" i="79"/>
  <c r="D358" i="79"/>
  <c r="E358" i="79"/>
  <c r="F358" i="79"/>
  <c r="G358" i="79"/>
  <c r="A359" i="79"/>
  <c r="B359" i="79"/>
  <c r="C359" i="79"/>
  <c r="D359" i="79"/>
  <c r="E359" i="79"/>
  <c r="F359" i="79"/>
  <c r="G359" i="79"/>
  <c r="A360" i="79"/>
  <c r="B360" i="79"/>
  <c r="C360" i="79"/>
  <c r="D360" i="79"/>
  <c r="E360" i="79"/>
  <c r="F360" i="79"/>
  <c r="G360" i="79"/>
  <c r="A361" i="79"/>
  <c r="B361" i="79"/>
  <c r="C361" i="79"/>
  <c r="D361" i="79"/>
  <c r="E361" i="79"/>
  <c r="F361" i="79"/>
  <c r="G361" i="79"/>
  <c r="A362" i="79"/>
  <c r="B362" i="79"/>
  <c r="C362" i="79"/>
  <c r="D362" i="79"/>
  <c r="E362" i="79"/>
  <c r="F362" i="79"/>
  <c r="G362" i="79"/>
  <c r="A363" i="79"/>
  <c r="B363" i="79"/>
  <c r="C363" i="79"/>
  <c r="D363" i="79"/>
  <c r="E363" i="79"/>
  <c r="F363" i="79"/>
  <c r="G363" i="79"/>
  <c r="A364" i="79"/>
  <c r="B364" i="79"/>
  <c r="C364" i="79"/>
  <c r="D364" i="79"/>
  <c r="E364" i="79"/>
  <c r="F364" i="79"/>
  <c r="G364" i="79"/>
  <c r="A365" i="79"/>
  <c r="B365" i="79"/>
  <c r="C365" i="79"/>
  <c r="D365" i="79"/>
  <c r="E365" i="79"/>
  <c r="F365" i="79"/>
  <c r="G365" i="79"/>
  <c r="A366" i="79"/>
  <c r="B366" i="79"/>
  <c r="C366" i="79"/>
  <c r="D366" i="79"/>
  <c r="E366" i="79"/>
  <c r="F366" i="79"/>
  <c r="G366" i="79"/>
  <c r="A367" i="79"/>
  <c r="B367" i="79"/>
  <c r="C367" i="79"/>
  <c r="D367" i="79"/>
  <c r="E367" i="79"/>
  <c r="F367" i="79"/>
  <c r="G367" i="79"/>
  <c r="A368" i="79"/>
  <c r="B368" i="79"/>
  <c r="C368" i="79"/>
  <c r="D368" i="79"/>
  <c r="E368" i="79"/>
  <c r="F368" i="79"/>
  <c r="G368" i="79"/>
  <c r="A369" i="79"/>
  <c r="B369" i="79"/>
  <c r="C369" i="79"/>
  <c r="D369" i="79"/>
  <c r="E369" i="79"/>
  <c r="F369" i="79"/>
  <c r="G369" i="79"/>
  <c r="A370" i="79"/>
  <c r="B370" i="79"/>
  <c r="C370" i="79"/>
  <c r="D370" i="79"/>
  <c r="E370" i="79"/>
  <c r="F370" i="79"/>
  <c r="G370" i="79"/>
  <c r="A371" i="79"/>
  <c r="B371" i="79"/>
  <c r="C371" i="79"/>
  <c r="D371" i="79"/>
  <c r="E371" i="79"/>
  <c r="F371" i="79"/>
  <c r="G371" i="79"/>
  <c r="A372" i="79"/>
  <c r="B372" i="79"/>
  <c r="C372" i="79"/>
  <c r="D372" i="79"/>
  <c r="E372" i="79"/>
  <c r="F372" i="79"/>
  <c r="G372" i="79"/>
  <c r="A373" i="79"/>
  <c r="B373" i="79"/>
  <c r="C373" i="79"/>
  <c r="D373" i="79"/>
  <c r="E373" i="79"/>
  <c r="F373" i="79"/>
  <c r="G373" i="79"/>
  <c r="A374" i="79"/>
  <c r="B374" i="79"/>
  <c r="C374" i="79"/>
  <c r="D374" i="79"/>
  <c r="E374" i="79"/>
  <c r="F374" i="79"/>
  <c r="G374" i="79"/>
  <c r="A375" i="79"/>
  <c r="B375" i="79"/>
  <c r="C375" i="79"/>
  <c r="D375" i="79"/>
  <c r="E375" i="79"/>
  <c r="F375" i="79"/>
  <c r="G375" i="79"/>
  <c r="A376" i="79"/>
  <c r="B376" i="79"/>
  <c r="C376" i="79"/>
  <c r="D376" i="79"/>
  <c r="E376" i="79"/>
  <c r="F376" i="79"/>
  <c r="G376" i="79"/>
  <c r="A377" i="79"/>
  <c r="B377" i="79"/>
  <c r="C377" i="79"/>
  <c r="D377" i="79"/>
  <c r="E377" i="79"/>
  <c r="F377" i="79"/>
  <c r="G377" i="79"/>
  <c r="A378" i="79"/>
  <c r="B378" i="79"/>
  <c r="C378" i="79"/>
  <c r="D378" i="79"/>
  <c r="E378" i="79"/>
  <c r="F378" i="79"/>
  <c r="G378" i="79"/>
  <c r="A379" i="79"/>
  <c r="B379" i="79"/>
  <c r="C379" i="79"/>
  <c r="D379" i="79"/>
  <c r="E379" i="79"/>
  <c r="F379" i="79"/>
  <c r="G379" i="79"/>
  <c r="A380" i="79"/>
  <c r="B380" i="79"/>
  <c r="C380" i="79"/>
  <c r="D380" i="79"/>
  <c r="E380" i="79"/>
  <c r="F380" i="79"/>
  <c r="G380" i="79"/>
  <c r="A381" i="79"/>
  <c r="B381" i="79"/>
  <c r="C381" i="79"/>
  <c r="D381" i="79"/>
  <c r="E381" i="79"/>
  <c r="F381" i="79"/>
  <c r="G381" i="79"/>
  <c r="A382" i="79"/>
  <c r="B382" i="79"/>
  <c r="C382" i="79"/>
  <c r="D382" i="79"/>
  <c r="E382" i="79"/>
  <c r="F382" i="79"/>
  <c r="G382" i="79"/>
  <c r="A383" i="79"/>
  <c r="B383" i="79"/>
  <c r="C383" i="79"/>
  <c r="D383" i="79"/>
  <c r="E383" i="79"/>
  <c r="F383" i="79"/>
  <c r="G383" i="79"/>
  <c r="A384" i="79"/>
  <c r="B384" i="79"/>
  <c r="C384" i="79"/>
  <c r="D384" i="79"/>
  <c r="E384" i="79"/>
  <c r="F384" i="79"/>
  <c r="G384" i="79"/>
  <c r="A385" i="79"/>
  <c r="B385" i="79"/>
  <c r="C385" i="79"/>
  <c r="D385" i="79"/>
  <c r="E385" i="79"/>
  <c r="F385" i="79"/>
  <c r="G385" i="79"/>
  <c r="A386" i="79"/>
  <c r="B386" i="79"/>
  <c r="C386" i="79"/>
  <c r="D386" i="79"/>
  <c r="E386" i="79"/>
  <c r="F386" i="79"/>
  <c r="G386" i="79"/>
  <c r="A387" i="79"/>
  <c r="B387" i="79"/>
  <c r="C387" i="79"/>
  <c r="D387" i="79"/>
  <c r="E387" i="79"/>
  <c r="F387" i="79"/>
  <c r="G387" i="79"/>
  <c r="A388" i="79"/>
  <c r="B388" i="79"/>
  <c r="C388" i="79"/>
  <c r="D388" i="79"/>
  <c r="E388" i="79"/>
  <c r="F388" i="79"/>
  <c r="G388" i="79"/>
  <c r="A389" i="79"/>
  <c r="B389" i="79"/>
  <c r="C389" i="79"/>
  <c r="D389" i="79"/>
  <c r="E389" i="79"/>
  <c r="F389" i="79"/>
  <c r="G389" i="79"/>
  <c r="A390" i="79"/>
  <c r="B390" i="79"/>
  <c r="C390" i="79"/>
  <c r="D390" i="79"/>
  <c r="E390" i="79"/>
  <c r="F390" i="79"/>
  <c r="G390" i="79"/>
  <c r="A391" i="79"/>
  <c r="B391" i="79"/>
  <c r="C391" i="79"/>
  <c r="D391" i="79"/>
  <c r="E391" i="79"/>
  <c r="F391" i="79"/>
  <c r="G391" i="79"/>
  <c r="A392" i="79"/>
  <c r="B392" i="79"/>
  <c r="C392" i="79"/>
  <c r="D392" i="79"/>
  <c r="E392" i="79"/>
  <c r="F392" i="79"/>
  <c r="G392" i="79"/>
  <c r="A393" i="79"/>
  <c r="B393" i="79"/>
  <c r="C393" i="79"/>
  <c r="D393" i="79"/>
  <c r="E393" i="79"/>
  <c r="F393" i="79"/>
  <c r="G393" i="79"/>
  <c r="A394" i="79"/>
  <c r="B394" i="79"/>
  <c r="C394" i="79"/>
  <c r="D394" i="79"/>
  <c r="E394" i="79"/>
  <c r="F394" i="79"/>
  <c r="G394" i="79"/>
  <c r="A395" i="79"/>
  <c r="B395" i="79"/>
  <c r="C395" i="79"/>
  <c r="D395" i="79"/>
  <c r="E395" i="79"/>
  <c r="F395" i="79"/>
  <c r="G395" i="79"/>
  <c r="A396" i="79"/>
  <c r="B396" i="79"/>
  <c r="C396" i="79"/>
  <c r="D396" i="79"/>
  <c r="E396" i="79"/>
  <c r="F396" i="79"/>
  <c r="G396" i="79"/>
  <c r="A397" i="79"/>
  <c r="B397" i="79"/>
  <c r="C397" i="79"/>
  <c r="D397" i="79"/>
  <c r="E397" i="79"/>
  <c r="F397" i="79"/>
  <c r="G397" i="79"/>
  <c r="A398" i="79"/>
  <c r="B398" i="79"/>
  <c r="C398" i="79"/>
  <c r="D398" i="79"/>
  <c r="E398" i="79"/>
  <c r="F398" i="79"/>
  <c r="G398" i="79"/>
  <c r="A399" i="79"/>
  <c r="B399" i="79"/>
  <c r="C399" i="79"/>
  <c r="D399" i="79"/>
  <c r="E399" i="79"/>
  <c r="F399" i="79"/>
  <c r="G399" i="79"/>
  <c r="A400" i="79"/>
  <c r="B400" i="79"/>
  <c r="C400" i="79"/>
  <c r="D400" i="79"/>
  <c r="E400" i="79"/>
  <c r="F400" i="79"/>
  <c r="G400" i="79"/>
  <c r="A401" i="79"/>
  <c r="B401" i="79"/>
  <c r="C401" i="79"/>
  <c r="D401" i="79"/>
  <c r="E401" i="79"/>
  <c r="F401" i="79"/>
  <c r="G401" i="79"/>
  <c r="A402" i="79"/>
  <c r="B402" i="79"/>
  <c r="C402" i="79"/>
  <c r="D402" i="79"/>
  <c r="E402" i="79"/>
  <c r="F402" i="79"/>
  <c r="G402" i="79"/>
  <c r="A403" i="79"/>
  <c r="B403" i="79"/>
  <c r="C403" i="79"/>
  <c r="D403" i="79"/>
  <c r="E403" i="79"/>
  <c r="F403" i="79"/>
  <c r="G403" i="79"/>
  <c r="A404" i="79"/>
  <c r="B404" i="79"/>
  <c r="C404" i="79"/>
  <c r="D404" i="79"/>
  <c r="E404" i="79"/>
  <c r="F404" i="79"/>
  <c r="G404" i="79"/>
  <c r="A405" i="79"/>
  <c r="B405" i="79"/>
  <c r="C405" i="79"/>
  <c r="D405" i="79"/>
  <c r="E405" i="79"/>
  <c r="F405" i="79"/>
  <c r="G405" i="79"/>
  <c r="A406" i="79"/>
  <c r="B406" i="79"/>
  <c r="C406" i="79"/>
  <c r="D406" i="79"/>
  <c r="E406" i="79"/>
  <c r="F406" i="79"/>
  <c r="G406" i="79"/>
  <c r="A407" i="79"/>
  <c r="B407" i="79"/>
  <c r="C407" i="79"/>
  <c r="D407" i="79"/>
  <c r="E407" i="79"/>
  <c r="F407" i="79"/>
  <c r="G407" i="79"/>
  <c r="A408" i="79"/>
  <c r="B408" i="79"/>
  <c r="C408" i="79"/>
  <c r="D408" i="79"/>
  <c r="E408" i="79"/>
  <c r="F408" i="79"/>
  <c r="G408" i="79"/>
  <c r="A409" i="79"/>
  <c r="B409" i="79"/>
  <c r="C409" i="79"/>
  <c r="D409" i="79"/>
  <c r="E409" i="79"/>
  <c r="F409" i="79"/>
  <c r="G409" i="79"/>
  <c r="A410" i="79"/>
  <c r="B410" i="79"/>
  <c r="C410" i="79"/>
  <c r="D410" i="79"/>
  <c r="E410" i="79"/>
  <c r="F410" i="79"/>
  <c r="G410" i="79"/>
  <c r="A411" i="79"/>
  <c r="B411" i="79"/>
  <c r="C411" i="79"/>
  <c r="D411" i="79"/>
  <c r="E411" i="79"/>
  <c r="F411" i="79"/>
  <c r="G411" i="79"/>
  <c r="A412" i="79"/>
  <c r="B412" i="79"/>
  <c r="C412" i="79"/>
  <c r="D412" i="79"/>
  <c r="E412" i="79"/>
  <c r="F412" i="79"/>
  <c r="G412" i="79"/>
  <c r="A413" i="79"/>
  <c r="B413" i="79"/>
  <c r="C413" i="79"/>
  <c r="D413" i="79"/>
  <c r="E413" i="79"/>
  <c r="F413" i="79"/>
  <c r="G413" i="79"/>
  <c r="A414" i="79"/>
  <c r="B414" i="79"/>
  <c r="C414" i="79"/>
  <c r="D414" i="79"/>
  <c r="E414" i="79"/>
  <c r="F414" i="79"/>
  <c r="G414" i="79"/>
  <c r="A415" i="79"/>
  <c r="B415" i="79"/>
  <c r="C415" i="79"/>
  <c r="D415" i="79"/>
  <c r="E415" i="79"/>
  <c r="F415" i="79"/>
  <c r="G415" i="79"/>
  <c r="A416" i="79"/>
  <c r="B416" i="79"/>
  <c r="C416" i="79"/>
  <c r="D416" i="79"/>
  <c r="E416" i="79"/>
  <c r="F416" i="79"/>
  <c r="G416" i="79"/>
  <c r="A417" i="79"/>
  <c r="B417" i="79"/>
  <c r="C417" i="79"/>
  <c r="D417" i="79"/>
  <c r="E417" i="79"/>
  <c r="F417" i="79"/>
  <c r="G417" i="79"/>
  <c r="A418" i="79"/>
  <c r="B418" i="79"/>
  <c r="C418" i="79"/>
  <c r="D418" i="79"/>
  <c r="E418" i="79"/>
  <c r="F418" i="79"/>
  <c r="G418" i="79"/>
  <c r="A419" i="79"/>
  <c r="B419" i="79"/>
  <c r="C419" i="79"/>
  <c r="D419" i="79"/>
  <c r="E419" i="79"/>
  <c r="F419" i="79"/>
  <c r="G419" i="79"/>
  <c r="A420" i="79"/>
  <c r="B420" i="79"/>
  <c r="C420" i="79"/>
  <c r="D420" i="79"/>
  <c r="E420" i="79"/>
  <c r="F420" i="79"/>
  <c r="G420" i="79"/>
  <c r="A421" i="79"/>
  <c r="B421" i="79"/>
  <c r="C421" i="79"/>
  <c r="D421" i="79"/>
  <c r="E421" i="79"/>
  <c r="F421" i="79"/>
  <c r="G421" i="79"/>
  <c r="A422" i="79"/>
  <c r="B422" i="79"/>
  <c r="C422" i="79"/>
  <c r="D422" i="79"/>
  <c r="E422" i="79"/>
  <c r="F422" i="79"/>
  <c r="G422" i="79"/>
  <c r="A423" i="79"/>
  <c r="B423" i="79"/>
  <c r="C423" i="79"/>
  <c r="D423" i="79"/>
  <c r="E423" i="79"/>
  <c r="F423" i="79"/>
  <c r="G423" i="79"/>
  <c r="A424" i="79"/>
  <c r="B424" i="79"/>
  <c r="C424" i="79"/>
  <c r="D424" i="79"/>
  <c r="E424" i="79"/>
  <c r="F424" i="79"/>
  <c r="G424" i="79"/>
  <c r="A425" i="79"/>
  <c r="B425" i="79"/>
  <c r="C425" i="79"/>
  <c r="D425" i="79"/>
  <c r="E425" i="79"/>
  <c r="F425" i="79"/>
  <c r="G425" i="79"/>
  <c r="A426" i="79"/>
  <c r="B426" i="79"/>
  <c r="C426" i="79"/>
  <c r="D426" i="79"/>
  <c r="E426" i="79"/>
  <c r="F426" i="79"/>
  <c r="G426" i="79"/>
  <c r="A427" i="79"/>
  <c r="B427" i="79"/>
  <c r="C427" i="79"/>
  <c r="D427" i="79"/>
  <c r="E427" i="79"/>
  <c r="F427" i="79"/>
  <c r="G427" i="79"/>
  <c r="A428" i="79"/>
  <c r="B428" i="79"/>
  <c r="C428" i="79"/>
  <c r="D428" i="79"/>
  <c r="E428" i="79"/>
  <c r="F428" i="79"/>
  <c r="G428" i="79"/>
  <c r="A429" i="79"/>
  <c r="B429" i="79"/>
  <c r="C429" i="79"/>
  <c r="D429" i="79"/>
  <c r="E429" i="79"/>
  <c r="F429" i="79"/>
  <c r="G429" i="79"/>
  <c r="A430" i="79"/>
  <c r="B430" i="79"/>
  <c r="C430" i="79"/>
  <c r="D430" i="79"/>
  <c r="E430" i="79"/>
  <c r="F430" i="79"/>
  <c r="G430" i="79"/>
  <c r="A431" i="79"/>
  <c r="B431" i="79"/>
  <c r="C431" i="79"/>
  <c r="D431" i="79"/>
  <c r="E431" i="79"/>
  <c r="F431" i="79"/>
  <c r="G431" i="79"/>
  <c r="A432" i="79"/>
  <c r="B432" i="79"/>
  <c r="C432" i="79"/>
  <c r="D432" i="79"/>
  <c r="E432" i="79"/>
  <c r="F432" i="79"/>
  <c r="G432" i="79"/>
  <c r="A433" i="79"/>
  <c r="B433" i="79"/>
  <c r="C433" i="79"/>
  <c r="D433" i="79"/>
  <c r="E433" i="79"/>
  <c r="F433" i="79"/>
  <c r="G433" i="79"/>
  <c r="A434" i="79"/>
  <c r="B434" i="79"/>
  <c r="C434" i="79"/>
  <c r="D434" i="79"/>
  <c r="E434" i="79"/>
  <c r="F434" i="79"/>
  <c r="G434" i="79"/>
  <c r="A435" i="79"/>
  <c r="B435" i="79"/>
  <c r="C435" i="79"/>
  <c r="D435" i="79"/>
  <c r="E435" i="79"/>
  <c r="F435" i="79"/>
  <c r="G435" i="79"/>
  <c r="A436" i="79"/>
  <c r="B436" i="79"/>
  <c r="C436" i="79"/>
  <c r="D436" i="79"/>
  <c r="E436" i="79"/>
  <c r="F436" i="79"/>
  <c r="G436" i="79"/>
  <c r="A437" i="79"/>
  <c r="B437" i="79"/>
  <c r="C437" i="79"/>
  <c r="D437" i="79"/>
  <c r="E437" i="79"/>
  <c r="F437" i="79"/>
  <c r="G437" i="79"/>
  <c r="A438" i="79"/>
  <c r="B438" i="79"/>
  <c r="C438" i="79"/>
  <c r="D438" i="79"/>
  <c r="E438" i="79"/>
  <c r="F438" i="79"/>
  <c r="G438" i="79"/>
  <c r="A439" i="79"/>
  <c r="B439" i="79"/>
  <c r="C439" i="79"/>
  <c r="D439" i="79"/>
  <c r="E439" i="79"/>
  <c r="F439" i="79"/>
  <c r="G439" i="79"/>
  <c r="A440" i="79"/>
  <c r="B440" i="79"/>
  <c r="C440" i="79"/>
  <c r="D440" i="79"/>
  <c r="E440" i="79"/>
  <c r="F440" i="79"/>
  <c r="G440" i="79"/>
  <c r="A441" i="79"/>
  <c r="B441" i="79"/>
  <c r="C441" i="79"/>
  <c r="D441" i="79"/>
  <c r="E441" i="79"/>
  <c r="F441" i="79"/>
  <c r="G441" i="79"/>
  <c r="A442" i="79"/>
  <c r="B442" i="79"/>
  <c r="C442" i="79"/>
  <c r="D442" i="79"/>
  <c r="E442" i="79"/>
  <c r="F442" i="79"/>
  <c r="G442" i="79"/>
  <c r="A443" i="79"/>
  <c r="B443" i="79"/>
  <c r="C443" i="79"/>
  <c r="D443" i="79"/>
  <c r="E443" i="79"/>
  <c r="F443" i="79"/>
  <c r="G443" i="79"/>
  <c r="A444" i="79"/>
  <c r="B444" i="79"/>
  <c r="C444" i="79"/>
  <c r="D444" i="79"/>
  <c r="E444" i="79"/>
  <c r="F444" i="79"/>
  <c r="G444" i="79"/>
  <c r="A445" i="79"/>
  <c r="B445" i="79"/>
  <c r="C445" i="79"/>
  <c r="D445" i="79"/>
  <c r="E445" i="79"/>
  <c r="F445" i="79"/>
  <c r="G445" i="79"/>
  <c r="A446" i="79"/>
  <c r="B446" i="79"/>
  <c r="C446" i="79"/>
  <c r="D446" i="79"/>
  <c r="E446" i="79"/>
  <c r="F446" i="79"/>
  <c r="G446" i="79"/>
  <c r="A447" i="79"/>
  <c r="B447" i="79"/>
  <c r="C447" i="79"/>
  <c r="D447" i="79"/>
  <c r="E447" i="79"/>
  <c r="F447" i="79"/>
  <c r="G447" i="79"/>
  <c r="A448" i="79"/>
  <c r="B448" i="79"/>
  <c r="C448" i="79"/>
  <c r="D448" i="79"/>
  <c r="E448" i="79"/>
  <c r="F448" i="79"/>
  <c r="G448" i="79"/>
  <c r="A449" i="79"/>
  <c r="B449" i="79"/>
  <c r="C449" i="79"/>
  <c r="D449" i="79"/>
  <c r="E449" i="79"/>
  <c r="F449" i="79"/>
  <c r="G449" i="79"/>
  <c r="A450" i="79"/>
  <c r="B450" i="79"/>
  <c r="C450" i="79"/>
  <c r="D450" i="79"/>
  <c r="E450" i="79"/>
  <c r="F450" i="79"/>
  <c r="G450" i="79"/>
  <c r="A451" i="79"/>
  <c r="B451" i="79"/>
  <c r="C451" i="79"/>
  <c r="D451" i="79"/>
  <c r="E451" i="79"/>
  <c r="F451" i="79"/>
  <c r="G451" i="79"/>
  <c r="A452" i="79"/>
  <c r="B452" i="79"/>
  <c r="C452" i="79"/>
  <c r="D452" i="79"/>
  <c r="E452" i="79"/>
  <c r="F452" i="79"/>
  <c r="G452" i="79"/>
  <c r="A453" i="79"/>
  <c r="B453" i="79"/>
  <c r="C453" i="79"/>
  <c r="D453" i="79"/>
  <c r="E453" i="79"/>
  <c r="F453" i="79"/>
  <c r="G453" i="79"/>
  <c r="A454" i="79"/>
  <c r="B454" i="79"/>
  <c r="C454" i="79"/>
  <c r="D454" i="79"/>
  <c r="E454" i="79"/>
  <c r="F454" i="79"/>
  <c r="G454" i="79"/>
  <c r="A455" i="79"/>
  <c r="B455" i="79"/>
  <c r="C455" i="79"/>
  <c r="D455" i="79"/>
  <c r="E455" i="79"/>
  <c r="F455" i="79"/>
  <c r="G455" i="79"/>
  <c r="A456" i="79"/>
  <c r="B456" i="79"/>
  <c r="C456" i="79"/>
  <c r="D456" i="79"/>
  <c r="E456" i="79"/>
  <c r="F456" i="79"/>
  <c r="G456" i="79"/>
  <c r="A457" i="79"/>
  <c r="B457" i="79"/>
  <c r="C457" i="79"/>
  <c r="D457" i="79"/>
  <c r="E457" i="79"/>
  <c r="F457" i="79"/>
  <c r="G457" i="79"/>
  <c r="A458" i="79"/>
  <c r="B458" i="79"/>
  <c r="C458" i="79"/>
  <c r="D458" i="79"/>
  <c r="E458" i="79"/>
  <c r="F458" i="79"/>
  <c r="G458" i="79"/>
  <c r="A459" i="79"/>
  <c r="B459" i="79"/>
  <c r="C459" i="79"/>
  <c r="D459" i="79"/>
  <c r="E459" i="79"/>
  <c r="F459" i="79"/>
  <c r="G459" i="79"/>
  <c r="A460" i="79"/>
  <c r="B460" i="79"/>
  <c r="C460" i="79"/>
  <c r="D460" i="79"/>
  <c r="E460" i="79"/>
  <c r="F460" i="79"/>
  <c r="G460" i="79"/>
  <c r="A461" i="79"/>
  <c r="B461" i="79"/>
  <c r="C461" i="79"/>
  <c r="D461" i="79"/>
  <c r="E461" i="79"/>
  <c r="F461" i="79"/>
  <c r="G461" i="79"/>
  <c r="A462" i="79"/>
  <c r="B462" i="79"/>
  <c r="C462" i="79"/>
  <c r="D462" i="79"/>
  <c r="E462" i="79"/>
  <c r="F462" i="79"/>
  <c r="G462" i="79"/>
  <c r="A463" i="79"/>
  <c r="B463" i="79"/>
  <c r="C463" i="79"/>
  <c r="D463" i="79"/>
  <c r="E463" i="79"/>
  <c r="F463" i="79"/>
  <c r="G463" i="79"/>
  <c r="A464" i="79"/>
  <c r="B464" i="79"/>
  <c r="C464" i="79"/>
  <c r="D464" i="79"/>
  <c r="E464" i="79"/>
  <c r="F464" i="79"/>
  <c r="G464" i="79"/>
  <c r="A465" i="79"/>
  <c r="B465" i="79"/>
  <c r="C465" i="79"/>
  <c r="D465" i="79"/>
  <c r="E465" i="79"/>
  <c r="F465" i="79"/>
  <c r="G465" i="79"/>
  <c r="A466" i="79"/>
  <c r="B466" i="79"/>
  <c r="C466" i="79"/>
  <c r="D466" i="79"/>
  <c r="E466" i="79"/>
  <c r="F466" i="79"/>
  <c r="G466" i="79"/>
  <c r="A467" i="79"/>
  <c r="B467" i="79"/>
  <c r="C467" i="79"/>
  <c r="D467" i="79"/>
  <c r="E467" i="79"/>
  <c r="F467" i="79"/>
  <c r="G467" i="79"/>
  <c r="A468" i="79"/>
  <c r="B468" i="79"/>
  <c r="C468" i="79"/>
  <c r="D468" i="79"/>
  <c r="E468" i="79"/>
  <c r="F468" i="79"/>
  <c r="G468" i="79"/>
  <c r="A469" i="79"/>
  <c r="B469" i="79"/>
  <c r="C469" i="79"/>
  <c r="D469" i="79"/>
  <c r="E469" i="79"/>
  <c r="F469" i="79"/>
  <c r="G469" i="79"/>
  <c r="A470" i="79"/>
  <c r="B470" i="79"/>
  <c r="C470" i="79"/>
  <c r="D470" i="79"/>
  <c r="E470" i="79"/>
  <c r="F470" i="79"/>
  <c r="G470" i="79"/>
  <c r="A471" i="79"/>
  <c r="B471" i="79"/>
  <c r="C471" i="79"/>
  <c r="D471" i="79"/>
  <c r="E471" i="79"/>
  <c r="F471" i="79"/>
  <c r="G471" i="79"/>
  <c r="A472" i="79"/>
  <c r="B472" i="79"/>
  <c r="C472" i="79"/>
  <c r="D472" i="79"/>
  <c r="E472" i="79"/>
  <c r="F472" i="79"/>
  <c r="G472" i="79"/>
  <c r="A473" i="79"/>
  <c r="B473" i="79"/>
  <c r="C473" i="79"/>
  <c r="D473" i="79"/>
  <c r="E473" i="79"/>
  <c r="F473" i="79"/>
  <c r="G473" i="79"/>
  <c r="A474" i="79"/>
  <c r="B474" i="79"/>
  <c r="C474" i="79"/>
  <c r="D474" i="79"/>
  <c r="E474" i="79"/>
  <c r="F474" i="79"/>
  <c r="G474" i="79"/>
  <c r="A475" i="79"/>
  <c r="B475" i="79"/>
  <c r="C475" i="79"/>
  <c r="D475" i="79"/>
  <c r="E475" i="79"/>
  <c r="F475" i="79"/>
  <c r="G475" i="79"/>
  <c r="A476" i="79"/>
  <c r="B476" i="79"/>
  <c r="C476" i="79"/>
  <c r="D476" i="79"/>
  <c r="E476" i="79"/>
  <c r="F476" i="79"/>
  <c r="G476" i="79"/>
  <c r="A477" i="79"/>
  <c r="B477" i="79"/>
  <c r="C477" i="79"/>
  <c r="D477" i="79"/>
  <c r="E477" i="79"/>
  <c r="F477" i="79"/>
  <c r="G477" i="79"/>
  <c r="A478" i="79"/>
  <c r="B478" i="79"/>
  <c r="C478" i="79"/>
  <c r="D478" i="79"/>
  <c r="E478" i="79"/>
  <c r="F478" i="79"/>
  <c r="G478" i="79"/>
  <c r="A479" i="79"/>
  <c r="B479" i="79"/>
  <c r="C479" i="79"/>
  <c r="D479" i="79"/>
  <c r="E479" i="79"/>
  <c r="F479" i="79"/>
  <c r="G479" i="79"/>
  <c r="A480" i="79"/>
  <c r="B480" i="79"/>
  <c r="C480" i="79"/>
  <c r="D480" i="79"/>
  <c r="E480" i="79"/>
  <c r="F480" i="79"/>
  <c r="G480" i="79"/>
  <c r="A481" i="79"/>
  <c r="B481" i="79"/>
  <c r="C481" i="79"/>
  <c r="D481" i="79"/>
  <c r="E481" i="79"/>
  <c r="F481" i="79"/>
  <c r="G481" i="79"/>
  <c r="A482" i="79"/>
  <c r="B482" i="79"/>
  <c r="C482" i="79"/>
  <c r="D482" i="79"/>
  <c r="E482" i="79"/>
  <c r="F482" i="79"/>
  <c r="G482" i="79"/>
  <c r="A483" i="79"/>
  <c r="B483" i="79"/>
  <c r="C483" i="79"/>
  <c r="D483" i="79"/>
  <c r="E483" i="79"/>
  <c r="F483" i="79"/>
  <c r="G483" i="79"/>
  <c r="A484" i="79"/>
  <c r="B484" i="79"/>
  <c r="C484" i="79"/>
  <c r="D484" i="79"/>
  <c r="E484" i="79"/>
  <c r="F484" i="79"/>
  <c r="G484" i="79"/>
  <c r="A485" i="79"/>
  <c r="B485" i="79"/>
  <c r="C485" i="79"/>
  <c r="D485" i="79"/>
  <c r="E485" i="79"/>
  <c r="F485" i="79"/>
  <c r="G485" i="79"/>
  <c r="A486" i="79"/>
  <c r="B486" i="79"/>
  <c r="C486" i="79"/>
  <c r="D486" i="79"/>
  <c r="E486" i="79"/>
  <c r="F486" i="79"/>
  <c r="G486" i="79"/>
  <c r="A487" i="79"/>
  <c r="B487" i="79"/>
  <c r="C487" i="79"/>
  <c r="D487" i="79"/>
  <c r="E487" i="79"/>
  <c r="F487" i="79"/>
  <c r="G487" i="79"/>
  <c r="A488" i="79"/>
  <c r="B488" i="79"/>
  <c r="C488" i="79"/>
  <c r="D488" i="79"/>
  <c r="E488" i="79"/>
  <c r="F488" i="79"/>
  <c r="G488" i="79"/>
  <c r="A489" i="79"/>
  <c r="B489" i="79"/>
  <c r="C489" i="79"/>
  <c r="D489" i="79"/>
  <c r="E489" i="79"/>
  <c r="F489" i="79"/>
  <c r="G489" i="79"/>
  <c r="A490" i="79"/>
  <c r="B490" i="79"/>
  <c r="C490" i="79"/>
  <c r="D490" i="79"/>
  <c r="E490" i="79"/>
  <c r="F490" i="79"/>
  <c r="G490" i="79"/>
  <c r="A491" i="79"/>
  <c r="B491" i="79"/>
  <c r="C491" i="79"/>
  <c r="D491" i="79"/>
  <c r="E491" i="79"/>
  <c r="F491" i="79"/>
  <c r="G491" i="79"/>
  <c r="A492" i="79"/>
  <c r="B492" i="79"/>
  <c r="C492" i="79"/>
  <c r="D492" i="79"/>
  <c r="E492" i="79"/>
  <c r="F492" i="79"/>
  <c r="G492" i="79"/>
  <c r="A493" i="79"/>
  <c r="B493" i="79"/>
  <c r="C493" i="79"/>
  <c r="D493" i="79"/>
  <c r="E493" i="79"/>
  <c r="F493" i="79"/>
  <c r="G493" i="79"/>
  <c r="A494" i="79"/>
  <c r="B494" i="79"/>
  <c r="C494" i="79"/>
  <c r="D494" i="79"/>
  <c r="E494" i="79"/>
  <c r="F494" i="79"/>
  <c r="G494" i="79"/>
  <c r="A495" i="79"/>
  <c r="B495" i="79"/>
  <c r="C495" i="79"/>
  <c r="D495" i="79"/>
  <c r="E495" i="79"/>
  <c r="F495" i="79"/>
  <c r="G495" i="79"/>
  <c r="A496" i="79"/>
  <c r="B496" i="79"/>
  <c r="C496" i="79"/>
  <c r="D496" i="79"/>
  <c r="E496" i="79"/>
  <c r="F496" i="79"/>
  <c r="G496" i="79"/>
  <c r="A497" i="79"/>
  <c r="B497" i="79"/>
  <c r="C497" i="79"/>
  <c r="D497" i="79"/>
  <c r="E497" i="79"/>
  <c r="F497" i="79"/>
  <c r="G497" i="79"/>
  <c r="A498" i="79"/>
  <c r="B498" i="79"/>
  <c r="C498" i="79"/>
  <c r="D498" i="79"/>
  <c r="E498" i="79"/>
  <c r="F498" i="79"/>
  <c r="G498" i="79"/>
  <c r="A499" i="79"/>
  <c r="B499" i="79"/>
  <c r="C499" i="79"/>
  <c r="D499" i="79"/>
  <c r="E499" i="79"/>
  <c r="F499" i="79"/>
  <c r="G499" i="79"/>
  <c r="A500" i="79"/>
  <c r="B500" i="79"/>
  <c r="C500" i="79"/>
  <c r="D500" i="79"/>
  <c r="E500" i="79"/>
  <c r="F500" i="79"/>
  <c r="G500" i="79"/>
  <c r="A501" i="79"/>
  <c r="B501" i="79"/>
  <c r="C501" i="79"/>
  <c r="D501" i="79"/>
  <c r="E501" i="79"/>
  <c r="F501" i="79"/>
  <c r="G501" i="79"/>
  <c r="A502" i="79"/>
  <c r="B502" i="79"/>
  <c r="C502" i="79"/>
  <c r="D502" i="79"/>
  <c r="E502" i="79"/>
  <c r="F502" i="79"/>
  <c r="G502" i="79"/>
  <c r="A503" i="79"/>
  <c r="B503" i="79"/>
  <c r="C503" i="79"/>
  <c r="D503" i="79"/>
  <c r="E503" i="79"/>
  <c r="F503" i="79"/>
  <c r="G503" i="79"/>
  <c r="A504" i="79"/>
  <c r="B504" i="79"/>
  <c r="C504" i="79"/>
  <c r="D504" i="79"/>
  <c r="E504" i="79"/>
  <c r="F504" i="79"/>
  <c r="G504" i="79"/>
  <c r="A505" i="79"/>
  <c r="B505" i="79"/>
  <c r="C505" i="79"/>
  <c r="D505" i="79"/>
  <c r="E505" i="79"/>
  <c r="F505" i="79"/>
  <c r="G505" i="79"/>
  <c r="A506" i="79"/>
  <c r="B506" i="79"/>
  <c r="C506" i="79"/>
  <c r="D506" i="79"/>
  <c r="E506" i="79"/>
  <c r="F506" i="79"/>
  <c r="G506" i="79"/>
  <c r="A507" i="79"/>
  <c r="B507" i="79"/>
  <c r="C507" i="79"/>
  <c r="D507" i="79"/>
  <c r="E507" i="79"/>
  <c r="F507" i="79"/>
  <c r="G507" i="79"/>
  <c r="A508" i="79"/>
  <c r="B508" i="79"/>
  <c r="C508" i="79"/>
  <c r="D508" i="79"/>
  <c r="E508" i="79"/>
  <c r="F508" i="79"/>
  <c r="G508" i="79"/>
  <c r="A509" i="79"/>
  <c r="B509" i="79"/>
  <c r="C509" i="79"/>
  <c r="D509" i="79"/>
  <c r="E509" i="79"/>
  <c r="F509" i="79"/>
  <c r="G509" i="79"/>
  <c r="A510" i="79"/>
  <c r="B510" i="79"/>
  <c r="C510" i="79"/>
  <c r="D510" i="79"/>
  <c r="E510" i="79"/>
  <c r="F510" i="79"/>
  <c r="G510" i="79"/>
  <c r="A511" i="79"/>
  <c r="B511" i="79"/>
  <c r="C511" i="79"/>
  <c r="D511" i="79"/>
  <c r="E511" i="79"/>
  <c r="F511" i="79"/>
  <c r="G511" i="79"/>
  <c r="A512" i="79"/>
  <c r="B512" i="79"/>
  <c r="C512" i="79"/>
  <c r="D512" i="79"/>
  <c r="E512" i="79"/>
  <c r="F512" i="79"/>
  <c r="G512" i="79"/>
  <c r="A513" i="79"/>
  <c r="B513" i="79"/>
  <c r="C513" i="79"/>
  <c r="D513" i="79"/>
  <c r="E513" i="79"/>
  <c r="F513" i="79"/>
  <c r="G513" i="79"/>
  <c r="A514" i="79"/>
  <c r="B514" i="79"/>
  <c r="C514" i="79"/>
  <c r="D514" i="79"/>
  <c r="E514" i="79"/>
  <c r="F514" i="79"/>
  <c r="G514" i="79"/>
  <c r="A515" i="79"/>
  <c r="B515" i="79"/>
  <c r="C515" i="79"/>
  <c r="D515" i="79"/>
  <c r="E515" i="79"/>
  <c r="F515" i="79"/>
  <c r="G515" i="79"/>
  <c r="A516" i="79"/>
  <c r="B516" i="79"/>
  <c r="C516" i="79"/>
  <c r="D516" i="79"/>
  <c r="E516" i="79"/>
  <c r="F516" i="79"/>
  <c r="G516" i="79"/>
  <c r="A517" i="79"/>
  <c r="B517" i="79"/>
  <c r="C517" i="79"/>
  <c r="D517" i="79"/>
  <c r="E517" i="79"/>
  <c r="F517" i="79"/>
  <c r="G517" i="79"/>
  <c r="A518" i="79"/>
  <c r="B518" i="79"/>
  <c r="C518" i="79"/>
  <c r="D518" i="79"/>
  <c r="E518" i="79"/>
  <c r="F518" i="79"/>
  <c r="G518" i="79"/>
  <c r="A519" i="79"/>
  <c r="B519" i="79"/>
  <c r="C519" i="79"/>
  <c r="D519" i="79"/>
  <c r="E519" i="79"/>
  <c r="F519" i="79"/>
  <c r="G519" i="79"/>
  <c r="A520" i="79"/>
  <c r="B520" i="79"/>
  <c r="C520" i="79"/>
  <c r="D520" i="79"/>
  <c r="E520" i="79"/>
  <c r="F520" i="79"/>
  <c r="G520" i="79"/>
  <c r="A521" i="79"/>
  <c r="B521" i="79"/>
  <c r="C521" i="79"/>
  <c r="D521" i="79"/>
  <c r="E521" i="79"/>
  <c r="F521" i="79"/>
  <c r="G521" i="79"/>
  <c r="A522" i="79"/>
  <c r="B522" i="79"/>
  <c r="C522" i="79"/>
  <c r="D522" i="79"/>
  <c r="E522" i="79"/>
  <c r="F522" i="79"/>
  <c r="G522" i="79"/>
  <c r="A523" i="79"/>
  <c r="B523" i="79"/>
  <c r="C523" i="79"/>
  <c r="D523" i="79"/>
  <c r="E523" i="79"/>
  <c r="F523" i="79"/>
  <c r="G523" i="79"/>
  <c r="A524" i="79"/>
  <c r="B524" i="79"/>
  <c r="C524" i="79"/>
  <c r="D524" i="79"/>
  <c r="E524" i="79"/>
  <c r="F524" i="79"/>
  <c r="G524" i="79"/>
  <c r="A525" i="79"/>
  <c r="B525" i="79"/>
  <c r="C525" i="79"/>
  <c r="D525" i="79"/>
  <c r="E525" i="79"/>
  <c r="F525" i="79"/>
  <c r="G525" i="79"/>
  <c r="A526" i="79"/>
  <c r="B526" i="79"/>
  <c r="C526" i="79"/>
  <c r="D526" i="79"/>
  <c r="E526" i="79"/>
  <c r="F526" i="79"/>
  <c r="G526" i="79"/>
  <c r="A527" i="79"/>
  <c r="B527" i="79"/>
  <c r="C527" i="79"/>
  <c r="D527" i="79"/>
  <c r="E527" i="79"/>
  <c r="F527" i="79"/>
  <c r="G527" i="79"/>
  <c r="A528" i="79"/>
  <c r="B528" i="79"/>
  <c r="C528" i="79"/>
  <c r="D528" i="79"/>
  <c r="E528" i="79"/>
  <c r="F528" i="79"/>
  <c r="G528" i="79"/>
  <c r="A529" i="79"/>
  <c r="B529" i="79"/>
  <c r="C529" i="79"/>
  <c r="D529" i="79"/>
  <c r="E529" i="79"/>
  <c r="F529" i="79"/>
  <c r="G529" i="79"/>
  <c r="A530" i="79"/>
  <c r="B530" i="79"/>
  <c r="C530" i="79"/>
  <c r="D530" i="79"/>
  <c r="E530" i="79"/>
  <c r="F530" i="79"/>
  <c r="G530" i="79"/>
  <c r="A531" i="79"/>
  <c r="B531" i="79"/>
  <c r="C531" i="79"/>
  <c r="D531" i="79"/>
  <c r="E531" i="79"/>
  <c r="F531" i="79"/>
  <c r="G531" i="79"/>
  <c r="A532" i="79"/>
  <c r="B532" i="79"/>
  <c r="C532" i="79"/>
  <c r="D532" i="79"/>
  <c r="E532" i="79"/>
  <c r="F532" i="79"/>
  <c r="G532" i="79"/>
  <c r="A533" i="79"/>
  <c r="B533" i="79"/>
  <c r="C533" i="79"/>
  <c r="D533" i="79"/>
  <c r="E533" i="79"/>
  <c r="F533" i="79"/>
  <c r="G533" i="79"/>
  <c r="A534" i="79"/>
  <c r="B534" i="79"/>
  <c r="C534" i="79"/>
  <c r="D534" i="79"/>
  <c r="E534" i="79"/>
  <c r="F534" i="79"/>
  <c r="G534" i="79"/>
  <c r="A535" i="79"/>
  <c r="B535" i="79"/>
  <c r="C535" i="79"/>
  <c r="D535" i="79"/>
  <c r="E535" i="79"/>
  <c r="F535" i="79"/>
  <c r="G535" i="79"/>
  <c r="A536" i="79"/>
  <c r="B536" i="79"/>
  <c r="C536" i="79"/>
  <c r="D536" i="79"/>
  <c r="E536" i="79"/>
  <c r="F536" i="79"/>
  <c r="G536" i="79"/>
  <c r="A537" i="79"/>
  <c r="B537" i="79"/>
  <c r="C537" i="79"/>
  <c r="D537" i="79"/>
  <c r="E537" i="79"/>
  <c r="F537" i="79"/>
  <c r="G537" i="79"/>
  <c r="A538" i="79"/>
  <c r="B538" i="79"/>
  <c r="C538" i="79"/>
  <c r="D538" i="79"/>
  <c r="E538" i="79"/>
  <c r="F538" i="79"/>
  <c r="G538" i="79"/>
  <c r="A539" i="79"/>
  <c r="B539" i="79"/>
  <c r="C539" i="79"/>
  <c r="D539" i="79"/>
  <c r="E539" i="79"/>
  <c r="F539" i="79"/>
  <c r="G539" i="79"/>
  <c r="A540" i="79"/>
  <c r="B540" i="79"/>
  <c r="C540" i="79"/>
  <c r="D540" i="79"/>
  <c r="E540" i="79"/>
  <c r="F540" i="79"/>
  <c r="G540" i="79"/>
  <c r="A541" i="79"/>
  <c r="B541" i="79"/>
  <c r="C541" i="79"/>
  <c r="D541" i="79"/>
  <c r="E541" i="79"/>
  <c r="F541" i="79"/>
  <c r="G541" i="79"/>
  <c r="A542" i="79"/>
  <c r="B542" i="79"/>
  <c r="C542" i="79"/>
  <c r="D542" i="79"/>
  <c r="E542" i="79"/>
  <c r="F542" i="79"/>
  <c r="G542" i="79"/>
  <c r="A543" i="79"/>
  <c r="B543" i="79"/>
  <c r="C543" i="79"/>
  <c r="D543" i="79"/>
  <c r="E543" i="79"/>
  <c r="F543" i="79"/>
  <c r="G543" i="79"/>
  <c r="A544" i="79"/>
  <c r="B544" i="79"/>
  <c r="C544" i="79"/>
  <c r="D544" i="79"/>
  <c r="E544" i="79"/>
  <c r="F544" i="79"/>
  <c r="G544" i="79"/>
  <c r="A545" i="79"/>
  <c r="B545" i="79"/>
  <c r="C545" i="79"/>
  <c r="D545" i="79"/>
  <c r="E545" i="79"/>
  <c r="F545" i="79"/>
  <c r="G545" i="79"/>
  <c r="A546" i="79"/>
  <c r="B546" i="79"/>
  <c r="C546" i="79"/>
  <c r="D546" i="79"/>
  <c r="E546" i="79"/>
  <c r="F546" i="79"/>
  <c r="G546" i="79"/>
  <c r="A547" i="79"/>
  <c r="B547" i="79"/>
  <c r="C547" i="79"/>
  <c r="D547" i="79"/>
  <c r="E547" i="79"/>
  <c r="F547" i="79"/>
  <c r="G547" i="79"/>
  <c r="A548" i="79"/>
  <c r="B548" i="79"/>
  <c r="C548" i="79"/>
  <c r="D548" i="79"/>
  <c r="E548" i="79"/>
  <c r="F548" i="79"/>
  <c r="G548" i="79"/>
  <c r="A549" i="79"/>
  <c r="B549" i="79"/>
  <c r="C549" i="79"/>
  <c r="D549" i="79"/>
  <c r="E549" i="79"/>
  <c r="F549" i="79"/>
  <c r="G549" i="79"/>
  <c r="A550" i="79"/>
  <c r="B550" i="79"/>
  <c r="C550" i="79"/>
  <c r="D550" i="79"/>
  <c r="E550" i="79"/>
  <c r="F550" i="79"/>
  <c r="G550" i="79"/>
  <c r="A551" i="79"/>
  <c r="B551" i="79"/>
  <c r="C551" i="79"/>
  <c r="D551" i="79"/>
  <c r="E551" i="79"/>
  <c r="F551" i="79"/>
  <c r="G551" i="79"/>
  <c r="A552" i="79"/>
  <c r="B552" i="79"/>
  <c r="C552" i="79"/>
  <c r="D552" i="79"/>
  <c r="E552" i="79"/>
  <c r="F552" i="79"/>
  <c r="G552" i="79"/>
  <c r="A553" i="79"/>
  <c r="B553" i="79"/>
  <c r="C553" i="79"/>
  <c r="D553" i="79"/>
  <c r="E553" i="79"/>
  <c r="F553" i="79"/>
  <c r="G553" i="79"/>
  <c r="A554" i="79"/>
  <c r="B554" i="79"/>
  <c r="C554" i="79"/>
  <c r="D554" i="79"/>
  <c r="E554" i="79"/>
  <c r="F554" i="79"/>
  <c r="G554" i="79"/>
  <c r="A555" i="79"/>
  <c r="B555" i="79"/>
  <c r="C555" i="79"/>
  <c r="D555" i="79"/>
  <c r="E555" i="79"/>
  <c r="F555" i="79"/>
  <c r="G555" i="79"/>
  <c r="A556" i="79"/>
  <c r="B556" i="79"/>
  <c r="C556" i="79"/>
  <c r="D556" i="79"/>
  <c r="E556" i="79"/>
  <c r="F556" i="79"/>
  <c r="G556" i="79"/>
  <c r="A557" i="79"/>
  <c r="B557" i="79"/>
  <c r="C557" i="79"/>
  <c r="D557" i="79"/>
  <c r="E557" i="79"/>
  <c r="F557" i="79"/>
  <c r="G557" i="79"/>
  <c r="A558" i="79"/>
  <c r="B558" i="79"/>
  <c r="C558" i="79"/>
  <c r="D558" i="79"/>
  <c r="E558" i="79"/>
  <c r="F558" i="79"/>
  <c r="G558" i="79"/>
  <c r="A559" i="79"/>
  <c r="B559" i="79"/>
  <c r="C559" i="79"/>
  <c r="D559" i="79"/>
  <c r="E559" i="79"/>
  <c r="F559" i="79"/>
  <c r="G559" i="79"/>
  <c r="A560" i="79"/>
  <c r="B560" i="79"/>
  <c r="C560" i="79"/>
  <c r="D560" i="79"/>
  <c r="E560" i="79"/>
  <c r="F560" i="79"/>
  <c r="G560" i="79"/>
  <c r="A561" i="79"/>
  <c r="B561" i="79"/>
  <c r="C561" i="79"/>
  <c r="D561" i="79"/>
  <c r="E561" i="79"/>
  <c r="F561" i="79"/>
  <c r="G561" i="79"/>
  <c r="A562" i="79"/>
  <c r="B562" i="79"/>
  <c r="C562" i="79"/>
  <c r="D562" i="79"/>
  <c r="E562" i="79"/>
  <c r="F562" i="79"/>
  <c r="G562" i="79"/>
  <c r="A563" i="79"/>
  <c r="B563" i="79"/>
  <c r="C563" i="79"/>
  <c r="D563" i="79"/>
  <c r="E563" i="79"/>
  <c r="F563" i="79"/>
  <c r="G563" i="79"/>
  <c r="A564" i="79"/>
  <c r="B564" i="79"/>
  <c r="C564" i="79"/>
  <c r="D564" i="79"/>
  <c r="E564" i="79"/>
  <c r="F564" i="79"/>
  <c r="G564" i="79"/>
  <c r="A565" i="79"/>
  <c r="B565" i="79"/>
  <c r="C565" i="79"/>
  <c r="D565" i="79"/>
  <c r="E565" i="79"/>
  <c r="F565" i="79"/>
  <c r="G565" i="79"/>
  <c r="A566" i="79"/>
  <c r="B566" i="79"/>
  <c r="C566" i="79"/>
  <c r="D566" i="79"/>
  <c r="E566" i="79"/>
  <c r="F566" i="79"/>
  <c r="G566" i="79"/>
  <c r="A567" i="79"/>
  <c r="B567" i="79"/>
  <c r="C567" i="79"/>
  <c r="D567" i="79"/>
  <c r="E567" i="79"/>
  <c r="F567" i="79"/>
  <c r="G567" i="79"/>
  <c r="A568" i="79"/>
  <c r="B568" i="79"/>
  <c r="C568" i="79"/>
  <c r="D568" i="79"/>
  <c r="E568" i="79"/>
  <c r="F568" i="79"/>
  <c r="G568" i="79"/>
  <c r="A569" i="79"/>
  <c r="B569" i="79"/>
  <c r="C569" i="79"/>
  <c r="D569" i="79"/>
  <c r="E569" i="79"/>
  <c r="F569" i="79"/>
  <c r="G569" i="79"/>
  <c r="A570" i="79"/>
  <c r="B570" i="79"/>
  <c r="C570" i="79"/>
  <c r="D570" i="79"/>
  <c r="E570" i="79"/>
  <c r="F570" i="79"/>
  <c r="G570" i="79"/>
  <c r="A571" i="79"/>
  <c r="B571" i="79"/>
  <c r="C571" i="79"/>
  <c r="D571" i="79"/>
  <c r="E571" i="79"/>
  <c r="F571" i="79"/>
  <c r="G571" i="79"/>
  <c r="A572" i="79"/>
  <c r="B572" i="79"/>
  <c r="C572" i="79"/>
  <c r="D572" i="79"/>
  <c r="E572" i="79"/>
  <c r="F572" i="79"/>
  <c r="G572" i="79"/>
  <c r="A573" i="79"/>
  <c r="B573" i="79"/>
  <c r="C573" i="79"/>
  <c r="D573" i="79"/>
  <c r="E573" i="79"/>
  <c r="F573" i="79"/>
  <c r="G573" i="79"/>
  <c r="A574" i="79"/>
  <c r="B574" i="79"/>
  <c r="C574" i="79"/>
  <c r="D574" i="79"/>
  <c r="E574" i="79"/>
  <c r="F574" i="79"/>
  <c r="G574" i="79"/>
  <c r="A575" i="79"/>
  <c r="B575" i="79"/>
  <c r="C575" i="79"/>
  <c r="D575" i="79"/>
  <c r="E575" i="79"/>
  <c r="F575" i="79"/>
  <c r="G575" i="79"/>
  <c r="A576" i="79"/>
  <c r="B576" i="79"/>
  <c r="C576" i="79"/>
  <c r="D576" i="79"/>
  <c r="E576" i="79"/>
  <c r="F576" i="79"/>
  <c r="G576" i="79"/>
  <c r="A577" i="79"/>
  <c r="B577" i="79"/>
  <c r="C577" i="79"/>
  <c r="D577" i="79"/>
  <c r="E577" i="79"/>
  <c r="F577" i="79"/>
  <c r="G577" i="79"/>
  <c r="A578" i="79"/>
  <c r="B578" i="79"/>
  <c r="C578" i="79"/>
  <c r="D578" i="79"/>
  <c r="E578" i="79"/>
  <c r="F578" i="79"/>
  <c r="G578" i="79"/>
  <c r="A579" i="79"/>
  <c r="B579" i="79"/>
  <c r="C579" i="79"/>
  <c r="D579" i="79"/>
  <c r="E579" i="79"/>
  <c r="F579" i="79"/>
  <c r="G579" i="79"/>
  <c r="A580" i="79"/>
  <c r="B580" i="79"/>
  <c r="C580" i="79"/>
  <c r="D580" i="79"/>
  <c r="E580" i="79"/>
  <c r="F580" i="79"/>
  <c r="G580" i="79"/>
  <c r="A581" i="79"/>
  <c r="B581" i="79"/>
  <c r="C581" i="79"/>
  <c r="D581" i="79"/>
  <c r="E581" i="79"/>
  <c r="F581" i="79"/>
  <c r="G581" i="79"/>
  <c r="A582" i="79"/>
  <c r="B582" i="79"/>
  <c r="C582" i="79"/>
  <c r="D582" i="79"/>
  <c r="E582" i="79"/>
  <c r="F582" i="79"/>
  <c r="G582" i="79"/>
  <c r="A583" i="79"/>
  <c r="B583" i="79"/>
  <c r="C583" i="79"/>
  <c r="D583" i="79"/>
  <c r="E583" i="79"/>
  <c r="F583" i="79"/>
  <c r="G583" i="79"/>
  <c r="A584" i="79"/>
  <c r="B584" i="79"/>
  <c r="C584" i="79"/>
  <c r="D584" i="79"/>
  <c r="E584" i="79"/>
  <c r="F584" i="79"/>
  <c r="G584" i="79"/>
  <c r="A585" i="79"/>
  <c r="B585" i="79"/>
  <c r="C585" i="79"/>
  <c r="D585" i="79"/>
  <c r="E585" i="79"/>
  <c r="F585" i="79"/>
  <c r="G585" i="79"/>
  <c r="A586" i="79"/>
  <c r="B586" i="79"/>
  <c r="C586" i="79"/>
  <c r="D586" i="79"/>
  <c r="E586" i="79"/>
  <c r="F586" i="79"/>
  <c r="G586" i="79"/>
  <c r="A587" i="79"/>
  <c r="B587" i="79"/>
  <c r="C587" i="79"/>
  <c r="D587" i="79"/>
  <c r="E587" i="79"/>
  <c r="F587" i="79"/>
  <c r="G587" i="79"/>
  <c r="A588" i="79"/>
  <c r="B588" i="79"/>
  <c r="C588" i="79"/>
  <c r="D588" i="79"/>
  <c r="E588" i="79"/>
  <c r="F588" i="79"/>
  <c r="G588" i="79"/>
  <c r="A589" i="79"/>
  <c r="B589" i="79"/>
  <c r="C589" i="79"/>
  <c r="D589" i="79"/>
  <c r="E589" i="79"/>
  <c r="F589" i="79"/>
  <c r="G589" i="79"/>
  <c r="A590" i="79"/>
  <c r="B590" i="79"/>
  <c r="C590" i="79"/>
  <c r="D590" i="79"/>
  <c r="E590" i="79"/>
  <c r="F590" i="79"/>
  <c r="G590" i="79"/>
  <c r="A591" i="79"/>
  <c r="B591" i="79"/>
  <c r="C591" i="79"/>
  <c r="D591" i="79"/>
  <c r="E591" i="79"/>
  <c r="F591" i="79"/>
  <c r="G591" i="79"/>
  <c r="A592" i="79"/>
  <c r="B592" i="79"/>
  <c r="C592" i="79"/>
  <c r="D592" i="79"/>
  <c r="E592" i="79"/>
  <c r="F592" i="79"/>
  <c r="G592" i="79"/>
  <c r="A593" i="79"/>
  <c r="B593" i="79"/>
  <c r="C593" i="79"/>
  <c r="D593" i="79"/>
  <c r="E593" i="79"/>
  <c r="F593" i="79"/>
  <c r="G593" i="79"/>
  <c r="A594" i="79"/>
  <c r="B594" i="79"/>
  <c r="C594" i="79"/>
  <c r="D594" i="79"/>
  <c r="E594" i="79"/>
  <c r="F594" i="79"/>
  <c r="G594" i="79"/>
  <c r="A595" i="79"/>
  <c r="B595" i="79"/>
  <c r="C595" i="79"/>
  <c r="D595" i="79"/>
  <c r="E595" i="79"/>
  <c r="F595" i="79"/>
  <c r="G595" i="79"/>
  <c r="A596" i="79"/>
  <c r="B596" i="79"/>
  <c r="C596" i="79"/>
  <c r="D596" i="79"/>
  <c r="E596" i="79"/>
  <c r="F596" i="79"/>
  <c r="G596" i="79"/>
  <c r="A597" i="79"/>
  <c r="B597" i="79"/>
  <c r="C597" i="79"/>
  <c r="D597" i="79"/>
  <c r="E597" i="79"/>
  <c r="F597" i="79"/>
  <c r="G597" i="79"/>
  <c r="A598" i="79"/>
  <c r="B598" i="79"/>
  <c r="C598" i="79"/>
  <c r="D598" i="79"/>
  <c r="E598" i="79"/>
  <c r="F598" i="79"/>
  <c r="G598" i="79"/>
  <c r="A599" i="79"/>
  <c r="B599" i="79"/>
  <c r="C599" i="79"/>
  <c r="D599" i="79"/>
  <c r="E599" i="79"/>
  <c r="F599" i="79"/>
  <c r="G599" i="79"/>
  <c r="A600" i="79"/>
  <c r="B600" i="79"/>
  <c r="C600" i="79"/>
  <c r="D600" i="79"/>
  <c r="E600" i="79"/>
  <c r="F600" i="79"/>
  <c r="G600" i="79"/>
  <c r="A601" i="79"/>
  <c r="B601" i="79"/>
  <c r="C601" i="79"/>
  <c r="D601" i="79"/>
  <c r="E601" i="79"/>
  <c r="F601" i="79"/>
  <c r="G601" i="79"/>
  <c r="A602" i="79"/>
  <c r="B602" i="79"/>
  <c r="C602" i="79"/>
  <c r="D602" i="79"/>
  <c r="E602" i="79"/>
  <c r="F602" i="79"/>
  <c r="G602" i="79"/>
  <c r="A603" i="79"/>
  <c r="B603" i="79"/>
  <c r="C603" i="79"/>
  <c r="D603" i="79"/>
  <c r="E603" i="79"/>
  <c r="F603" i="79"/>
  <c r="G603" i="79"/>
  <c r="A604" i="79"/>
  <c r="B604" i="79"/>
  <c r="C604" i="79"/>
  <c r="D604" i="79"/>
  <c r="E604" i="79"/>
  <c r="F604" i="79"/>
  <c r="G604" i="79"/>
  <c r="A605" i="79"/>
  <c r="B605" i="79"/>
  <c r="C605" i="79"/>
  <c r="D605" i="79"/>
  <c r="E605" i="79"/>
  <c r="F605" i="79"/>
  <c r="G605" i="79"/>
  <c r="A606" i="79"/>
  <c r="B606" i="79"/>
  <c r="C606" i="79"/>
  <c r="D606" i="79"/>
  <c r="E606" i="79"/>
  <c r="F606" i="79"/>
  <c r="G606" i="79"/>
  <c r="A607" i="79"/>
  <c r="B607" i="79"/>
  <c r="C607" i="79"/>
  <c r="D607" i="79"/>
  <c r="E607" i="79"/>
  <c r="F607" i="79"/>
  <c r="G607" i="79"/>
  <c r="A608" i="79"/>
  <c r="B608" i="79"/>
  <c r="C608" i="79"/>
  <c r="D608" i="79"/>
  <c r="E608" i="79"/>
  <c r="F608" i="79"/>
  <c r="G608" i="79"/>
  <c r="A609" i="79"/>
  <c r="B609" i="79"/>
  <c r="C609" i="79"/>
  <c r="D609" i="79"/>
  <c r="E609" i="79"/>
  <c r="F609" i="79"/>
  <c r="G609" i="79"/>
  <c r="A610" i="79"/>
  <c r="B610" i="79"/>
  <c r="C610" i="79"/>
  <c r="D610" i="79"/>
  <c r="E610" i="79"/>
  <c r="F610" i="79"/>
  <c r="G610" i="79"/>
  <c r="A611" i="79"/>
  <c r="B611" i="79"/>
  <c r="C611" i="79"/>
  <c r="D611" i="79"/>
  <c r="E611" i="79"/>
  <c r="F611" i="79"/>
  <c r="G611" i="79"/>
  <c r="A612" i="79"/>
  <c r="B612" i="79"/>
  <c r="C612" i="79"/>
  <c r="D612" i="79"/>
  <c r="E612" i="79"/>
  <c r="F612" i="79"/>
  <c r="G612" i="79"/>
  <c r="A613" i="79"/>
  <c r="B613" i="79"/>
  <c r="C613" i="79"/>
  <c r="D613" i="79"/>
  <c r="E613" i="79"/>
  <c r="F613" i="79"/>
  <c r="G613" i="79"/>
  <c r="A614" i="79"/>
  <c r="B614" i="79"/>
  <c r="C614" i="79"/>
  <c r="D614" i="79"/>
  <c r="E614" i="79"/>
  <c r="F614" i="79"/>
  <c r="G614" i="79"/>
  <c r="A615" i="79"/>
  <c r="B615" i="79"/>
  <c r="C615" i="79"/>
  <c r="D615" i="79"/>
  <c r="E615" i="79"/>
  <c r="F615" i="79"/>
  <c r="G615" i="79"/>
  <c r="A616" i="79"/>
  <c r="B616" i="79"/>
  <c r="C616" i="79"/>
  <c r="D616" i="79"/>
  <c r="E616" i="79"/>
  <c r="F616" i="79"/>
  <c r="G616" i="79"/>
  <c r="A617" i="79"/>
  <c r="B617" i="79"/>
  <c r="C617" i="79"/>
  <c r="D617" i="79"/>
  <c r="E617" i="79"/>
  <c r="F617" i="79"/>
  <c r="G617" i="79"/>
  <c r="A618" i="79"/>
  <c r="B618" i="79"/>
  <c r="C618" i="79"/>
  <c r="D618" i="79"/>
  <c r="E618" i="79"/>
  <c r="F618" i="79"/>
  <c r="G618" i="79"/>
  <c r="A619" i="79"/>
  <c r="B619" i="79"/>
  <c r="C619" i="79"/>
  <c r="D619" i="79"/>
  <c r="E619" i="79"/>
  <c r="F619" i="79"/>
  <c r="G619" i="79"/>
  <c r="A620" i="79"/>
  <c r="B620" i="79"/>
  <c r="C620" i="79"/>
  <c r="D620" i="79"/>
  <c r="E620" i="79"/>
  <c r="F620" i="79"/>
  <c r="G620" i="79"/>
  <c r="A621" i="79"/>
  <c r="B621" i="79"/>
  <c r="C621" i="79"/>
  <c r="D621" i="79"/>
  <c r="E621" i="79"/>
  <c r="F621" i="79"/>
  <c r="G621" i="79"/>
  <c r="A622" i="79"/>
  <c r="B622" i="79"/>
  <c r="C622" i="79"/>
  <c r="D622" i="79"/>
  <c r="E622" i="79"/>
  <c r="F622" i="79"/>
  <c r="G622" i="79"/>
  <c r="A623" i="79"/>
  <c r="B623" i="79"/>
  <c r="C623" i="79"/>
  <c r="D623" i="79"/>
  <c r="E623" i="79"/>
  <c r="F623" i="79"/>
  <c r="G623" i="79"/>
  <c r="A624" i="79"/>
  <c r="B624" i="79"/>
  <c r="C624" i="79"/>
  <c r="D624" i="79"/>
  <c r="E624" i="79"/>
  <c r="F624" i="79"/>
  <c r="G624" i="79"/>
  <c r="A625" i="79"/>
  <c r="B625" i="79"/>
  <c r="C625" i="79"/>
  <c r="D625" i="79"/>
  <c r="E625" i="79"/>
  <c r="F625" i="79"/>
  <c r="G625" i="79"/>
  <c r="A626" i="79"/>
  <c r="B626" i="79"/>
  <c r="C626" i="79"/>
  <c r="D626" i="79"/>
  <c r="E626" i="79"/>
  <c r="F626" i="79"/>
  <c r="G626" i="79"/>
  <c r="A627" i="79"/>
  <c r="B627" i="79"/>
  <c r="C627" i="79"/>
  <c r="D627" i="79"/>
  <c r="E627" i="79"/>
  <c r="F627" i="79"/>
  <c r="G627" i="79"/>
  <c r="A628" i="79"/>
  <c r="B628" i="79"/>
  <c r="C628" i="79"/>
  <c r="D628" i="79"/>
  <c r="E628" i="79"/>
  <c r="F628" i="79"/>
  <c r="G628" i="79"/>
  <c r="A629" i="79"/>
  <c r="B629" i="79"/>
  <c r="C629" i="79"/>
  <c r="D629" i="79"/>
  <c r="E629" i="79"/>
  <c r="F629" i="79"/>
  <c r="G629" i="79"/>
  <c r="A630" i="79"/>
  <c r="B630" i="79"/>
  <c r="C630" i="79"/>
  <c r="D630" i="79"/>
  <c r="E630" i="79"/>
  <c r="F630" i="79"/>
  <c r="G630" i="79"/>
  <c r="A631" i="79"/>
  <c r="B631" i="79"/>
  <c r="C631" i="79"/>
  <c r="D631" i="79"/>
  <c r="E631" i="79"/>
  <c r="F631" i="79"/>
  <c r="G631" i="79"/>
  <c r="A632" i="79"/>
  <c r="B632" i="79"/>
  <c r="C632" i="79"/>
  <c r="D632" i="79"/>
  <c r="E632" i="79"/>
  <c r="F632" i="79"/>
  <c r="G632" i="79"/>
  <c r="A633" i="79"/>
  <c r="B633" i="79"/>
  <c r="C633" i="79"/>
  <c r="D633" i="79"/>
  <c r="E633" i="79"/>
  <c r="F633" i="79"/>
  <c r="G633" i="79"/>
  <c r="A634" i="79"/>
  <c r="B634" i="79"/>
  <c r="C634" i="79"/>
  <c r="D634" i="79"/>
  <c r="E634" i="79"/>
  <c r="F634" i="79"/>
  <c r="G634" i="79"/>
  <c r="A635" i="79"/>
  <c r="B635" i="79"/>
  <c r="C635" i="79"/>
  <c r="D635" i="79"/>
  <c r="E635" i="79"/>
  <c r="F635" i="79"/>
  <c r="G635" i="79"/>
  <c r="A636" i="79"/>
  <c r="B636" i="79"/>
  <c r="C636" i="79"/>
  <c r="D636" i="79"/>
  <c r="E636" i="79"/>
  <c r="F636" i="79"/>
  <c r="G636" i="79"/>
  <c r="A637" i="79"/>
  <c r="B637" i="79"/>
  <c r="C637" i="79"/>
  <c r="D637" i="79"/>
  <c r="E637" i="79"/>
  <c r="F637" i="79"/>
  <c r="G637" i="79"/>
  <c r="A638" i="79"/>
  <c r="B638" i="79"/>
  <c r="C638" i="79"/>
  <c r="D638" i="79"/>
  <c r="E638" i="79"/>
  <c r="F638" i="79"/>
  <c r="G638" i="79"/>
  <c r="A639" i="79"/>
  <c r="B639" i="79"/>
  <c r="C639" i="79"/>
  <c r="D639" i="79"/>
  <c r="E639" i="79"/>
  <c r="F639" i="79"/>
  <c r="G639" i="79"/>
  <c r="A640" i="79"/>
  <c r="B640" i="79"/>
  <c r="C640" i="79"/>
  <c r="D640" i="79"/>
  <c r="E640" i="79"/>
  <c r="F640" i="79"/>
  <c r="G640" i="79"/>
  <c r="A641" i="79"/>
  <c r="B641" i="79"/>
  <c r="C641" i="79"/>
  <c r="D641" i="79"/>
  <c r="E641" i="79"/>
  <c r="F641" i="79"/>
  <c r="G641" i="79"/>
  <c r="A642" i="79"/>
  <c r="B642" i="79"/>
  <c r="C642" i="79"/>
  <c r="D642" i="79"/>
  <c r="E642" i="79"/>
  <c r="F642" i="79"/>
  <c r="G642" i="79"/>
  <c r="A643" i="79"/>
  <c r="B643" i="79"/>
  <c r="C643" i="79"/>
  <c r="D643" i="79"/>
  <c r="E643" i="79"/>
  <c r="F643" i="79"/>
  <c r="G643" i="79"/>
  <c r="A644" i="79"/>
  <c r="B644" i="79"/>
  <c r="C644" i="79"/>
  <c r="D644" i="79"/>
  <c r="E644" i="79"/>
  <c r="F644" i="79"/>
  <c r="G644" i="79"/>
  <c r="A645" i="79"/>
  <c r="B645" i="79"/>
  <c r="C645" i="79"/>
  <c r="D645" i="79"/>
  <c r="E645" i="79"/>
  <c r="F645" i="79"/>
  <c r="G645" i="79"/>
  <c r="A646" i="79"/>
  <c r="B646" i="79"/>
  <c r="C646" i="79"/>
  <c r="D646" i="79"/>
  <c r="E646" i="79"/>
  <c r="F646" i="79"/>
  <c r="G646" i="79"/>
  <c r="A647" i="79"/>
  <c r="B647" i="79"/>
  <c r="C647" i="79"/>
  <c r="D647" i="79"/>
  <c r="E647" i="79"/>
  <c r="F647" i="79"/>
  <c r="G647" i="79"/>
  <c r="A648" i="79"/>
  <c r="B648" i="79"/>
  <c r="C648" i="79"/>
  <c r="D648" i="79"/>
  <c r="E648" i="79"/>
  <c r="F648" i="79"/>
  <c r="G648" i="79"/>
  <c r="A649" i="79"/>
  <c r="B649" i="79"/>
  <c r="C649" i="79"/>
  <c r="D649" i="79"/>
  <c r="E649" i="79"/>
  <c r="F649" i="79"/>
  <c r="G649" i="79"/>
  <c r="A650" i="79"/>
  <c r="B650" i="79"/>
  <c r="C650" i="79"/>
  <c r="D650" i="79"/>
  <c r="E650" i="79"/>
  <c r="F650" i="79"/>
  <c r="G650" i="79"/>
  <c r="A651" i="79"/>
  <c r="B651" i="79"/>
  <c r="C651" i="79"/>
  <c r="D651" i="79"/>
  <c r="E651" i="79"/>
  <c r="F651" i="79"/>
  <c r="G651" i="79"/>
  <c r="A652" i="79"/>
  <c r="B652" i="79"/>
  <c r="C652" i="79"/>
  <c r="D652" i="79"/>
  <c r="E652" i="79"/>
  <c r="F652" i="79"/>
  <c r="G652" i="79"/>
  <c r="A653" i="79"/>
  <c r="B653" i="79"/>
  <c r="C653" i="79"/>
  <c r="D653" i="79"/>
  <c r="E653" i="79"/>
  <c r="F653" i="79"/>
  <c r="G653" i="79"/>
  <c r="A654" i="79"/>
  <c r="B654" i="79"/>
  <c r="C654" i="79"/>
  <c r="D654" i="79"/>
  <c r="E654" i="79"/>
  <c r="F654" i="79"/>
  <c r="G654" i="79"/>
  <c r="A655" i="79"/>
  <c r="B655" i="79"/>
  <c r="C655" i="79"/>
  <c r="D655" i="79"/>
  <c r="E655" i="79"/>
  <c r="F655" i="79"/>
  <c r="G655" i="79"/>
  <c r="A656" i="79"/>
  <c r="B656" i="79"/>
  <c r="C656" i="79"/>
  <c r="D656" i="79"/>
  <c r="E656" i="79"/>
  <c r="F656" i="79"/>
  <c r="G656" i="79"/>
  <c r="A657" i="79"/>
  <c r="B657" i="79"/>
  <c r="C657" i="79"/>
  <c r="D657" i="79"/>
  <c r="E657" i="79"/>
  <c r="F657" i="79"/>
  <c r="G657" i="79"/>
  <c r="A658" i="79"/>
  <c r="B658" i="79"/>
  <c r="C658" i="79"/>
  <c r="D658" i="79"/>
  <c r="E658" i="79"/>
  <c r="F658" i="79"/>
  <c r="G658" i="79"/>
  <c r="A659" i="79"/>
  <c r="B659" i="79"/>
  <c r="C659" i="79"/>
  <c r="D659" i="79"/>
  <c r="E659" i="79"/>
  <c r="F659" i="79"/>
  <c r="G659" i="79"/>
  <c r="A660" i="79"/>
  <c r="B660" i="79"/>
  <c r="C660" i="79"/>
  <c r="D660" i="79"/>
  <c r="E660" i="79"/>
  <c r="F660" i="79"/>
  <c r="G660" i="79"/>
  <c r="A661" i="79"/>
  <c r="B661" i="79"/>
  <c r="C661" i="79"/>
  <c r="D661" i="79"/>
  <c r="E661" i="79"/>
  <c r="F661" i="79"/>
  <c r="G661" i="79"/>
  <c r="A662" i="79"/>
  <c r="B662" i="79"/>
  <c r="C662" i="79"/>
  <c r="D662" i="79"/>
  <c r="E662" i="79"/>
  <c r="F662" i="79"/>
  <c r="G662" i="79"/>
  <c r="A663" i="79"/>
  <c r="B663" i="79"/>
  <c r="C663" i="79"/>
  <c r="D663" i="79"/>
  <c r="E663" i="79"/>
  <c r="F663" i="79"/>
  <c r="G663" i="79"/>
  <c r="A664" i="79"/>
  <c r="B664" i="79"/>
  <c r="C664" i="79"/>
  <c r="D664" i="79"/>
  <c r="E664" i="79"/>
  <c r="F664" i="79"/>
  <c r="G664" i="79"/>
  <c r="A665" i="79"/>
  <c r="B665" i="79"/>
  <c r="C665" i="79"/>
  <c r="D665" i="79"/>
  <c r="E665" i="79"/>
  <c r="F665" i="79"/>
  <c r="G665" i="79"/>
  <c r="A666" i="79"/>
  <c r="B666" i="79"/>
  <c r="C666" i="79"/>
  <c r="D666" i="79"/>
  <c r="E666" i="79"/>
  <c r="F666" i="79"/>
  <c r="G666" i="79"/>
  <c r="A667" i="79"/>
  <c r="B667" i="79"/>
  <c r="C667" i="79"/>
  <c r="D667" i="79"/>
  <c r="E667" i="79"/>
  <c r="F667" i="79"/>
  <c r="G667" i="79"/>
  <c r="A668" i="79"/>
  <c r="B668" i="79"/>
  <c r="C668" i="79"/>
  <c r="D668" i="79"/>
  <c r="E668" i="79"/>
  <c r="F668" i="79"/>
  <c r="G668" i="79"/>
  <c r="A669" i="79"/>
  <c r="B669" i="79"/>
  <c r="C669" i="79"/>
  <c r="D669" i="79"/>
  <c r="E669" i="79"/>
  <c r="F669" i="79"/>
  <c r="G669" i="79"/>
  <c r="A670" i="79"/>
  <c r="B670" i="79"/>
  <c r="C670" i="79"/>
  <c r="D670" i="79"/>
  <c r="E670" i="79"/>
  <c r="F670" i="79"/>
  <c r="G670" i="79"/>
  <c r="A671" i="79"/>
  <c r="B671" i="79"/>
  <c r="C671" i="79"/>
  <c r="D671" i="79"/>
  <c r="E671" i="79"/>
  <c r="F671" i="79"/>
  <c r="G671" i="79"/>
  <c r="A672" i="79"/>
  <c r="B672" i="79"/>
  <c r="C672" i="79"/>
  <c r="D672" i="79"/>
  <c r="E672" i="79"/>
  <c r="F672" i="79"/>
  <c r="G672" i="79"/>
  <c r="A673" i="79"/>
  <c r="B673" i="79"/>
  <c r="C673" i="79"/>
  <c r="D673" i="79"/>
  <c r="E673" i="79"/>
  <c r="F673" i="79"/>
  <c r="G673" i="79"/>
  <c r="A674" i="79"/>
  <c r="B674" i="79"/>
  <c r="C674" i="79"/>
  <c r="D674" i="79"/>
  <c r="E674" i="79"/>
  <c r="F674" i="79"/>
  <c r="G674" i="79"/>
  <c r="A675" i="79"/>
  <c r="B675" i="79"/>
  <c r="C675" i="79"/>
  <c r="D675" i="79"/>
  <c r="E675" i="79"/>
  <c r="F675" i="79"/>
  <c r="G675" i="79"/>
  <c r="A676" i="79"/>
  <c r="B676" i="79"/>
  <c r="C676" i="79"/>
  <c r="D676" i="79"/>
  <c r="E676" i="79"/>
  <c r="F676" i="79"/>
  <c r="G676" i="79"/>
  <c r="A677" i="79"/>
  <c r="B677" i="79"/>
  <c r="C677" i="79"/>
  <c r="D677" i="79"/>
  <c r="E677" i="79"/>
  <c r="F677" i="79"/>
  <c r="G677" i="79"/>
  <c r="A678" i="79"/>
  <c r="B678" i="79"/>
  <c r="C678" i="79"/>
  <c r="D678" i="79"/>
  <c r="E678" i="79"/>
  <c r="F678" i="79"/>
  <c r="G678" i="79"/>
  <c r="A679" i="79"/>
  <c r="B679" i="79"/>
  <c r="C679" i="79"/>
  <c r="D679" i="79"/>
  <c r="E679" i="79"/>
  <c r="F679" i="79"/>
  <c r="G679" i="79"/>
  <c r="A680" i="79"/>
  <c r="B680" i="79"/>
  <c r="C680" i="79"/>
  <c r="D680" i="79"/>
  <c r="E680" i="79"/>
  <c r="F680" i="79"/>
  <c r="G680" i="79"/>
  <c r="A681" i="79"/>
  <c r="B681" i="79"/>
  <c r="C681" i="79"/>
  <c r="D681" i="79"/>
  <c r="E681" i="79"/>
  <c r="F681" i="79"/>
  <c r="G681" i="79"/>
  <c r="A682" i="79"/>
  <c r="B682" i="79"/>
  <c r="C682" i="79"/>
  <c r="D682" i="79"/>
  <c r="E682" i="79"/>
  <c r="F682" i="79"/>
  <c r="G682" i="79"/>
  <c r="A683" i="79"/>
  <c r="B683" i="79"/>
  <c r="C683" i="79"/>
  <c r="D683" i="79"/>
  <c r="E683" i="79"/>
  <c r="F683" i="79"/>
  <c r="G683" i="79"/>
  <c r="A684" i="79"/>
  <c r="B684" i="79"/>
  <c r="C684" i="79"/>
  <c r="D684" i="79"/>
  <c r="E684" i="79"/>
  <c r="F684" i="79"/>
  <c r="G684" i="79"/>
  <c r="A685" i="79"/>
  <c r="B685" i="79"/>
  <c r="C685" i="79"/>
  <c r="D685" i="79"/>
  <c r="E685" i="79"/>
  <c r="F685" i="79"/>
  <c r="G685" i="79"/>
  <c r="A686" i="79"/>
  <c r="B686" i="79"/>
  <c r="C686" i="79"/>
  <c r="D686" i="79"/>
  <c r="E686" i="79"/>
  <c r="F686" i="79"/>
  <c r="G686" i="79"/>
  <c r="A687" i="79"/>
  <c r="B687" i="79"/>
  <c r="C687" i="79"/>
  <c r="D687" i="79"/>
  <c r="E687" i="79"/>
  <c r="F687" i="79"/>
  <c r="G687" i="79"/>
  <c r="A688" i="79"/>
  <c r="B688" i="79"/>
  <c r="C688" i="79"/>
  <c r="D688" i="79"/>
  <c r="E688" i="79"/>
  <c r="F688" i="79"/>
  <c r="G688" i="79"/>
  <c r="A689" i="79"/>
  <c r="B689" i="79"/>
  <c r="C689" i="79"/>
  <c r="D689" i="79"/>
  <c r="E689" i="79"/>
  <c r="F689" i="79"/>
  <c r="G689" i="79"/>
  <c r="A690" i="79"/>
  <c r="B690" i="79"/>
  <c r="C690" i="79"/>
  <c r="D690" i="79"/>
  <c r="E690" i="79"/>
  <c r="F690" i="79"/>
  <c r="G690" i="79"/>
  <c r="A691" i="79"/>
  <c r="B691" i="79"/>
  <c r="C691" i="79"/>
  <c r="D691" i="79"/>
  <c r="E691" i="79"/>
  <c r="F691" i="79"/>
  <c r="G691" i="79"/>
  <c r="A692" i="79"/>
  <c r="B692" i="79"/>
  <c r="C692" i="79"/>
  <c r="D692" i="79"/>
  <c r="E692" i="79"/>
  <c r="F692" i="79"/>
  <c r="G692" i="79"/>
  <c r="A693" i="79"/>
  <c r="B693" i="79"/>
  <c r="C693" i="79"/>
  <c r="D693" i="79"/>
  <c r="E693" i="79"/>
  <c r="F693" i="79"/>
  <c r="G693" i="79"/>
  <c r="A694" i="79"/>
  <c r="B694" i="79"/>
  <c r="C694" i="79"/>
  <c r="D694" i="79"/>
  <c r="E694" i="79"/>
  <c r="F694" i="79"/>
  <c r="G694" i="79"/>
  <c r="A695" i="79"/>
  <c r="B695" i="79"/>
  <c r="C695" i="79"/>
  <c r="D695" i="79"/>
  <c r="E695" i="79"/>
  <c r="F695" i="79"/>
  <c r="G695" i="79"/>
  <c r="A696" i="79"/>
  <c r="B696" i="79"/>
  <c r="C696" i="79"/>
  <c r="D696" i="79"/>
  <c r="E696" i="79"/>
  <c r="F696" i="79"/>
  <c r="G696" i="79"/>
  <c r="A697" i="79"/>
  <c r="B697" i="79"/>
  <c r="C697" i="79"/>
  <c r="D697" i="79"/>
  <c r="E697" i="79"/>
  <c r="F697" i="79"/>
  <c r="G697" i="79"/>
  <c r="A698" i="79"/>
  <c r="B698" i="79"/>
  <c r="C698" i="79"/>
  <c r="D698" i="79"/>
  <c r="E698" i="79"/>
  <c r="F698" i="79"/>
  <c r="G698" i="79"/>
  <c r="A699" i="79"/>
  <c r="B699" i="79"/>
  <c r="C699" i="79"/>
  <c r="D699" i="79"/>
  <c r="E699" i="79"/>
  <c r="F699" i="79"/>
  <c r="G699" i="79"/>
  <c r="A700" i="79"/>
  <c r="B700" i="79"/>
  <c r="C700" i="79"/>
  <c r="D700" i="79"/>
  <c r="E700" i="79"/>
  <c r="F700" i="79"/>
  <c r="G700" i="79"/>
  <c r="A701" i="79"/>
  <c r="B701" i="79"/>
  <c r="C701" i="79"/>
  <c r="D701" i="79"/>
  <c r="E701" i="79"/>
  <c r="F701" i="79"/>
  <c r="G701" i="79"/>
  <c r="A702" i="79"/>
  <c r="B702" i="79"/>
  <c r="C702" i="79"/>
  <c r="D702" i="79"/>
  <c r="E702" i="79"/>
  <c r="F702" i="79"/>
  <c r="G702" i="79"/>
  <c r="A703" i="79"/>
  <c r="B703" i="79"/>
  <c r="C703" i="79"/>
  <c r="D703" i="79"/>
  <c r="E703" i="79"/>
  <c r="F703" i="79"/>
  <c r="G703" i="79"/>
  <c r="A704" i="79"/>
  <c r="B704" i="79"/>
  <c r="C704" i="79"/>
  <c r="D704" i="79"/>
  <c r="E704" i="79"/>
  <c r="F704" i="79"/>
  <c r="G704" i="79"/>
  <c r="A705" i="79"/>
  <c r="B705" i="79"/>
  <c r="C705" i="79"/>
  <c r="D705" i="79"/>
  <c r="E705" i="79"/>
  <c r="F705" i="79"/>
  <c r="G705" i="79"/>
  <c r="A706" i="79"/>
  <c r="B706" i="79"/>
  <c r="C706" i="79"/>
  <c r="D706" i="79"/>
  <c r="E706" i="79"/>
  <c r="F706" i="79"/>
  <c r="G706" i="79"/>
  <c r="A707" i="79"/>
  <c r="B707" i="79"/>
  <c r="C707" i="79"/>
  <c r="D707" i="79"/>
  <c r="E707" i="79"/>
  <c r="F707" i="79"/>
  <c r="G707" i="79"/>
  <c r="A708" i="79"/>
  <c r="B708" i="79"/>
  <c r="C708" i="79"/>
  <c r="D708" i="79"/>
  <c r="E708" i="79"/>
  <c r="F708" i="79"/>
  <c r="G708" i="79"/>
  <c r="A709" i="79"/>
  <c r="B709" i="79"/>
  <c r="C709" i="79"/>
  <c r="D709" i="79"/>
  <c r="E709" i="79"/>
  <c r="F709" i="79"/>
  <c r="G709" i="79"/>
  <c r="A710" i="79"/>
  <c r="B710" i="79"/>
  <c r="C710" i="79"/>
  <c r="D710" i="79"/>
  <c r="E710" i="79"/>
  <c r="F710" i="79"/>
  <c r="G710" i="79"/>
  <c r="A711" i="79"/>
  <c r="B711" i="79"/>
  <c r="C711" i="79"/>
  <c r="D711" i="79"/>
  <c r="E711" i="79"/>
  <c r="F711" i="79"/>
  <c r="G711" i="79"/>
  <c r="A712" i="79"/>
  <c r="B712" i="79"/>
  <c r="C712" i="79"/>
  <c r="D712" i="79"/>
  <c r="E712" i="79"/>
  <c r="F712" i="79"/>
  <c r="G712" i="79"/>
  <c r="A713" i="79"/>
  <c r="B713" i="79"/>
  <c r="C713" i="79"/>
  <c r="D713" i="79"/>
  <c r="E713" i="79"/>
  <c r="F713" i="79"/>
  <c r="G713" i="79"/>
  <c r="A714" i="79"/>
  <c r="B714" i="79"/>
  <c r="C714" i="79"/>
  <c r="D714" i="79"/>
  <c r="E714" i="79"/>
  <c r="F714" i="79"/>
  <c r="G714" i="79"/>
  <c r="A715" i="79"/>
  <c r="B715" i="79"/>
  <c r="C715" i="79"/>
  <c r="D715" i="79"/>
  <c r="E715" i="79"/>
  <c r="F715" i="79"/>
  <c r="G715" i="79"/>
  <c r="A716" i="79"/>
  <c r="B716" i="79"/>
  <c r="C716" i="79"/>
  <c r="D716" i="79"/>
  <c r="E716" i="79"/>
  <c r="F716" i="79"/>
  <c r="G716" i="79"/>
  <c r="A717" i="79"/>
  <c r="B717" i="79"/>
  <c r="C717" i="79"/>
  <c r="D717" i="79"/>
  <c r="E717" i="79"/>
  <c r="F717" i="79"/>
  <c r="G717" i="79"/>
  <c r="A718" i="79"/>
  <c r="B718" i="79"/>
  <c r="C718" i="79"/>
  <c r="D718" i="79"/>
  <c r="E718" i="79"/>
  <c r="F718" i="79"/>
  <c r="G718" i="79"/>
  <c r="A719" i="79"/>
  <c r="B719" i="79"/>
  <c r="C719" i="79"/>
  <c r="D719" i="79"/>
  <c r="E719" i="79"/>
  <c r="F719" i="79"/>
  <c r="G719" i="79"/>
  <c r="A720" i="79"/>
  <c r="B720" i="79"/>
  <c r="C720" i="79"/>
  <c r="D720" i="79"/>
  <c r="E720" i="79"/>
  <c r="F720" i="79"/>
  <c r="G720" i="79"/>
  <c r="A721" i="79"/>
  <c r="B721" i="79"/>
  <c r="C721" i="79"/>
  <c r="D721" i="79"/>
  <c r="E721" i="79"/>
  <c r="F721" i="79"/>
  <c r="G721" i="79"/>
  <c r="A722" i="79"/>
  <c r="B722" i="79"/>
  <c r="C722" i="79"/>
  <c r="D722" i="79"/>
  <c r="E722" i="79"/>
  <c r="F722" i="79"/>
  <c r="G722" i="79"/>
  <c r="A723" i="79"/>
  <c r="B723" i="79"/>
  <c r="C723" i="79"/>
  <c r="D723" i="79"/>
  <c r="E723" i="79"/>
  <c r="F723" i="79"/>
  <c r="G723" i="79"/>
  <c r="A724" i="79"/>
  <c r="B724" i="79"/>
  <c r="C724" i="79"/>
  <c r="D724" i="79"/>
  <c r="E724" i="79"/>
  <c r="F724" i="79"/>
  <c r="G724" i="79"/>
  <c r="A725" i="79"/>
  <c r="B725" i="79"/>
  <c r="C725" i="79"/>
  <c r="D725" i="79"/>
  <c r="E725" i="79"/>
  <c r="F725" i="79"/>
  <c r="G725" i="79"/>
  <c r="A726" i="79"/>
  <c r="B726" i="79"/>
  <c r="C726" i="79"/>
  <c r="D726" i="79"/>
  <c r="E726" i="79"/>
  <c r="F726" i="79"/>
  <c r="G726" i="79"/>
  <c r="A727" i="79"/>
  <c r="B727" i="79"/>
  <c r="C727" i="79"/>
  <c r="D727" i="79"/>
  <c r="E727" i="79"/>
  <c r="F727" i="79"/>
  <c r="G727" i="79"/>
  <c r="A728" i="79"/>
  <c r="B728" i="79"/>
  <c r="C728" i="79"/>
  <c r="D728" i="79"/>
  <c r="E728" i="79"/>
  <c r="F728" i="79"/>
  <c r="G728" i="79"/>
  <c r="A729" i="79"/>
  <c r="B729" i="79"/>
  <c r="C729" i="79"/>
  <c r="D729" i="79"/>
  <c r="E729" i="79"/>
  <c r="F729" i="79"/>
  <c r="G729" i="79"/>
  <c r="A730" i="79"/>
  <c r="B730" i="79"/>
  <c r="C730" i="79"/>
  <c r="D730" i="79"/>
  <c r="E730" i="79"/>
  <c r="F730" i="79"/>
  <c r="G730" i="79"/>
  <c r="A731" i="79"/>
  <c r="B731" i="79"/>
  <c r="C731" i="79"/>
  <c r="D731" i="79"/>
  <c r="E731" i="79"/>
  <c r="F731" i="79"/>
  <c r="G731" i="79"/>
  <c r="A732" i="79"/>
  <c r="B732" i="79"/>
  <c r="C732" i="79"/>
  <c r="D732" i="79"/>
  <c r="E732" i="79"/>
  <c r="F732" i="79"/>
  <c r="G732" i="79"/>
  <c r="A733" i="79"/>
  <c r="B733" i="79"/>
  <c r="C733" i="79"/>
  <c r="D733" i="79"/>
  <c r="E733" i="79"/>
  <c r="F733" i="79"/>
  <c r="G733" i="79"/>
  <c r="A734" i="79"/>
  <c r="B734" i="79"/>
  <c r="C734" i="79"/>
  <c r="D734" i="79"/>
  <c r="E734" i="79"/>
  <c r="F734" i="79"/>
  <c r="G734" i="79"/>
  <c r="A735" i="79"/>
  <c r="B735" i="79"/>
  <c r="C735" i="79"/>
  <c r="D735" i="79"/>
  <c r="E735" i="79"/>
  <c r="F735" i="79"/>
  <c r="G735" i="79"/>
  <c r="A736" i="79"/>
  <c r="B736" i="79"/>
  <c r="C736" i="79"/>
  <c r="D736" i="79"/>
  <c r="E736" i="79"/>
  <c r="F736" i="79"/>
  <c r="G736" i="79"/>
  <c r="A737" i="79"/>
  <c r="B737" i="79"/>
  <c r="C737" i="79"/>
  <c r="D737" i="79"/>
  <c r="E737" i="79"/>
  <c r="F737" i="79"/>
  <c r="G737" i="79"/>
  <c r="A738" i="79"/>
  <c r="B738" i="79"/>
  <c r="C738" i="79"/>
  <c r="D738" i="79"/>
  <c r="E738" i="79"/>
  <c r="F738" i="79"/>
  <c r="G738" i="79"/>
  <c r="A739" i="79"/>
  <c r="B739" i="79"/>
  <c r="C739" i="79"/>
  <c r="D739" i="79"/>
  <c r="E739" i="79"/>
  <c r="F739" i="79"/>
  <c r="G739" i="79"/>
  <c r="A740" i="79"/>
  <c r="B740" i="79"/>
  <c r="C740" i="79"/>
  <c r="D740" i="79"/>
  <c r="E740" i="79"/>
  <c r="F740" i="79"/>
  <c r="G740" i="79"/>
  <c r="A741" i="79"/>
  <c r="B741" i="79"/>
  <c r="C741" i="79"/>
  <c r="D741" i="79"/>
  <c r="E741" i="79"/>
  <c r="F741" i="79"/>
  <c r="G741" i="79"/>
  <c r="A742" i="79"/>
  <c r="B742" i="79"/>
  <c r="C742" i="79"/>
  <c r="D742" i="79"/>
  <c r="E742" i="79"/>
  <c r="F742" i="79"/>
  <c r="G742" i="79"/>
  <c r="A743" i="79"/>
  <c r="B743" i="79"/>
  <c r="C743" i="79"/>
  <c r="D743" i="79"/>
  <c r="E743" i="79"/>
  <c r="F743" i="79"/>
  <c r="G743" i="79"/>
  <c r="A744" i="79"/>
  <c r="B744" i="79"/>
  <c r="C744" i="79"/>
  <c r="D744" i="79"/>
  <c r="E744" i="79"/>
  <c r="F744" i="79"/>
  <c r="G744" i="79"/>
  <c r="A745" i="79"/>
  <c r="B745" i="79"/>
  <c r="C745" i="79"/>
  <c r="D745" i="79"/>
  <c r="E745" i="79"/>
  <c r="F745" i="79"/>
  <c r="G745" i="79"/>
  <c r="A746" i="79"/>
  <c r="B746" i="79"/>
  <c r="C746" i="79"/>
  <c r="D746" i="79"/>
  <c r="E746" i="79"/>
  <c r="F746" i="79"/>
  <c r="G746" i="79"/>
  <c r="A747" i="79"/>
  <c r="B747" i="79"/>
  <c r="C747" i="79"/>
  <c r="D747" i="79"/>
  <c r="E747" i="79"/>
  <c r="F747" i="79"/>
  <c r="G747" i="79"/>
  <c r="A748" i="79"/>
  <c r="B748" i="79"/>
  <c r="C748" i="79"/>
  <c r="D748" i="79"/>
  <c r="E748" i="79"/>
  <c r="F748" i="79"/>
  <c r="G748" i="79"/>
  <c r="A749" i="79"/>
  <c r="B749" i="79"/>
  <c r="C749" i="79"/>
  <c r="D749" i="79"/>
  <c r="E749" i="79"/>
  <c r="F749" i="79"/>
  <c r="G749" i="79"/>
  <c r="A750" i="79"/>
  <c r="B750" i="79"/>
  <c r="C750" i="79"/>
  <c r="D750" i="79"/>
  <c r="E750" i="79"/>
  <c r="F750" i="79"/>
  <c r="G750" i="79"/>
  <c r="A751" i="79"/>
  <c r="B751" i="79"/>
  <c r="C751" i="79"/>
  <c r="D751" i="79"/>
  <c r="E751" i="79"/>
  <c r="F751" i="79"/>
  <c r="G751" i="79"/>
  <c r="A752" i="79"/>
  <c r="B752" i="79"/>
  <c r="C752" i="79"/>
  <c r="D752" i="79"/>
  <c r="E752" i="79"/>
  <c r="F752" i="79"/>
  <c r="G752" i="79"/>
  <c r="A753" i="79"/>
  <c r="B753" i="79"/>
  <c r="C753" i="79"/>
  <c r="D753" i="79"/>
  <c r="E753" i="79"/>
  <c r="F753" i="79"/>
  <c r="G753" i="79"/>
  <c r="A754" i="79"/>
  <c r="B754" i="79"/>
  <c r="C754" i="79"/>
  <c r="D754" i="79"/>
  <c r="E754" i="79"/>
  <c r="F754" i="79"/>
  <c r="G754" i="79"/>
  <c r="A755" i="79"/>
  <c r="B755" i="79"/>
  <c r="C755" i="79"/>
  <c r="D755" i="79"/>
  <c r="E755" i="79"/>
  <c r="F755" i="79"/>
  <c r="G755" i="79"/>
  <c r="A756" i="79"/>
  <c r="B756" i="79"/>
  <c r="C756" i="79"/>
  <c r="D756" i="79"/>
  <c r="E756" i="79"/>
  <c r="F756" i="79"/>
  <c r="G756" i="79"/>
  <c r="A757" i="79"/>
  <c r="B757" i="79"/>
  <c r="C757" i="79"/>
  <c r="D757" i="79"/>
  <c r="E757" i="79"/>
  <c r="F757" i="79"/>
  <c r="G757" i="79"/>
  <c r="A758" i="79"/>
  <c r="B758" i="79"/>
  <c r="C758" i="79"/>
  <c r="D758" i="79"/>
  <c r="E758" i="79"/>
  <c r="F758" i="79"/>
  <c r="G758" i="79"/>
  <c r="A759" i="79"/>
  <c r="B759" i="79"/>
  <c r="C759" i="79"/>
  <c r="D759" i="79"/>
  <c r="E759" i="79"/>
  <c r="F759" i="79"/>
  <c r="G759" i="79"/>
  <c r="A760" i="79"/>
  <c r="B760" i="79"/>
  <c r="C760" i="79"/>
  <c r="D760" i="79"/>
  <c r="E760" i="79"/>
  <c r="F760" i="79"/>
  <c r="G760" i="79"/>
  <c r="A761" i="79"/>
  <c r="B761" i="79"/>
  <c r="C761" i="79"/>
  <c r="D761" i="79"/>
  <c r="E761" i="79"/>
  <c r="F761" i="79"/>
  <c r="G761" i="79"/>
  <c r="A762" i="79"/>
  <c r="B762" i="79"/>
  <c r="C762" i="79"/>
  <c r="D762" i="79"/>
  <c r="E762" i="79"/>
  <c r="F762" i="79"/>
  <c r="G762" i="79"/>
  <c r="A763" i="79"/>
  <c r="B763" i="79"/>
  <c r="C763" i="79"/>
  <c r="D763" i="79"/>
  <c r="E763" i="79"/>
  <c r="F763" i="79"/>
  <c r="G763" i="79"/>
  <c r="A764" i="79"/>
  <c r="B764" i="79"/>
  <c r="C764" i="79"/>
  <c r="D764" i="79"/>
  <c r="E764" i="79"/>
  <c r="F764" i="79"/>
  <c r="G764" i="79"/>
  <c r="A765" i="79"/>
  <c r="B765" i="79"/>
  <c r="C765" i="79"/>
  <c r="D765" i="79"/>
  <c r="E765" i="79"/>
  <c r="F765" i="79"/>
  <c r="G765" i="79"/>
  <c r="A766" i="79"/>
  <c r="B766" i="79"/>
  <c r="C766" i="79"/>
  <c r="D766" i="79"/>
  <c r="E766" i="79"/>
  <c r="F766" i="79"/>
  <c r="G766" i="79"/>
  <c r="A767" i="79"/>
  <c r="B767" i="79"/>
  <c r="C767" i="79"/>
  <c r="D767" i="79"/>
  <c r="E767" i="79"/>
  <c r="F767" i="79"/>
  <c r="G767" i="79"/>
  <c r="A768" i="79"/>
  <c r="B768" i="79"/>
  <c r="C768" i="79"/>
  <c r="D768" i="79"/>
  <c r="E768" i="79"/>
  <c r="F768" i="79"/>
  <c r="G768" i="79"/>
  <c r="A769" i="79"/>
  <c r="B769" i="79"/>
  <c r="C769" i="79"/>
  <c r="D769" i="79"/>
  <c r="E769" i="79"/>
  <c r="F769" i="79"/>
  <c r="G769" i="79"/>
  <c r="A770" i="79"/>
  <c r="B770" i="79"/>
  <c r="C770" i="79"/>
  <c r="D770" i="79"/>
  <c r="E770" i="79"/>
  <c r="F770" i="79"/>
  <c r="G770" i="79"/>
  <c r="A771" i="79"/>
  <c r="B771" i="79"/>
  <c r="C771" i="79"/>
  <c r="D771" i="79"/>
  <c r="E771" i="79"/>
  <c r="F771" i="79"/>
  <c r="G771" i="79"/>
  <c r="A772" i="79"/>
  <c r="B772" i="79"/>
  <c r="C772" i="79"/>
  <c r="D772" i="79"/>
  <c r="E772" i="79"/>
  <c r="F772" i="79"/>
  <c r="G772" i="79"/>
  <c r="A773" i="79"/>
  <c r="B773" i="79"/>
  <c r="C773" i="79"/>
  <c r="D773" i="79"/>
  <c r="E773" i="79"/>
  <c r="F773" i="79"/>
  <c r="G773" i="79"/>
  <c r="A774" i="79"/>
  <c r="B774" i="79"/>
  <c r="C774" i="79"/>
  <c r="D774" i="79"/>
  <c r="E774" i="79"/>
  <c r="F774" i="79"/>
  <c r="G774" i="79"/>
  <c r="A775" i="79"/>
  <c r="B775" i="79"/>
  <c r="C775" i="79"/>
  <c r="D775" i="79"/>
  <c r="E775" i="79"/>
  <c r="F775" i="79"/>
  <c r="G775" i="79"/>
  <c r="A776" i="79"/>
  <c r="B776" i="79"/>
  <c r="C776" i="79"/>
  <c r="D776" i="79"/>
  <c r="E776" i="79"/>
  <c r="F776" i="79"/>
  <c r="G776" i="79"/>
  <c r="A777" i="79"/>
  <c r="B777" i="79"/>
  <c r="C777" i="79"/>
  <c r="D777" i="79"/>
  <c r="E777" i="79"/>
  <c r="F777" i="79"/>
  <c r="G777" i="79"/>
  <c r="A778" i="79"/>
  <c r="B778" i="79"/>
  <c r="C778" i="79"/>
  <c r="D778" i="79"/>
  <c r="E778" i="79"/>
  <c r="F778" i="79"/>
  <c r="G778" i="79"/>
  <c r="A779" i="79"/>
  <c r="B779" i="79"/>
  <c r="C779" i="79"/>
  <c r="D779" i="79"/>
  <c r="E779" i="79"/>
  <c r="F779" i="79"/>
  <c r="G779" i="79"/>
  <c r="A780" i="79"/>
  <c r="B780" i="79"/>
  <c r="C780" i="79"/>
  <c r="D780" i="79"/>
  <c r="E780" i="79"/>
  <c r="F780" i="79"/>
  <c r="G780" i="79"/>
  <c r="A781" i="79"/>
  <c r="B781" i="79"/>
  <c r="C781" i="79"/>
  <c r="D781" i="79"/>
  <c r="E781" i="79"/>
  <c r="F781" i="79"/>
  <c r="G781" i="79"/>
  <c r="A782" i="79"/>
  <c r="B782" i="79"/>
  <c r="C782" i="79"/>
  <c r="D782" i="79"/>
  <c r="E782" i="79"/>
  <c r="F782" i="79"/>
  <c r="G782" i="79"/>
  <c r="A783" i="79"/>
  <c r="B783" i="79"/>
  <c r="C783" i="79"/>
  <c r="D783" i="79"/>
  <c r="E783" i="79"/>
  <c r="F783" i="79"/>
  <c r="G783" i="79"/>
  <c r="A784" i="79"/>
  <c r="B784" i="79"/>
  <c r="C784" i="79"/>
  <c r="D784" i="79"/>
  <c r="E784" i="79"/>
  <c r="F784" i="79"/>
  <c r="G784" i="79"/>
  <c r="A785" i="79"/>
  <c r="B785" i="79"/>
  <c r="C785" i="79"/>
  <c r="D785" i="79"/>
  <c r="E785" i="79"/>
  <c r="F785" i="79"/>
  <c r="G785" i="79"/>
  <c r="A786" i="79"/>
  <c r="B786" i="79"/>
  <c r="C786" i="79"/>
  <c r="D786" i="79"/>
  <c r="E786" i="79"/>
  <c r="F786" i="79"/>
  <c r="G786" i="79"/>
  <c r="A787" i="79"/>
  <c r="B787" i="79"/>
  <c r="C787" i="79"/>
  <c r="D787" i="79"/>
  <c r="E787" i="79"/>
  <c r="F787" i="79"/>
  <c r="G787" i="79"/>
  <c r="A788" i="79"/>
  <c r="B788" i="79"/>
  <c r="C788" i="79"/>
  <c r="D788" i="79"/>
  <c r="E788" i="79"/>
  <c r="F788" i="79"/>
  <c r="G788" i="79"/>
  <c r="A789" i="79"/>
  <c r="B789" i="79"/>
  <c r="C789" i="79"/>
  <c r="D789" i="79"/>
  <c r="E789" i="79"/>
  <c r="F789" i="79"/>
  <c r="G789" i="79"/>
  <c r="A790" i="79"/>
  <c r="B790" i="79"/>
  <c r="C790" i="79"/>
  <c r="D790" i="79"/>
  <c r="E790" i="79"/>
  <c r="F790" i="79"/>
  <c r="G790" i="79"/>
  <c r="A791" i="79"/>
  <c r="B791" i="79"/>
  <c r="C791" i="79"/>
  <c r="D791" i="79"/>
  <c r="E791" i="79"/>
  <c r="F791" i="79"/>
  <c r="G791" i="79"/>
  <c r="A792" i="79"/>
  <c r="B792" i="79"/>
  <c r="C792" i="79"/>
  <c r="D792" i="79"/>
  <c r="E792" i="79"/>
  <c r="F792" i="79"/>
  <c r="G792" i="79"/>
  <c r="A793" i="79"/>
  <c r="B793" i="79"/>
  <c r="C793" i="79"/>
  <c r="D793" i="79"/>
  <c r="E793" i="79"/>
  <c r="F793" i="79"/>
  <c r="G793" i="79"/>
  <c r="A794" i="79"/>
  <c r="B794" i="79"/>
  <c r="C794" i="79"/>
  <c r="D794" i="79"/>
  <c r="E794" i="79"/>
  <c r="F794" i="79"/>
  <c r="G794" i="79"/>
  <c r="A795" i="79"/>
  <c r="B795" i="79"/>
  <c r="C795" i="79"/>
  <c r="D795" i="79"/>
  <c r="E795" i="79"/>
  <c r="F795" i="79"/>
  <c r="G795" i="79"/>
  <c r="A796" i="79"/>
  <c r="B796" i="79"/>
  <c r="C796" i="79"/>
  <c r="D796" i="79"/>
  <c r="E796" i="79"/>
  <c r="F796" i="79"/>
  <c r="G796" i="79"/>
  <c r="A797" i="79"/>
  <c r="B797" i="79"/>
  <c r="C797" i="79"/>
  <c r="D797" i="79"/>
  <c r="E797" i="79"/>
  <c r="F797" i="79"/>
  <c r="G797" i="79"/>
  <c r="A798" i="79"/>
  <c r="B798" i="79"/>
  <c r="C798" i="79"/>
  <c r="D798" i="79"/>
  <c r="E798" i="79"/>
  <c r="F798" i="79"/>
  <c r="G798" i="79"/>
  <c r="A799" i="79"/>
  <c r="B799" i="79"/>
  <c r="C799" i="79"/>
  <c r="D799" i="79"/>
  <c r="E799" i="79"/>
  <c r="F799" i="79"/>
  <c r="G799" i="79"/>
  <c r="A800" i="79"/>
  <c r="B800" i="79"/>
  <c r="C800" i="79"/>
  <c r="D800" i="79"/>
  <c r="E800" i="79"/>
  <c r="F800" i="79"/>
  <c r="G800" i="79"/>
  <c r="A801" i="79"/>
  <c r="B801" i="79"/>
  <c r="C801" i="79"/>
  <c r="D801" i="79"/>
  <c r="E801" i="79"/>
  <c r="F801" i="79"/>
  <c r="G801" i="79"/>
  <c r="A802" i="79"/>
  <c r="B802" i="79"/>
  <c r="C802" i="79"/>
  <c r="D802" i="79"/>
  <c r="E802" i="79"/>
  <c r="F802" i="79"/>
  <c r="G802" i="79"/>
  <c r="A803" i="79"/>
  <c r="B803" i="79"/>
  <c r="C803" i="79"/>
  <c r="D803" i="79"/>
  <c r="E803" i="79"/>
  <c r="F803" i="79"/>
  <c r="G803" i="79"/>
  <c r="A804" i="79"/>
  <c r="B804" i="79"/>
  <c r="C804" i="79"/>
  <c r="D804" i="79"/>
  <c r="E804" i="79"/>
  <c r="F804" i="79"/>
  <c r="G804" i="79"/>
  <c r="A805" i="79"/>
  <c r="B805" i="79"/>
  <c r="C805" i="79"/>
  <c r="D805" i="79"/>
  <c r="E805" i="79"/>
  <c r="F805" i="79"/>
  <c r="G805" i="79"/>
  <c r="A806" i="79"/>
  <c r="B806" i="79"/>
  <c r="C806" i="79"/>
  <c r="D806" i="79"/>
  <c r="E806" i="79"/>
  <c r="F806" i="79"/>
  <c r="G806" i="79"/>
  <c r="A807" i="79"/>
  <c r="B807" i="79"/>
  <c r="C807" i="79"/>
  <c r="D807" i="79"/>
  <c r="E807" i="79"/>
  <c r="F807" i="79"/>
  <c r="G807" i="79"/>
  <c r="A808" i="79"/>
  <c r="B808" i="79"/>
  <c r="C808" i="79"/>
  <c r="D808" i="79"/>
  <c r="E808" i="79"/>
  <c r="F808" i="79"/>
  <c r="G808" i="79"/>
  <c r="A809" i="79"/>
  <c r="B809" i="79"/>
  <c r="C809" i="79"/>
  <c r="D809" i="79"/>
  <c r="E809" i="79"/>
  <c r="F809" i="79"/>
  <c r="G809" i="79"/>
  <c r="A810" i="79"/>
  <c r="B810" i="79"/>
  <c r="C810" i="79"/>
  <c r="D810" i="79"/>
  <c r="E810" i="79"/>
  <c r="F810" i="79"/>
  <c r="G810" i="79"/>
  <c r="A811" i="79"/>
  <c r="B811" i="79"/>
  <c r="C811" i="79"/>
  <c r="D811" i="79"/>
  <c r="E811" i="79"/>
  <c r="F811" i="79"/>
  <c r="G811" i="79"/>
  <c r="A812" i="79"/>
  <c r="B812" i="79"/>
  <c r="C812" i="79"/>
  <c r="D812" i="79"/>
  <c r="E812" i="79"/>
  <c r="F812" i="79"/>
  <c r="G812" i="79"/>
  <c r="A813" i="79"/>
  <c r="B813" i="79"/>
  <c r="C813" i="79"/>
  <c r="D813" i="79"/>
  <c r="E813" i="79"/>
  <c r="F813" i="79"/>
  <c r="G813" i="79"/>
  <c r="A814" i="79"/>
  <c r="B814" i="79"/>
  <c r="C814" i="79"/>
  <c r="D814" i="79"/>
  <c r="E814" i="79"/>
  <c r="F814" i="79"/>
  <c r="G814" i="79"/>
  <c r="A815" i="79"/>
  <c r="B815" i="79"/>
  <c r="C815" i="79"/>
  <c r="D815" i="79"/>
  <c r="E815" i="79"/>
  <c r="F815" i="79"/>
  <c r="G815" i="79"/>
  <c r="A816" i="79"/>
  <c r="B816" i="79"/>
  <c r="C816" i="79"/>
  <c r="D816" i="79"/>
  <c r="E816" i="79"/>
  <c r="F816" i="79"/>
  <c r="G816" i="79"/>
  <c r="A817" i="79"/>
  <c r="B817" i="79"/>
  <c r="C817" i="79"/>
  <c r="D817" i="79"/>
  <c r="E817" i="79"/>
  <c r="F817" i="79"/>
  <c r="G817" i="79"/>
  <c r="A818" i="79"/>
  <c r="B818" i="79"/>
  <c r="C818" i="79"/>
  <c r="D818" i="79"/>
  <c r="E818" i="79"/>
  <c r="F818" i="79"/>
  <c r="G818" i="79"/>
  <c r="A819" i="79"/>
  <c r="B819" i="79"/>
  <c r="C819" i="79"/>
  <c r="D819" i="79"/>
  <c r="E819" i="79"/>
  <c r="F819" i="79"/>
  <c r="G819" i="79"/>
  <c r="A820" i="79"/>
  <c r="B820" i="79"/>
  <c r="C820" i="79"/>
  <c r="D820" i="79"/>
  <c r="E820" i="79"/>
  <c r="F820" i="79"/>
  <c r="G820" i="79"/>
  <c r="A821" i="79"/>
  <c r="B821" i="79"/>
  <c r="C821" i="79"/>
  <c r="D821" i="79"/>
  <c r="E821" i="79"/>
  <c r="F821" i="79"/>
  <c r="G821" i="79"/>
  <c r="A822" i="79"/>
  <c r="B822" i="79"/>
  <c r="C822" i="79"/>
  <c r="D822" i="79"/>
  <c r="E822" i="79"/>
  <c r="F822" i="79"/>
  <c r="G822" i="79"/>
  <c r="A823" i="79"/>
  <c r="B823" i="79"/>
  <c r="C823" i="79"/>
  <c r="D823" i="79"/>
  <c r="E823" i="79"/>
  <c r="F823" i="79"/>
  <c r="G823" i="79"/>
  <c r="A824" i="79"/>
  <c r="B824" i="79"/>
  <c r="C824" i="79"/>
  <c r="D824" i="79"/>
  <c r="E824" i="79"/>
  <c r="F824" i="79"/>
  <c r="G824" i="79"/>
  <c r="A825" i="79"/>
  <c r="B825" i="79"/>
  <c r="C825" i="79"/>
  <c r="D825" i="79"/>
  <c r="E825" i="79"/>
  <c r="F825" i="79"/>
  <c r="G825" i="79"/>
  <c r="A826" i="79"/>
  <c r="B826" i="79"/>
  <c r="C826" i="79"/>
  <c r="D826" i="79"/>
  <c r="E826" i="79"/>
  <c r="F826" i="79"/>
  <c r="G826" i="79"/>
  <c r="A827" i="79"/>
  <c r="B827" i="79"/>
  <c r="C827" i="79"/>
  <c r="D827" i="79"/>
  <c r="E827" i="79"/>
  <c r="F827" i="79"/>
  <c r="G827" i="79"/>
  <c r="A828" i="79"/>
  <c r="B828" i="79"/>
  <c r="C828" i="79"/>
  <c r="D828" i="79"/>
  <c r="E828" i="79"/>
  <c r="F828" i="79"/>
  <c r="G828" i="79"/>
  <c r="A829" i="79"/>
  <c r="B829" i="79"/>
  <c r="C829" i="79"/>
  <c r="D829" i="79"/>
  <c r="E829" i="79"/>
  <c r="F829" i="79"/>
  <c r="G829" i="79"/>
  <c r="A830" i="79"/>
  <c r="B830" i="79"/>
  <c r="C830" i="79"/>
  <c r="D830" i="79"/>
  <c r="E830" i="79"/>
  <c r="F830" i="79"/>
  <c r="G830" i="79"/>
  <c r="A831" i="79"/>
  <c r="B831" i="79"/>
  <c r="C831" i="79"/>
  <c r="D831" i="79"/>
  <c r="E831" i="79"/>
  <c r="F831" i="79"/>
  <c r="G831" i="79"/>
  <c r="A832" i="79"/>
  <c r="B832" i="79"/>
  <c r="C832" i="79"/>
  <c r="D832" i="79"/>
  <c r="E832" i="79"/>
  <c r="F832" i="79"/>
  <c r="G832" i="79"/>
  <c r="A833" i="79"/>
  <c r="B833" i="79"/>
  <c r="C833" i="79"/>
  <c r="D833" i="79"/>
  <c r="E833" i="79"/>
  <c r="F833" i="79"/>
  <c r="G833" i="79"/>
  <c r="A834" i="79"/>
  <c r="B834" i="79"/>
  <c r="C834" i="79"/>
  <c r="D834" i="79"/>
  <c r="E834" i="79"/>
  <c r="F834" i="79"/>
  <c r="G834" i="79"/>
  <c r="A835" i="79"/>
  <c r="B835" i="79"/>
  <c r="C835" i="79"/>
  <c r="D835" i="79"/>
  <c r="E835" i="79"/>
  <c r="F835" i="79"/>
  <c r="G835" i="79"/>
  <c r="A836" i="79"/>
  <c r="B836" i="79"/>
  <c r="C836" i="79"/>
  <c r="D836" i="79"/>
  <c r="E836" i="79"/>
  <c r="F836" i="79"/>
  <c r="G836" i="79"/>
  <c r="A837" i="79"/>
  <c r="B837" i="79"/>
  <c r="C837" i="79"/>
  <c r="D837" i="79"/>
  <c r="E837" i="79"/>
  <c r="F837" i="79"/>
  <c r="G837" i="79"/>
  <c r="A838" i="79"/>
  <c r="B838" i="79"/>
  <c r="C838" i="79"/>
  <c r="D838" i="79"/>
  <c r="E838" i="79"/>
  <c r="F838" i="79"/>
  <c r="G838" i="79"/>
  <c r="A839" i="79"/>
  <c r="B839" i="79"/>
  <c r="C839" i="79"/>
  <c r="D839" i="79"/>
  <c r="E839" i="79"/>
  <c r="F839" i="79"/>
  <c r="G839" i="79"/>
  <c r="A840" i="79"/>
  <c r="B840" i="79"/>
  <c r="C840" i="79"/>
  <c r="D840" i="79"/>
  <c r="E840" i="79"/>
  <c r="F840" i="79"/>
  <c r="G840" i="79"/>
  <c r="A841" i="79"/>
  <c r="B841" i="79"/>
  <c r="C841" i="79"/>
  <c r="D841" i="79"/>
  <c r="E841" i="79"/>
  <c r="F841" i="79"/>
  <c r="G841" i="79"/>
  <c r="A842" i="79"/>
  <c r="B842" i="79"/>
  <c r="C842" i="79"/>
  <c r="D842" i="79"/>
  <c r="E842" i="79"/>
  <c r="F842" i="79"/>
  <c r="G842" i="79"/>
  <c r="A843" i="79"/>
  <c r="B843" i="79"/>
  <c r="C843" i="79"/>
  <c r="D843" i="79"/>
  <c r="E843" i="79"/>
  <c r="F843" i="79"/>
  <c r="G843" i="79"/>
  <c r="A844" i="79"/>
  <c r="B844" i="79"/>
  <c r="C844" i="79"/>
  <c r="D844" i="79"/>
  <c r="E844" i="79"/>
  <c r="F844" i="79"/>
  <c r="G844" i="79"/>
  <c r="A845" i="79"/>
  <c r="B845" i="79"/>
  <c r="C845" i="79"/>
  <c r="D845" i="79"/>
  <c r="E845" i="79"/>
  <c r="F845" i="79"/>
  <c r="G845" i="79"/>
  <c r="A846" i="79"/>
  <c r="B846" i="79"/>
  <c r="C846" i="79"/>
  <c r="D846" i="79"/>
  <c r="E846" i="79"/>
  <c r="F846" i="79"/>
  <c r="G846" i="79"/>
  <c r="A847" i="79"/>
  <c r="B847" i="79"/>
  <c r="C847" i="79"/>
  <c r="D847" i="79"/>
  <c r="E847" i="79"/>
  <c r="F847" i="79"/>
  <c r="G847" i="79"/>
  <c r="A848" i="79"/>
  <c r="B848" i="79"/>
  <c r="C848" i="79"/>
  <c r="D848" i="79"/>
  <c r="E848" i="79"/>
  <c r="F848" i="79"/>
  <c r="G848" i="79"/>
  <c r="A849" i="79"/>
  <c r="B849" i="79"/>
  <c r="C849" i="79"/>
  <c r="D849" i="79"/>
  <c r="E849" i="79"/>
  <c r="F849" i="79"/>
  <c r="G849" i="79"/>
  <c r="A850" i="79"/>
  <c r="B850" i="79"/>
  <c r="C850" i="79"/>
  <c r="D850" i="79"/>
  <c r="E850" i="79"/>
  <c r="F850" i="79"/>
  <c r="G850" i="79"/>
  <c r="A851" i="79"/>
  <c r="B851" i="79"/>
  <c r="C851" i="79"/>
  <c r="D851" i="79"/>
  <c r="E851" i="79"/>
  <c r="F851" i="79"/>
  <c r="G851" i="79"/>
  <c r="A852" i="79"/>
  <c r="B852" i="79"/>
  <c r="C852" i="79"/>
  <c r="D852" i="79"/>
  <c r="E852" i="79"/>
  <c r="F852" i="79"/>
  <c r="G852" i="79"/>
  <c r="A853" i="79"/>
  <c r="B853" i="79"/>
  <c r="C853" i="79"/>
  <c r="D853" i="79"/>
  <c r="E853" i="79"/>
  <c r="F853" i="79"/>
  <c r="G853" i="79"/>
  <c r="A854" i="79"/>
  <c r="B854" i="79"/>
  <c r="C854" i="79"/>
  <c r="D854" i="79"/>
  <c r="E854" i="79"/>
  <c r="F854" i="79"/>
  <c r="G854" i="79"/>
  <c r="A855" i="79"/>
  <c r="B855" i="79"/>
  <c r="C855" i="79"/>
  <c r="D855" i="79"/>
  <c r="E855" i="79"/>
  <c r="F855" i="79"/>
  <c r="G855" i="79"/>
  <c r="A856" i="79"/>
  <c r="B856" i="79"/>
  <c r="C856" i="79"/>
  <c r="D856" i="79"/>
  <c r="E856" i="79"/>
  <c r="F856" i="79"/>
  <c r="G856" i="79"/>
  <c r="A857" i="79"/>
  <c r="B857" i="79"/>
  <c r="C857" i="79"/>
  <c r="D857" i="79"/>
  <c r="E857" i="79"/>
  <c r="F857" i="79"/>
  <c r="G857" i="79"/>
  <c r="A858" i="79"/>
  <c r="B858" i="79"/>
  <c r="C858" i="79"/>
  <c r="D858" i="79"/>
  <c r="E858" i="79"/>
  <c r="F858" i="79"/>
  <c r="G858" i="79"/>
  <c r="A859" i="79"/>
  <c r="B859" i="79"/>
  <c r="C859" i="79"/>
  <c r="D859" i="79"/>
  <c r="E859" i="79"/>
  <c r="F859" i="79"/>
  <c r="G859" i="79"/>
  <c r="A860" i="79"/>
  <c r="B860" i="79"/>
  <c r="C860" i="79"/>
  <c r="D860" i="79"/>
  <c r="E860" i="79"/>
  <c r="F860" i="79"/>
  <c r="G860" i="79"/>
  <c r="A861" i="79"/>
  <c r="B861" i="79"/>
  <c r="C861" i="79"/>
  <c r="D861" i="79"/>
  <c r="E861" i="79"/>
  <c r="F861" i="79"/>
  <c r="G861" i="79"/>
  <c r="A862" i="79"/>
  <c r="B862" i="79"/>
  <c r="C862" i="79"/>
  <c r="D862" i="79"/>
  <c r="E862" i="79"/>
  <c r="F862" i="79"/>
  <c r="G862" i="79"/>
  <c r="A863" i="79"/>
  <c r="B863" i="79"/>
  <c r="C863" i="79"/>
  <c r="D863" i="79"/>
  <c r="E863" i="79"/>
  <c r="F863" i="79"/>
  <c r="G863" i="79"/>
  <c r="A864" i="79"/>
  <c r="B864" i="79"/>
  <c r="C864" i="79"/>
  <c r="D864" i="79"/>
  <c r="E864" i="79"/>
  <c r="F864" i="79"/>
  <c r="G864" i="79"/>
  <c r="A865" i="79"/>
  <c r="B865" i="79"/>
  <c r="C865" i="79"/>
  <c r="D865" i="79"/>
  <c r="E865" i="79"/>
  <c r="F865" i="79"/>
  <c r="G865" i="79"/>
  <c r="A866" i="79"/>
  <c r="B866" i="79"/>
  <c r="C866" i="79"/>
  <c r="D866" i="79"/>
  <c r="E866" i="79"/>
  <c r="F866" i="79"/>
  <c r="G866" i="79"/>
  <c r="A867" i="79"/>
  <c r="B867" i="79"/>
  <c r="C867" i="79"/>
  <c r="D867" i="79"/>
  <c r="E867" i="79"/>
  <c r="F867" i="79"/>
  <c r="G867" i="79"/>
  <c r="A868" i="79"/>
  <c r="B868" i="79"/>
  <c r="C868" i="79"/>
  <c r="D868" i="79"/>
  <c r="E868" i="79"/>
  <c r="F868" i="79"/>
  <c r="G868" i="79"/>
  <c r="A869" i="79"/>
  <c r="B869" i="79"/>
  <c r="C869" i="79"/>
  <c r="D869" i="79"/>
  <c r="E869" i="79"/>
  <c r="F869" i="79"/>
  <c r="G869" i="79"/>
  <c r="A870" i="79"/>
  <c r="B870" i="79"/>
  <c r="C870" i="79"/>
  <c r="D870" i="79"/>
  <c r="E870" i="79"/>
  <c r="F870" i="79"/>
  <c r="G870" i="79"/>
  <c r="A871" i="79"/>
  <c r="B871" i="79"/>
  <c r="C871" i="79"/>
  <c r="D871" i="79"/>
  <c r="E871" i="79"/>
  <c r="F871" i="79"/>
  <c r="G871" i="79"/>
  <c r="A872" i="79"/>
  <c r="B872" i="79"/>
  <c r="C872" i="79"/>
  <c r="D872" i="79"/>
  <c r="E872" i="79"/>
  <c r="F872" i="79"/>
  <c r="G872" i="79"/>
  <c r="A873" i="79"/>
  <c r="B873" i="79"/>
  <c r="C873" i="79"/>
  <c r="D873" i="79"/>
  <c r="E873" i="79"/>
  <c r="F873" i="79"/>
  <c r="G873" i="79"/>
  <c r="A874" i="79"/>
  <c r="B874" i="79"/>
  <c r="C874" i="79"/>
  <c r="D874" i="79"/>
  <c r="E874" i="79"/>
  <c r="F874" i="79"/>
  <c r="G874" i="79"/>
  <c r="A875" i="79"/>
  <c r="B875" i="79"/>
  <c r="C875" i="79"/>
  <c r="D875" i="79"/>
  <c r="E875" i="79"/>
  <c r="F875" i="79"/>
  <c r="G875" i="79"/>
  <c r="A876" i="79"/>
  <c r="B876" i="79"/>
  <c r="C876" i="79"/>
  <c r="D876" i="79"/>
  <c r="E876" i="79"/>
  <c r="F876" i="79"/>
  <c r="G876" i="79"/>
  <c r="A877" i="79"/>
  <c r="B877" i="79"/>
  <c r="C877" i="79"/>
  <c r="D877" i="79"/>
  <c r="E877" i="79"/>
  <c r="F877" i="79"/>
  <c r="G877" i="79"/>
  <c r="A878" i="79"/>
  <c r="B878" i="79"/>
  <c r="C878" i="79"/>
  <c r="D878" i="79"/>
  <c r="E878" i="79"/>
  <c r="F878" i="79"/>
  <c r="G878" i="79"/>
  <c r="A879" i="79"/>
  <c r="B879" i="79"/>
  <c r="C879" i="79"/>
  <c r="D879" i="79"/>
  <c r="E879" i="79"/>
  <c r="F879" i="79"/>
  <c r="G879" i="79"/>
  <c r="A880" i="79"/>
  <c r="B880" i="79"/>
  <c r="C880" i="79"/>
  <c r="D880" i="79"/>
  <c r="E880" i="79"/>
  <c r="F880" i="79"/>
  <c r="G880" i="79"/>
  <c r="A881" i="79"/>
  <c r="B881" i="79"/>
  <c r="C881" i="79"/>
  <c r="D881" i="79"/>
  <c r="E881" i="79"/>
  <c r="F881" i="79"/>
  <c r="G881" i="79"/>
  <c r="A882" i="79"/>
  <c r="B882" i="79"/>
  <c r="C882" i="79"/>
  <c r="D882" i="79"/>
  <c r="E882" i="79"/>
  <c r="F882" i="79"/>
  <c r="G882" i="79"/>
  <c r="A883" i="79"/>
  <c r="B883" i="79"/>
  <c r="C883" i="79"/>
  <c r="D883" i="79"/>
  <c r="E883" i="79"/>
  <c r="F883" i="79"/>
  <c r="G883" i="79"/>
  <c r="A884" i="79"/>
  <c r="B884" i="79"/>
  <c r="C884" i="79"/>
  <c r="D884" i="79"/>
  <c r="E884" i="79"/>
  <c r="F884" i="79"/>
  <c r="G884" i="79"/>
  <c r="A885" i="79"/>
  <c r="B885" i="79"/>
  <c r="C885" i="79"/>
  <c r="D885" i="79"/>
  <c r="E885" i="79"/>
  <c r="F885" i="79"/>
  <c r="G885" i="79"/>
  <c r="A886" i="79"/>
  <c r="B886" i="79"/>
  <c r="C886" i="79"/>
  <c r="D886" i="79"/>
  <c r="E886" i="79"/>
  <c r="F886" i="79"/>
  <c r="G886" i="79"/>
  <c r="A887" i="79"/>
  <c r="B887" i="79"/>
  <c r="C887" i="79"/>
  <c r="D887" i="79"/>
  <c r="E887" i="79"/>
  <c r="F887" i="79"/>
  <c r="G887" i="79"/>
  <c r="A888" i="79"/>
  <c r="B888" i="79"/>
  <c r="C888" i="79"/>
  <c r="D888" i="79"/>
  <c r="E888" i="79"/>
  <c r="F888" i="79"/>
  <c r="G888" i="79"/>
  <c r="A889" i="79"/>
  <c r="B889" i="79"/>
  <c r="C889" i="79"/>
  <c r="D889" i="79"/>
  <c r="E889" i="79"/>
  <c r="F889" i="79"/>
  <c r="G889" i="79"/>
  <c r="A890" i="79"/>
  <c r="B890" i="79"/>
  <c r="C890" i="79"/>
  <c r="D890" i="79"/>
  <c r="E890" i="79"/>
  <c r="F890" i="79"/>
  <c r="G890" i="79"/>
  <c r="A891" i="79"/>
  <c r="B891" i="79"/>
  <c r="C891" i="79"/>
  <c r="D891" i="79"/>
  <c r="E891" i="79"/>
  <c r="F891" i="79"/>
  <c r="G891" i="79"/>
  <c r="A892" i="79"/>
  <c r="B892" i="79"/>
  <c r="C892" i="79"/>
  <c r="D892" i="79"/>
  <c r="E892" i="79"/>
  <c r="F892" i="79"/>
  <c r="G892" i="79"/>
  <c r="A893" i="79"/>
  <c r="B893" i="79"/>
  <c r="C893" i="79"/>
  <c r="D893" i="79"/>
  <c r="E893" i="79"/>
  <c r="F893" i="79"/>
  <c r="G893" i="79"/>
  <c r="A894" i="79"/>
  <c r="B894" i="79"/>
  <c r="C894" i="79"/>
  <c r="D894" i="79"/>
  <c r="E894" i="79"/>
  <c r="F894" i="79"/>
  <c r="G894" i="79"/>
  <c r="A895" i="79"/>
  <c r="B895" i="79"/>
  <c r="C895" i="79"/>
  <c r="D895" i="79"/>
  <c r="E895" i="79"/>
  <c r="F895" i="79"/>
  <c r="G895" i="79"/>
  <c r="A896" i="79"/>
  <c r="B896" i="79"/>
  <c r="C896" i="79"/>
  <c r="D896" i="79"/>
  <c r="E896" i="79"/>
  <c r="F896" i="79"/>
  <c r="G896" i="79"/>
  <c r="A897" i="79"/>
  <c r="B897" i="79"/>
  <c r="C897" i="79"/>
  <c r="D897" i="79"/>
  <c r="E897" i="79"/>
  <c r="F897" i="79"/>
  <c r="G897" i="79"/>
  <c r="A898" i="79"/>
  <c r="B898" i="79"/>
  <c r="C898" i="79"/>
  <c r="D898" i="79"/>
  <c r="E898" i="79"/>
  <c r="F898" i="79"/>
  <c r="G898" i="79"/>
  <c r="A899" i="79"/>
  <c r="B899" i="79"/>
  <c r="C899" i="79"/>
  <c r="D899" i="79"/>
  <c r="E899" i="79"/>
  <c r="F899" i="79"/>
  <c r="G899" i="79"/>
  <c r="A900" i="79"/>
  <c r="B900" i="79"/>
  <c r="C900" i="79"/>
  <c r="D900" i="79"/>
  <c r="E900" i="79"/>
  <c r="F900" i="79"/>
  <c r="G900" i="79"/>
  <c r="A901" i="79"/>
  <c r="B901" i="79"/>
  <c r="C901" i="79"/>
  <c r="D901" i="79"/>
  <c r="E901" i="79"/>
  <c r="F901" i="79"/>
  <c r="G901" i="79"/>
  <c r="A902" i="79"/>
  <c r="B902" i="79"/>
  <c r="C902" i="79"/>
  <c r="D902" i="79"/>
  <c r="E902" i="79"/>
  <c r="F902" i="79"/>
  <c r="G902" i="79"/>
  <c r="A903" i="79"/>
  <c r="B903" i="79"/>
  <c r="C903" i="79"/>
  <c r="D903" i="79"/>
  <c r="E903" i="79"/>
  <c r="F903" i="79"/>
  <c r="G903" i="79"/>
  <c r="A904" i="79"/>
  <c r="B904" i="79"/>
  <c r="C904" i="79"/>
  <c r="D904" i="79"/>
  <c r="E904" i="79"/>
  <c r="F904" i="79"/>
  <c r="G904" i="79"/>
  <c r="A905" i="79"/>
  <c r="B905" i="79"/>
  <c r="C905" i="79"/>
  <c r="D905" i="79"/>
  <c r="E905" i="79"/>
  <c r="F905" i="79"/>
  <c r="G905" i="79"/>
  <c r="A906" i="79"/>
  <c r="B906" i="79"/>
  <c r="C906" i="79"/>
  <c r="D906" i="79"/>
  <c r="E906" i="79"/>
  <c r="F906" i="79"/>
  <c r="G906" i="79"/>
  <c r="A907" i="79"/>
  <c r="B907" i="79"/>
  <c r="C907" i="79"/>
  <c r="D907" i="79"/>
  <c r="E907" i="79"/>
  <c r="F907" i="79"/>
  <c r="G907" i="79"/>
  <c r="A908" i="79"/>
  <c r="B908" i="79"/>
  <c r="C908" i="79"/>
  <c r="D908" i="79"/>
  <c r="E908" i="79"/>
  <c r="F908" i="79"/>
  <c r="G908" i="79"/>
  <c r="A909" i="79"/>
  <c r="B909" i="79"/>
  <c r="C909" i="79"/>
  <c r="D909" i="79"/>
  <c r="E909" i="79"/>
  <c r="F909" i="79"/>
  <c r="G909" i="79"/>
  <c r="A910" i="79"/>
  <c r="B910" i="79"/>
  <c r="C910" i="79"/>
  <c r="D910" i="79"/>
  <c r="E910" i="79"/>
  <c r="F910" i="79"/>
  <c r="G910" i="79"/>
  <c r="A911" i="79"/>
  <c r="B911" i="79"/>
  <c r="C911" i="79"/>
  <c r="D911" i="79"/>
  <c r="E911" i="79"/>
  <c r="F911" i="79"/>
  <c r="G911" i="79"/>
  <c r="A912" i="79"/>
  <c r="B912" i="79"/>
  <c r="C912" i="79"/>
  <c r="D912" i="79"/>
  <c r="E912" i="79"/>
  <c r="F912" i="79"/>
  <c r="G912" i="79"/>
  <c r="A913" i="79"/>
  <c r="B913" i="79"/>
  <c r="C913" i="79"/>
  <c r="D913" i="79"/>
  <c r="E913" i="79"/>
  <c r="F913" i="79"/>
  <c r="G913" i="79"/>
  <c r="A914" i="79"/>
  <c r="B914" i="79"/>
  <c r="C914" i="79"/>
  <c r="D914" i="79"/>
  <c r="E914" i="79"/>
  <c r="F914" i="79"/>
  <c r="G914" i="79"/>
  <c r="A915" i="79"/>
  <c r="B915" i="79"/>
  <c r="C915" i="79"/>
  <c r="D915" i="79"/>
  <c r="E915" i="79"/>
  <c r="F915" i="79"/>
  <c r="G915" i="79"/>
  <c r="A916" i="79"/>
  <c r="B916" i="79"/>
  <c r="C916" i="79"/>
  <c r="D916" i="79"/>
  <c r="E916" i="79"/>
  <c r="F916" i="79"/>
  <c r="G916" i="79"/>
  <c r="A917" i="79"/>
  <c r="B917" i="79"/>
  <c r="C917" i="79"/>
  <c r="D917" i="79"/>
  <c r="E917" i="79"/>
  <c r="F917" i="79"/>
  <c r="G917" i="79"/>
  <c r="A918" i="79"/>
  <c r="B918" i="79"/>
  <c r="C918" i="79"/>
  <c r="D918" i="79"/>
  <c r="E918" i="79"/>
  <c r="F918" i="79"/>
  <c r="G918" i="79"/>
  <c r="A919" i="79"/>
  <c r="B919" i="79"/>
  <c r="C919" i="79"/>
  <c r="D919" i="79"/>
  <c r="E919" i="79"/>
  <c r="F919" i="79"/>
  <c r="G919" i="79"/>
  <c r="A920" i="79"/>
  <c r="B920" i="79"/>
  <c r="C920" i="79"/>
  <c r="D920" i="79"/>
  <c r="E920" i="79"/>
  <c r="F920" i="79"/>
  <c r="G920" i="79"/>
  <c r="A921" i="79"/>
  <c r="B921" i="79"/>
  <c r="C921" i="79"/>
  <c r="D921" i="79"/>
  <c r="E921" i="79"/>
  <c r="F921" i="79"/>
  <c r="G921" i="79"/>
  <c r="A922" i="79"/>
  <c r="B922" i="79"/>
  <c r="C922" i="79"/>
  <c r="D922" i="79"/>
  <c r="E922" i="79"/>
  <c r="F922" i="79"/>
  <c r="G922" i="79"/>
  <c r="A923" i="79"/>
  <c r="B923" i="79"/>
  <c r="C923" i="79"/>
  <c r="D923" i="79"/>
  <c r="E923" i="79"/>
  <c r="F923" i="79"/>
  <c r="G923" i="79"/>
  <c r="A924" i="79"/>
  <c r="B924" i="79"/>
  <c r="C924" i="79"/>
  <c r="D924" i="79"/>
  <c r="E924" i="79"/>
  <c r="F924" i="79"/>
  <c r="G924" i="79"/>
  <c r="A925" i="79"/>
  <c r="B925" i="79"/>
  <c r="C925" i="79"/>
  <c r="D925" i="79"/>
  <c r="E925" i="79"/>
  <c r="F925" i="79"/>
  <c r="G925" i="79"/>
  <c r="A926" i="79"/>
  <c r="B926" i="79"/>
  <c r="C926" i="79"/>
  <c r="D926" i="79"/>
  <c r="E926" i="79"/>
  <c r="F926" i="79"/>
  <c r="G926" i="79"/>
  <c r="A927" i="79"/>
  <c r="B927" i="79"/>
  <c r="C927" i="79"/>
  <c r="D927" i="79"/>
  <c r="E927" i="79"/>
  <c r="F927" i="79"/>
  <c r="G927" i="79"/>
  <c r="A928" i="79"/>
  <c r="B928" i="79"/>
  <c r="C928" i="79"/>
  <c r="D928" i="79"/>
  <c r="E928" i="79"/>
  <c r="F928" i="79"/>
  <c r="G928" i="79"/>
  <c r="A929" i="79"/>
  <c r="B929" i="79"/>
  <c r="C929" i="79"/>
  <c r="D929" i="79"/>
  <c r="E929" i="79"/>
  <c r="F929" i="79"/>
  <c r="G929" i="79"/>
  <c r="A930" i="79"/>
  <c r="B930" i="79"/>
  <c r="C930" i="79"/>
  <c r="D930" i="79"/>
  <c r="E930" i="79"/>
  <c r="F930" i="79"/>
  <c r="G930" i="79"/>
  <c r="A931" i="79"/>
  <c r="B931" i="79"/>
  <c r="C931" i="79"/>
  <c r="D931" i="79"/>
  <c r="E931" i="79"/>
  <c r="F931" i="79"/>
  <c r="G931" i="79"/>
  <c r="A932" i="79"/>
  <c r="B932" i="79"/>
  <c r="C932" i="79"/>
  <c r="D932" i="79"/>
  <c r="E932" i="79"/>
  <c r="F932" i="79"/>
  <c r="G932" i="79"/>
  <c r="A933" i="79"/>
  <c r="B933" i="79"/>
  <c r="C933" i="79"/>
  <c r="D933" i="79"/>
  <c r="E933" i="79"/>
  <c r="F933" i="79"/>
  <c r="G933" i="79"/>
  <c r="A934" i="79"/>
  <c r="B934" i="79"/>
  <c r="C934" i="79"/>
  <c r="D934" i="79"/>
  <c r="E934" i="79"/>
  <c r="F934" i="79"/>
  <c r="G934" i="79"/>
  <c r="A935" i="79"/>
  <c r="B935" i="79"/>
  <c r="C935" i="79"/>
  <c r="D935" i="79"/>
  <c r="E935" i="79"/>
  <c r="F935" i="79"/>
  <c r="G935" i="79"/>
  <c r="A936" i="79"/>
  <c r="B936" i="79"/>
  <c r="C936" i="79"/>
  <c r="D936" i="79"/>
  <c r="E936" i="79"/>
  <c r="F936" i="79"/>
  <c r="G936" i="79"/>
  <c r="A937" i="79"/>
  <c r="B937" i="79"/>
  <c r="C937" i="79"/>
  <c r="D937" i="79"/>
  <c r="E937" i="79"/>
  <c r="F937" i="79"/>
  <c r="G937" i="79"/>
  <c r="A938" i="79"/>
  <c r="B938" i="79"/>
  <c r="C938" i="79"/>
  <c r="D938" i="79"/>
  <c r="E938" i="79"/>
  <c r="F938" i="79"/>
  <c r="G938" i="79"/>
  <c r="A939" i="79"/>
  <c r="B939" i="79"/>
  <c r="C939" i="79"/>
  <c r="D939" i="79"/>
  <c r="E939" i="79"/>
  <c r="F939" i="79"/>
  <c r="G939" i="79"/>
  <c r="A940" i="79"/>
  <c r="B940" i="79"/>
  <c r="C940" i="79"/>
  <c r="D940" i="79"/>
  <c r="E940" i="79"/>
  <c r="F940" i="79"/>
  <c r="G940" i="79"/>
  <c r="A941" i="79"/>
  <c r="B941" i="79"/>
  <c r="C941" i="79"/>
  <c r="D941" i="79"/>
  <c r="E941" i="79"/>
  <c r="F941" i="79"/>
  <c r="G941" i="79"/>
  <c r="A942" i="79"/>
  <c r="B942" i="79"/>
  <c r="C942" i="79"/>
  <c r="D942" i="79"/>
  <c r="E942" i="79"/>
  <c r="F942" i="79"/>
  <c r="G942" i="79"/>
  <c r="A943" i="79"/>
  <c r="B943" i="79"/>
  <c r="C943" i="79"/>
  <c r="D943" i="79"/>
  <c r="E943" i="79"/>
  <c r="F943" i="79"/>
  <c r="G943" i="79"/>
  <c r="A944" i="79"/>
  <c r="B944" i="79"/>
  <c r="C944" i="79"/>
  <c r="D944" i="79"/>
  <c r="E944" i="79"/>
  <c r="F944" i="79"/>
  <c r="G944" i="79"/>
  <c r="A945" i="79"/>
  <c r="B945" i="79"/>
  <c r="C945" i="79"/>
  <c r="D945" i="79"/>
  <c r="E945" i="79"/>
  <c r="F945" i="79"/>
  <c r="G945" i="79"/>
  <c r="A946" i="79"/>
  <c r="B946" i="79"/>
  <c r="C946" i="79"/>
  <c r="D946" i="79"/>
  <c r="E946" i="79"/>
  <c r="F946" i="79"/>
  <c r="G946" i="79"/>
  <c r="A947" i="79"/>
  <c r="B947" i="79"/>
  <c r="C947" i="79"/>
  <c r="D947" i="79"/>
  <c r="E947" i="79"/>
  <c r="F947" i="79"/>
  <c r="G947" i="79"/>
  <c r="A948" i="79"/>
  <c r="B948" i="79"/>
  <c r="C948" i="79"/>
  <c r="D948" i="79"/>
  <c r="E948" i="79"/>
  <c r="F948" i="79"/>
  <c r="G948" i="79"/>
  <c r="A949" i="79"/>
  <c r="B949" i="79"/>
  <c r="C949" i="79"/>
  <c r="D949" i="79"/>
  <c r="E949" i="79"/>
  <c r="F949" i="79"/>
  <c r="G949" i="79"/>
  <c r="A950" i="79"/>
  <c r="B950" i="79"/>
  <c r="C950" i="79"/>
  <c r="D950" i="79"/>
  <c r="E950" i="79"/>
  <c r="F950" i="79"/>
  <c r="G950" i="79"/>
  <c r="A951" i="79"/>
  <c r="B951" i="79"/>
  <c r="C951" i="79"/>
  <c r="D951" i="79"/>
  <c r="E951" i="79"/>
  <c r="F951" i="79"/>
  <c r="G951" i="79"/>
  <c r="A952" i="79"/>
  <c r="B952" i="79"/>
  <c r="C952" i="79"/>
  <c r="D952" i="79"/>
  <c r="E952" i="79"/>
  <c r="F952" i="79"/>
  <c r="G952" i="79"/>
  <c r="A953" i="79"/>
  <c r="B953" i="79"/>
  <c r="C953" i="79"/>
  <c r="D953" i="79"/>
  <c r="E953" i="79"/>
  <c r="F953" i="79"/>
  <c r="G953" i="79"/>
  <c r="A954" i="79"/>
  <c r="B954" i="79"/>
  <c r="C954" i="79"/>
  <c r="D954" i="79"/>
  <c r="E954" i="79"/>
  <c r="F954" i="79"/>
  <c r="G954" i="79"/>
  <c r="A955" i="79"/>
  <c r="B955" i="79"/>
  <c r="C955" i="79"/>
  <c r="D955" i="79"/>
  <c r="E955" i="79"/>
  <c r="F955" i="79"/>
  <c r="G955" i="79"/>
  <c r="A956" i="79"/>
  <c r="B956" i="79"/>
  <c r="C956" i="79"/>
  <c r="D956" i="79"/>
  <c r="E956" i="79"/>
  <c r="F956" i="79"/>
  <c r="G956" i="79"/>
  <c r="A957" i="79"/>
  <c r="B957" i="79"/>
  <c r="C957" i="79"/>
  <c r="D957" i="79"/>
  <c r="E957" i="79"/>
  <c r="F957" i="79"/>
  <c r="G957" i="79"/>
  <c r="A958" i="79"/>
  <c r="B958" i="79"/>
  <c r="C958" i="79"/>
  <c r="D958" i="79"/>
  <c r="E958" i="79"/>
  <c r="F958" i="79"/>
  <c r="G958" i="79"/>
  <c r="A959" i="79"/>
  <c r="B959" i="79"/>
  <c r="C959" i="79"/>
  <c r="D959" i="79"/>
  <c r="E959" i="79"/>
  <c r="F959" i="79"/>
  <c r="G959" i="79"/>
  <c r="A960" i="79"/>
  <c r="B960" i="79"/>
  <c r="C960" i="79"/>
  <c r="D960" i="79"/>
  <c r="E960" i="79"/>
  <c r="F960" i="79"/>
  <c r="G960" i="79"/>
  <c r="B1339" i="80"/>
  <c r="A1339" i="80"/>
  <c r="B1338" i="80"/>
  <c r="A1338" i="80"/>
  <c r="B1337" i="80"/>
  <c r="A1337" i="80"/>
  <c r="B1336" i="80"/>
  <c r="A1336" i="80"/>
  <c r="B1335" i="80"/>
  <c r="A1335" i="80"/>
  <c r="B1334" i="80"/>
  <c r="A1334" i="80"/>
  <c r="B1333" i="80"/>
  <c r="A1333" i="80"/>
  <c r="B1332" i="80"/>
  <c r="A1332" i="80"/>
  <c r="B1331" i="80"/>
  <c r="A1331" i="80"/>
  <c r="B1330" i="80"/>
  <c r="A1330" i="80"/>
  <c r="B1329" i="80"/>
  <c r="A1329" i="80"/>
  <c r="B1328" i="80"/>
  <c r="A1328" i="80"/>
  <c r="B1327" i="80"/>
  <c r="A1327" i="80"/>
  <c r="B1326" i="80"/>
  <c r="A1326" i="80"/>
  <c r="B1325" i="80"/>
  <c r="A1325" i="80"/>
  <c r="B1324" i="80"/>
  <c r="A1324" i="80"/>
  <c r="B1323" i="80"/>
  <c r="A1323" i="80"/>
  <c r="B1322" i="80"/>
  <c r="A1322" i="80"/>
  <c r="B1321" i="80"/>
  <c r="A1321" i="80"/>
  <c r="B1320" i="80"/>
  <c r="A1320" i="80"/>
  <c r="B1319" i="80"/>
  <c r="A1319" i="80"/>
  <c r="B1318" i="80"/>
  <c r="A1318" i="80"/>
  <c r="B1317" i="80"/>
  <c r="A1317" i="80"/>
  <c r="B1316" i="80"/>
  <c r="A1316" i="80"/>
  <c r="B1315" i="80"/>
  <c r="A1315" i="80"/>
  <c r="B1314" i="80"/>
  <c r="A1314" i="80"/>
  <c r="B1313" i="80"/>
  <c r="A1313" i="80"/>
  <c r="B1312" i="80"/>
  <c r="A1312" i="80"/>
  <c r="B1311" i="80"/>
  <c r="A1311" i="80"/>
  <c r="B1310" i="80"/>
  <c r="A1310" i="80"/>
  <c r="B1309" i="80"/>
  <c r="A1309" i="80"/>
  <c r="B1308" i="80"/>
  <c r="A1308" i="80"/>
  <c r="B1307" i="80"/>
  <c r="A1307" i="80"/>
  <c r="B1306" i="80"/>
  <c r="A1306" i="80"/>
  <c r="B1305" i="80"/>
  <c r="A1305" i="80"/>
  <c r="B1304" i="80"/>
  <c r="A1304" i="80"/>
  <c r="B1303" i="80"/>
  <c r="A1303" i="80"/>
  <c r="B1302" i="80"/>
  <c r="A1302" i="80"/>
  <c r="B1301" i="80"/>
  <c r="A1301" i="80"/>
  <c r="B1300" i="80"/>
  <c r="A1300" i="80"/>
  <c r="B1299" i="80"/>
  <c r="A1299" i="80"/>
  <c r="B1298" i="80"/>
  <c r="A1298" i="80"/>
  <c r="B1297" i="80"/>
  <c r="A1297" i="80"/>
  <c r="B1296" i="80"/>
  <c r="A1296" i="80"/>
  <c r="B1295" i="80"/>
  <c r="A1295" i="80"/>
  <c r="B1294" i="80"/>
  <c r="A1294" i="80"/>
  <c r="B1293" i="80"/>
  <c r="A1293" i="80"/>
  <c r="B1292" i="80"/>
  <c r="A1292" i="80"/>
  <c r="B1291" i="80"/>
  <c r="A1291" i="80"/>
  <c r="B1290" i="80"/>
  <c r="A1290" i="80"/>
  <c r="B1289" i="80"/>
  <c r="A1289" i="80"/>
  <c r="B1288" i="80"/>
  <c r="A1288" i="80"/>
  <c r="B1287" i="80"/>
  <c r="A1287" i="80"/>
  <c r="B1286" i="80"/>
  <c r="A1286" i="80"/>
  <c r="B1285" i="80"/>
  <c r="A1285" i="80"/>
  <c r="B1284" i="80"/>
  <c r="A1284" i="80"/>
  <c r="B1283" i="80"/>
  <c r="A1283" i="80"/>
  <c r="B1282" i="80"/>
  <c r="A1282" i="80"/>
  <c r="B1281" i="80"/>
  <c r="A1281" i="80"/>
  <c r="B1280" i="80"/>
  <c r="A1280" i="80"/>
  <c r="B1279" i="80"/>
  <c r="A1279" i="80"/>
  <c r="B1278" i="80"/>
  <c r="A1278" i="80"/>
  <c r="B1277" i="80"/>
  <c r="A1277" i="80"/>
  <c r="B1276" i="80"/>
  <c r="A1276" i="80"/>
  <c r="B1275" i="80"/>
  <c r="A1275" i="80"/>
  <c r="B1274" i="80"/>
  <c r="A1274" i="80"/>
  <c r="B1273" i="80"/>
  <c r="A1273" i="80"/>
  <c r="B1272" i="80"/>
  <c r="A1272" i="80"/>
  <c r="B1271" i="80"/>
  <c r="A1271" i="80"/>
  <c r="B1270" i="80"/>
  <c r="A1270" i="80"/>
  <c r="B1269" i="80"/>
  <c r="A1269" i="80"/>
  <c r="B1268" i="80"/>
  <c r="A1268" i="80"/>
  <c r="B1267" i="80"/>
  <c r="A1267" i="80"/>
  <c r="B1266" i="80"/>
  <c r="A1266" i="80"/>
  <c r="B1265" i="80"/>
  <c r="A1265" i="80"/>
  <c r="B1264" i="80"/>
  <c r="A1264" i="80"/>
  <c r="B1263" i="80"/>
  <c r="A1263" i="80"/>
  <c r="B1262" i="80"/>
  <c r="A1262" i="80"/>
  <c r="B1261" i="80"/>
  <c r="A1261" i="80"/>
  <c r="B1260" i="80"/>
  <c r="A1260" i="80"/>
  <c r="B1259" i="80"/>
  <c r="A1259" i="80"/>
  <c r="B1258" i="80"/>
  <c r="A1258" i="80"/>
  <c r="B1257" i="80"/>
  <c r="A1257" i="80"/>
  <c r="B1256" i="80"/>
  <c r="A1256" i="80"/>
  <c r="B1255" i="80"/>
  <c r="A1255" i="80"/>
  <c r="B1254" i="80"/>
  <c r="A1254" i="80"/>
  <c r="B1253" i="80"/>
  <c r="A1253" i="80"/>
  <c r="B1252" i="80"/>
  <c r="A1252" i="80"/>
  <c r="B1251" i="80"/>
  <c r="A1251" i="80"/>
  <c r="B1250" i="80"/>
  <c r="A1250" i="80"/>
  <c r="B1249" i="80"/>
  <c r="A1249" i="80"/>
  <c r="B1248" i="80"/>
  <c r="A1248" i="80"/>
  <c r="B1247" i="80"/>
  <c r="A1247" i="80"/>
  <c r="B1246" i="80"/>
  <c r="A1246" i="80"/>
  <c r="B1245" i="80"/>
  <c r="A1245" i="80"/>
  <c r="B1244" i="80"/>
  <c r="A1244" i="80"/>
  <c r="B1243" i="80"/>
  <c r="A1243" i="80"/>
  <c r="B1242" i="80"/>
  <c r="A1242" i="80"/>
  <c r="B1241" i="80"/>
  <c r="A1241" i="80"/>
  <c r="B1240" i="80"/>
  <c r="A1240" i="80"/>
  <c r="B1239" i="80"/>
  <c r="A1239" i="80"/>
  <c r="B1238" i="80"/>
  <c r="A1238" i="80"/>
  <c r="B1237" i="80"/>
  <c r="A1237" i="80"/>
  <c r="B1236" i="80"/>
  <c r="A1236" i="80"/>
  <c r="B1235" i="80"/>
  <c r="A1235" i="80"/>
  <c r="B1234" i="80"/>
  <c r="A1234" i="80"/>
  <c r="B1233" i="80"/>
  <c r="A1233" i="80"/>
  <c r="B1232" i="80"/>
  <c r="A1232" i="80"/>
  <c r="B1231" i="80"/>
  <c r="A1231" i="80"/>
  <c r="B1230" i="80"/>
  <c r="A1230" i="80"/>
  <c r="B1229" i="80"/>
  <c r="A1229" i="80"/>
  <c r="B1228" i="80"/>
  <c r="A1228" i="80"/>
  <c r="B1227" i="80"/>
  <c r="A1227" i="80"/>
  <c r="B1226" i="80"/>
  <c r="A1226" i="80"/>
  <c r="B1225" i="80"/>
  <c r="A1225" i="80"/>
  <c r="B1224" i="80"/>
  <c r="A1224" i="80"/>
  <c r="B1223" i="80"/>
  <c r="A1223" i="80"/>
  <c r="B1222" i="80"/>
  <c r="A1222" i="80"/>
  <c r="B1221" i="80"/>
  <c r="A1221" i="80"/>
  <c r="B1220" i="80"/>
  <c r="A1220" i="80"/>
  <c r="B1219" i="80"/>
  <c r="A1219" i="80"/>
  <c r="B1218" i="80"/>
  <c r="A1218" i="80"/>
  <c r="B1217" i="80"/>
  <c r="A1217" i="80"/>
  <c r="B1216" i="80"/>
  <c r="A1216" i="80"/>
  <c r="B1215" i="80"/>
  <c r="A1215" i="80"/>
  <c r="B1214" i="80"/>
  <c r="A1214" i="80"/>
  <c r="B1213" i="80"/>
  <c r="A1213" i="80"/>
  <c r="B1212" i="80"/>
  <c r="A1212" i="80"/>
  <c r="B1211" i="80"/>
  <c r="A1211" i="80"/>
  <c r="B1210" i="80"/>
  <c r="A1210" i="80"/>
  <c r="B1209" i="80"/>
  <c r="A1209" i="80"/>
  <c r="B1208" i="80"/>
  <c r="A1208" i="80"/>
  <c r="B1207" i="80"/>
  <c r="A1207" i="80"/>
  <c r="B1206" i="80"/>
  <c r="A1206" i="80"/>
  <c r="B1205" i="80"/>
  <c r="A1205" i="80"/>
  <c r="B1204" i="80"/>
  <c r="A1204" i="80"/>
  <c r="B1203" i="80"/>
  <c r="A1203" i="80"/>
  <c r="B1202" i="80"/>
  <c r="A1202" i="80"/>
  <c r="B1201" i="80"/>
  <c r="A1201" i="80"/>
  <c r="B1200" i="80"/>
  <c r="A1200" i="80"/>
  <c r="B1199" i="80"/>
  <c r="A1199" i="80"/>
  <c r="B1198" i="80"/>
  <c r="A1198" i="80"/>
  <c r="B1197" i="80"/>
  <c r="A1197" i="80"/>
  <c r="B1196" i="80"/>
  <c r="A1196" i="80"/>
  <c r="B1195" i="80"/>
  <c r="A1195" i="80"/>
  <c r="B1194" i="80"/>
  <c r="A1194" i="80"/>
  <c r="B1193" i="80"/>
  <c r="A1193" i="80"/>
  <c r="B1192" i="80"/>
  <c r="A1192" i="80"/>
  <c r="B1191" i="80"/>
  <c r="A1191" i="80"/>
  <c r="B1190" i="80"/>
  <c r="A1190" i="80"/>
  <c r="B1189" i="80"/>
  <c r="A1189" i="80"/>
  <c r="B1188" i="80"/>
  <c r="A1188" i="80"/>
  <c r="B1187" i="80"/>
  <c r="A1187" i="80"/>
  <c r="B1186" i="80"/>
  <c r="A1186" i="80"/>
  <c r="B1185" i="80"/>
  <c r="A1185" i="80"/>
  <c r="B1184" i="80"/>
  <c r="A1184" i="80"/>
  <c r="B1183" i="80"/>
  <c r="A1183" i="80"/>
  <c r="B1182" i="80"/>
  <c r="A1182" i="80"/>
  <c r="B1181" i="80"/>
  <c r="A1181" i="80"/>
  <c r="B1180" i="80"/>
  <c r="A1180" i="80"/>
  <c r="B1179" i="80"/>
  <c r="A1179" i="80"/>
  <c r="B1178" i="80"/>
  <c r="A1178" i="80"/>
  <c r="B1177" i="80"/>
  <c r="A1177" i="80"/>
  <c r="B1176" i="80"/>
  <c r="A1176" i="80"/>
  <c r="B1175" i="80"/>
  <c r="A1175" i="80"/>
  <c r="B1174" i="80"/>
  <c r="A1174" i="80"/>
  <c r="B1173" i="80"/>
  <c r="A1173" i="80"/>
  <c r="B1172" i="80"/>
  <c r="A1172" i="80"/>
  <c r="B1171" i="80"/>
  <c r="A1171" i="80"/>
  <c r="B1170" i="80"/>
  <c r="A1170" i="80"/>
  <c r="B1169" i="80"/>
  <c r="A1169" i="80"/>
  <c r="B1168" i="80"/>
  <c r="A1168" i="80"/>
  <c r="B1167" i="80"/>
  <c r="A1167" i="80"/>
  <c r="B1166" i="80"/>
  <c r="A1166" i="80"/>
  <c r="B1165" i="80"/>
  <c r="A1165" i="80"/>
  <c r="B1164" i="80"/>
  <c r="A1164" i="80"/>
  <c r="B1163" i="80"/>
  <c r="A1163" i="80"/>
  <c r="B1162" i="80"/>
  <c r="A1162" i="80"/>
  <c r="B1161" i="80"/>
  <c r="A1161" i="80"/>
  <c r="B1160" i="80"/>
  <c r="A1160" i="80"/>
  <c r="B1159" i="80"/>
  <c r="A1159" i="80"/>
  <c r="B1158" i="80"/>
  <c r="A1158" i="80"/>
  <c r="B1157" i="80"/>
  <c r="A1157" i="80"/>
  <c r="B1156" i="80"/>
  <c r="A1156" i="80"/>
  <c r="B1155" i="80"/>
  <c r="A1155" i="80"/>
  <c r="B1154" i="80"/>
  <c r="A1154" i="80"/>
  <c r="B1153" i="80"/>
  <c r="A1153" i="80"/>
  <c r="B1152" i="80"/>
  <c r="A1152" i="80"/>
  <c r="B1151" i="80"/>
  <c r="A1151" i="80"/>
  <c r="B1150" i="80"/>
  <c r="A1150" i="80"/>
  <c r="B1149" i="80"/>
  <c r="A1149" i="80"/>
  <c r="B1148" i="80"/>
  <c r="A1148" i="80"/>
  <c r="B1147" i="80"/>
  <c r="A1147" i="80"/>
  <c r="B1146" i="80"/>
  <c r="A1146" i="80"/>
  <c r="B1145" i="80"/>
  <c r="A1145" i="80"/>
  <c r="B1144" i="80"/>
  <c r="A1144" i="80"/>
  <c r="B1143" i="80"/>
  <c r="A1143" i="80"/>
  <c r="B1142" i="80"/>
  <c r="A1142" i="80"/>
  <c r="B1141" i="80"/>
  <c r="A1141" i="80"/>
  <c r="B1140" i="80"/>
  <c r="A1140" i="80"/>
  <c r="B1139" i="80"/>
  <c r="A1139" i="80"/>
  <c r="B1138" i="80"/>
  <c r="A1138" i="80"/>
  <c r="B1137" i="80"/>
  <c r="A1137" i="80"/>
  <c r="B1136" i="80"/>
  <c r="A1136" i="80"/>
  <c r="B1135" i="80"/>
  <c r="A1135" i="80"/>
  <c r="B1134" i="80"/>
  <c r="A1134" i="80"/>
  <c r="B1133" i="80"/>
  <c r="A1133" i="80"/>
  <c r="B1132" i="80"/>
  <c r="A1132" i="80"/>
  <c r="B1131" i="80"/>
  <c r="A1131" i="80"/>
  <c r="B1130" i="80"/>
  <c r="A1130" i="80"/>
  <c r="B1129" i="80"/>
  <c r="A1129" i="80"/>
  <c r="B1128" i="80"/>
  <c r="A1128" i="80"/>
  <c r="B1127" i="80"/>
  <c r="A1127" i="80"/>
  <c r="B1126" i="80"/>
  <c r="A1126" i="80"/>
  <c r="B1125" i="80"/>
  <c r="A1125" i="80"/>
  <c r="B1124" i="80"/>
  <c r="A1124" i="80"/>
  <c r="B1123" i="80"/>
  <c r="A1123" i="80"/>
  <c r="B1122" i="80"/>
  <c r="A1122" i="80"/>
  <c r="B1121" i="80"/>
  <c r="A1121" i="80"/>
  <c r="B1120" i="80"/>
  <c r="A1120" i="80"/>
  <c r="B1119" i="80"/>
  <c r="A1119" i="80"/>
  <c r="B1118" i="80"/>
  <c r="A1118" i="80"/>
  <c r="B1117" i="80"/>
  <c r="A1117" i="80"/>
  <c r="B1116" i="80"/>
  <c r="A1116" i="80"/>
  <c r="B1115" i="80"/>
  <c r="A1115" i="80"/>
  <c r="B1114" i="80"/>
  <c r="A1114" i="80"/>
  <c r="B1113" i="80"/>
  <c r="A1113" i="80"/>
  <c r="B1112" i="80"/>
  <c r="A1112" i="80"/>
  <c r="B1111" i="80"/>
  <c r="A1111" i="80"/>
  <c r="B1110" i="80"/>
  <c r="A1110" i="80"/>
  <c r="B1109" i="80"/>
  <c r="A1109" i="80"/>
  <c r="B1108" i="80"/>
  <c r="A1108" i="80"/>
  <c r="B1107" i="80"/>
  <c r="A1107" i="80"/>
  <c r="B1106" i="80"/>
  <c r="A1106" i="80"/>
  <c r="B1105" i="80"/>
  <c r="A1105" i="80"/>
  <c r="B1104" i="80"/>
  <c r="A1104" i="80"/>
  <c r="B1103" i="80"/>
  <c r="A1103" i="80"/>
  <c r="B1102" i="80"/>
  <c r="A1102" i="80"/>
  <c r="B1101" i="80"/>
  <c r="A1101" i="80"/>
  <c r="B1100" i="80"/>
  <c r="A1100" i="80"/>
  <c r="B1099" i="80"/>
  <c r="A1099" i="80"/>
  <c r="B1098" i="80"/>
  <c r="A1098" i="80"/>
  <c r="A1097" i="80"/>
  <c r="A1096" i="80"/>
  <c r="A1095" i="80"/>
  <c r="A1094" i="80"/>
  <c r="A1093" i="80"/>
  <c r="A1092" i="80"/>
  <c r="A1091" i="80"/>
  <c r="A1090" i="80"/>
  <c r="A1089" i="80"/>
  <c r="A1088" i="80"/>
  <c r="A1087" i="80"/>
  <c r="A1086" i="80"/>
  <c r="A1085" i="80"/>
  <c r="A1084" i="80"/>
  <c r="A1083" i="80"/>
  <c r="A1082" i="80"/>
  <c r="A1081" i="80"/>
  <c r="A1080" i="80"/>
  <c r="A1079" i="80"/>
  <c r="A1078" i="80"/>
  <c r="A1077" i="80"/>
  <c r="A1076" i="80"/>
  <c r="A1075" i="80"/>
  <c r="A1074" i="80"/>
  <c r="A1073" i="80"/>
  <c r="A1072" i="80"/>
  <c r="A1071" i="80"/>
  <c r="A1070" i="80"/>
  <c r="A1069" i="80"/>
  <c r="A1068" i="80"/>
  <c r="A1067" i="80"/>
  <c r="A1066" i="80"/>
  <c r="A1065" i="80"/>
  <c r="A1064" i="80"/>
  <c r="A1063" i="80"/>
  <c r="A1062" i="80"/>
  <c r="A1061" i="80"/>
  <c r="A1060" i="80"/>
  <c r="A1059" i="80"/>
  <c r="A1058" i="80"/>
  <c r="A1057" i="80"/>
  <c r="A1056" i="80"/>
  <c r="A1055" i="80"/>
  <c r="A1054" i="80"/>
  <c r="A1053" i="80"/>
  <c r="A1052" i="80"/>
  <c r="A1051" i="80"/>
  <c r="A1050" i="80"/>
  <c r="A1049" i="80"/>
  <c r="A1048" i="80"/>
  <c r="A1047" i="80"/>
  <c r="A1046" i="80"/>
  <c r="A1045" i="80"/>
  <c r="A1044" i="80"/>
  <c r="A1043" i="80"/>
  <c r="A1042" i="80"/>
  <c r="A1041" i="80"/>
  <c r="A1040" i="80"/>
  <c r="A1039" i="80"/>
  <c r="A1038" i="80"/>
  <c r="A1037" i="80"/>
  <c r="A1036" i="80"/>
  <c r="A1035" i="80"/>
  <c r="A1034" i="80"/>
  <c r="A1033" i="80"/>
  <c r="B1032" i="80"/>
  <c r="B1031" i="80"/>
  <c r="B1030" i="80"/>
  <c r="B1029" i="80"/>
  <c r="B1028" i="80"/>
  <c r="B1027" i="80"/>
  <c r="B1026" i="80"/>
  <c r="B1025" i="80"/>
  <c r="B1024" i="80"/>
  <c r="B1023" i="80"/>
  <c r="B1022" i="80"/>
  <c r="B1021" i="80"/>
  <c r="B1020" i="80"/>
  <c r="B1019" i="80"/>
  <c r="B1018" i="80"/>
  <c r="B1017" i="80"/>
  <c r="B1016" i="80"/>
  <c r="B1015" i="80"/>
  <c r="B1014" i="80"/>
  <c r="B1013" i="80"/>
  <c r="B1012" i="80"/>
  <c r="B1011" i="80"/>
  <c r="B1010" i="80"/>
  <c r="B1009" i="80"/>
  <c r="B1008" i="80"/>
  <c r="B1007" i="80"/>
  <c r="B1006" i="80"/>
  <c r="B1005" i="80"/>
  <c r="B1004" i="80"/>
  <c r="B1003" i="80"/>
  <c r="B1002" i="80"/>
  <c r="B1001" i="80"/>
  <c r="B1000" i="80"/>
  <c r="B999" i="80"/>
  <c r="B998" i="80"/>
  <c r="B997" i="80"/>
  <c r="B996" i="80"/>
  <c r="B995" i="80"/>
  <c r="B994" i="80"/>
  <c r="B993" i="80"/>
  <c r="B992" i="80"/>
  <c r="B991" i="80"/>
  <c r="B990" i="80"/>
  <c r="B989" i="80"/>
  <c r="B988" i="80"/>
  <c r="B987" i="80"/>
  <c r="B986" i="80"/>
  <c r="B985" i="80"/>
  <c r="B984" i="80"/>
  <c r="B983" i="80"/>
  <c r="B982" i="80"/>
  <c r="B981" i="80"/>
  <c r="B980" i="80"/>
  <c r="B979" i="80"/>
  <c r="B978" i="80"/>
  <c r="B977" i="80"/>
  <c r="B976" i="80"/>
  <c r="B975" i="80"/>
  <c r="B974" i="80"/>
  <c r="B973" i="80"/>
  <c r="B972" i="80"/>
  <c r="B971" i="80"/>
  <c r="B970" i="80"/>
  <c r="B969" i="80"/>
  <c r="B968" i="80"/>
  <c r="B967" i="80"/>
  <c r="A967" i="80"/>
  <c r="B966" i="80"/>
  <c r="A966" i="80"/>
  <c r="B965" i="80"/>
  <c r="A965" i="80"/>
  <c r="B964" i="80"/>
  <c r="A964" i="80"/>
  <c r="B963" i="80"/>
  <c r="A963" i="80"/>
  <c r="B962" i="80"/>
  <c r="A962" i="80"/>
  <c r="B961" i="80"/>
  <c r="A961" i="80"/>
  <c r="B960" i="80"/>
  <c r="A960" i="80"/>
  <c r="B959" i="80"/>
  <c r="I960" i="79" s="1"/>
  <c r="A959" i="80"/>
  <c r="H960" i="79" s="1"/>
  <c r="B958" i="80"/>
  <c r="I959" i="79" s="1"/>
  <c r="A958" i="80"/>
  <c r="H959" i="79" s="1"/>
  <c r="B957" i="80"/>
  <c r="I958" i="79" s="1"/>
  <c r="A957" i="80"/>
  <c r="H958" i="79" s="1"/>
  <c r="B956" i="80"/>
  <c r="I957" i="79" s="1"/>
  <c r="A956" i="80"/>
  <c r="H957" i="79" s="1"/>
  <c r="B955" i="80"/>
  <c r="I956" i="79" s="1"/>
  <c r="A955" i="80"/>
  <c r="H956" i="79" s="1"/>
  <c r="B954" i="80"/>
  <c r="I955" i="79" s="1"/>
  <c r="A954" i="80"/>
  <c r="H955" i="79" s="1"/>
  <c r="B953" i="80"/>
  <c r="I954" i="79" s="1"/>
  <c r="A953" i="80"/>
  <c r="H954" i="79" s="1"/>
  <c r="B952" i="80"/>
  <c r="I953" i="79" s="1"/>
  <c r="A952" i="80"/>
  <c r="H953" i="79" s="1"/>
  <c r="B951" i="80"/>
  <c r="I952" i="79" s="1"/>
  <c r="A951" i="80"/>
  <c r="H952" i="79" s="1"/>
  <c r="B950" i="80"/>
  <c r="I951" i="79" s="1"/>
  <c r="A950" i="80"/>
  <c r="H951" i="79" s="1"/>
  <c r="B949" i="80"/>
  <c r="I950" i="79" s="1"/>
  <c r="A949" i="80"/>
  <c r="H950" i="79" s="1"/>
  <c r="B948" i="80"/>
  <c r="I949" i="79" s="1"/>
  <c r="A948" i="80"/>
  <c r="H949" i="79" s="1"/>
  <c r="B947" i="80"/>
  <c r="I948" i="79" s="1"/>
  <c r="A947" i="80"/>
  <c r="H948" i="79" s="1"/>
  <c r="B946" i="80"/>
  <c r="I947" i="79" s="1"/>
  <c r="A946" i="80"/>
  <c r="H947" i="79" s="1"/>
  <c r="B945" i="80"/>
  <c r="I946" i="79" s="1"/>
  <c r="A945" i="80"/>
  <c r="H946" i="79" s="1"/>
  <c r="B944" i="80"/>
  <c r="I945" i="79" s="1"/>
  <c r="A944" i="80"/>
  <c r="H945" i="79" s="1"/>
  <c r="B943" i="80"/>
  <c r="I944" i="79" s="1"/>
  <c r="A943" i="80"/>
  <c r="H944" i="79" s="1"/>
  <c r="B942" i="80"/>
  <c r="I943" i="79" s="1"/>
  <c r="A942" i="80"/>
  <c r="H943" i="79" s="1"/>
  <c r="B941" i="80"/>
  <c r="I942" i="79" s="1"/>
  <c r="A941" i="80"/>
  <c r="H942" i="79" s="1"/>
  <c r="B940" i="80"/>
  <c r="I941" i="79" s="1"/>
  <c r="A940" i="80"/>
  <c r="H941" i="79" s="1"/>
  <c r="B939" i="80"/>
  <c r="I940" i="79" s="1"/>
  <c r="A939" i="80"/>
  <c r="H940" i="79" s="1"/>
  <c r="B938" i="80"/>
  <c r="I939" i="79" s="1"/>
  <c r="A938" i="80"/>
  <c r="H939" i="79" s="1"/>
  <c r="B937" i="80"/>
  <c r="I938" i="79" s="1"/>
  <c r="A937" i="80"/>
  <c r="H938" i="79" s="1"/>
  <c r="B936" i="80"/>
  <c r="I937" i="79" s="1"/>
  <c r="A936" i="80"/>
  <c r="H937" i="79" s="1"/>
  <c r="B935" i="80"/>
  <c r="I936" i="79" s="1"/>
  <c r="A935" i="80"/>
  <c r="H936" i="79" s="1"/>
  <c r="B934" i="80"/>
  <c r="I935" i="79" s="1"/>
  <c r="A934" i="80"/>
  <c r="H935" i="79" s="1"/>
  <c r="B933" i="80"/>
  <c r="I934" i="79" s="1"/>
  <c r="A933" i="80"/>
  <c r="H934" i="79" s="1"/>
  <c r="B932" i="80"/>
  <c r="I933" i="79" s="1"/>
  <c r="A932" i="80"/>
  <c r="H933" i="79" s="1"/>
  <c r="B931" i="80"/>
  <c r="I932" i="79" s="1"/>
  <c r="A931" i="80"/>
  <c r="H932" i="79" s="1"/>
  <c r="B930" i="80"/>
  <c r="I931" i="79" s="1"/>
  <c r="A930" i="80"/>
  <c r="H931" i="79" s="1"/>
  <c r="B929" i="80"/>
  <c r="I930" i="79" s="1"/>
  <c r="A929" i="80"/>
  <c r="H930" i="79" s="1"/>
  <c r="B928" i="80"/>
  <c r="I929" i="79" s="1"/>
  <c r="A928" i="80"/>
  <c r="H929" i="79" s="1"/>
  <c r="B927" i="80"/>
  <c r="I928" i="79" s="1"/>
  <c r="A927" i="80"/>
  <c r="H928" i="79" s="1"/>
  <c r="B926" i="80"/>
  <c r="I927" i="79" s="1"/>
  <c r="A926" i="80"/>
  <c r="H927" i="79" s="1"/>
  <c r="B925" i="80"/>
  <c r="I926" i="79" s="1"/>
  <c r="A925" i="80"/>
  <c r="H926" i="79" s="1"/>
  <c r="B924" i="80"/>
  <c r="I925" i="79" s="1"/>
  <c r="A924" i="80"/>
  <c r="H925" i="79" s="1"/>
  <c r="B923" i="80"/>
  <c r="I924" i="79" s="1"/>
  <c r="A923" i="80"/>
  <c r="H924" i="79" s="1"/>
  <c r="B922" i="80"/>
  <c r="I923" i="79" s="1"/>
  <c r="A922" i="80"/>
  <c r="H923" i="79" s="1"/>
  <c r="B921" i="80"/>
  <c r="I922" i="79" s="1"/>
  <c r="A921" i="80"/>
  <c r="H922" i="79" s="1"/>
  <c r="B920" i="80"/>
  <c r="I921" i="79" s="1"/>
  <c r="A920" i="80"/>
  <c r="H921" i="79" s="1"/>
  <c r="B919" i="80"/>
  <c r="I920" i="79" s="1"/>
  <c r="A919" i="80"/>
  <c r="H920" i="79" s="1"/>
  <c r="B918" i="80"/>
  <c r="I919" i="79" s="1"/>
  <c r="A918" i="80"/>
  <c r="H919" i="79" s="1"/>
  <c r="B917" i="80"/>
  <c r="I918" i="79" s="1"/>
  <c r="A917" i="80"/>
  <c r="H918" i="79" s="1"/>
  <c r="B916" i="80"/>
  <c r="I917" i="79" s="1"/>
  <c r="A916" i="80"/>
  <c r="H917" i="79" s="1"/>
  <c r="B915" i="80"/>
  <c r="I916" i="79" s="1"/>
  <c r="A915" i="80"/>
  <c r="H916" i="79" s="1"/>
  <c r="B914" i="80"/>
  <c r="I915" i="79" s="1"/>
  <c r="A914" i="80"/>
  <c r="H915" i="79" s="1"/>
  <c r="B913" i="80"/>
  <c r="I914" i="79" s="1"/>
  <c r="A913" i="80"/>
  <c r="H914" i="79" s="1"/>
  <c r="B912" i="80"/>
  <c r="I913" i="79" s="1"/>
  <c r="A912" i="80"/>
  <c r="H913" i="79" s="1"/>
  <c r="B911" i="80"/>
  <c r="I912" i="79" s="1"/>
  <c r="A911" i="80"/>
  <c r="H912" i="79" s="1"/>
  <c r="B910" i="80"/>
  <c r="I911" i="79" s="1"/>
  <c r="A910" i="80"/>
  <c r="H911" i="79" s="1"/>
  <c r="B909" i="80"/>
  <c r="I910" i="79" s="1"/>
  <c r="A909" i="80"/>
  <c r="H910" i="79" s="1"/>
  <c r="B908" i="80"/>
  <c r="I909" i="79" s="1"/>
  <c r="A908" i="80"/>
  <c r="H909" i="79" s="1"/>
  <c r="B907" i="80"/>
  <c r="I908" i="79" s="1"/>
  <c r="A907" i="80"/>
  <c r="H908" i="79" s="1"/>
  <c r="B906" i="80"/>
  <c r="I907" i="79" s="1"/>
  <c r="A906" i="80"/>
  <c r="H907" i="79" s="1"/>
  <c r="B905" i="80"/>
  <c r="I906" i="79" s="1"/>
  <c r="A905" i="80"/>
  <c r="H906" i="79" s="1"/>
  <c r="B904" i="80"/>
  <c r="I905" i="79" s="1"/>
  <c r="A904" i="80"/>
  <c r="H905" i="79" s="1"/>
  <c r="B903" i="80"/>
  <c r="I904" i="79" s="1"/>
  <c r="A903" i="80"/>
  <c r="H904" i="79" s="1"/>
  <c r="B902" i="80"/>
  <c r="I903" i="79" s="1"/>
  <c r="A902" i="80"/>
  <c r="H903" i="79" s="1"/>
  <c r="B901" i="80"/>
  <c r="I902" i="79" s="1"/>
  <c r="A901" i="80"/>
  <c r="H902" i="79" s="1"/>
  <c r="B900" i="80"/>
  <c r="I901" i="79" s="1"/>
  <c r="A900" i="80"/>
  <c r="H901" i="79" s="1"/>
  <c r="B899" i="80"/>
  <c r="I900" i="79" s="1"/>
  <c r="A899" i="80"/>
  <c r="H900" i="79" s="1"/>
  <c r="B898" i="80"/>
  <c r="I899" i="79" s="1"/>
  <c r="A898" i="80"/>
  <c r="H899" i="79" s="1"/>
  <c r="B897" i="80"/>
  <c r="I898" i="79" s="1"/>
  <c r="A897" i="80"/>
  <c r="H898" i="79" s="1"/>
  <c r="B896" i="80"/>
  <c r="I897" i="79" s="1"/>
  <c r="A896" i="80"/>
  <c r="H897" i="79" s="1"/>
  <c r="B895" i="80"/>
  <c r="I896" i="79" s="1"/>
  <c r="A895" i="80"/>
  <c r="H896" i="79" s="1"/>
  <c r="B894" i="80"/>
  <c r="I895" i="79" s="1"/>
  <c r="A894" i="80"/>
  <c r="H895" i="79" s="1"/>
  <c r="B893" i="80"/>
  <c r="I894" i="79" s="1"/>
  <c r="A893" i="80"/>
  <c r="H894" i="79" s="1"/>
  <c r="B892" i="80"/>
  <c r="I893" i="79" s="1"/>
  <c r="A892" i="80"/>
  <c r="H893" i="79" s="1"/>
  <c r="B891" i="80"/>
  <c r="I892" i="79" s="1"/>
  <c r="A891" i="80"/>
  <c r="H892" i="79" s="1"/>
  <c r="B890" i="80"/>
  <c r="I891" i="79" s="1"/>
  <c r="A890" i="80"/>
  <c r="H891" i="79" s="1"/>
  <c r="B889" i="80"/>
  <c r="I890" i="79" s="1"/>
  <c r="A889" i="80"/>
  <c r="H890" i="79" s="1"/>
  <c r="B888" i="80"/>
  <c r="I889" i="79" s="1"/>
  <c r="A888" i="80"/>
  <c r="H889" i="79" s="1"/>
  <c r="B887" i="80"/>
  <c r="I888" i="79" s="1"/>
  <c r="A887" i="80"/>
  <c r="H888" i="79" s="1"/>
  <c r="B886" i="80"/>
  <c r="I887" i="79" s="1"/>
  <c r="A886" i="80"/>
  <c r="H887" i="79" s="1"/>
  <c r="B885" i="80"/>
  <c r="I886" i="79" s="1"/>
  <c r="A885" i="80"/>
  <c r="H886" i="79" s="1"/>
  <c r="B884" i="80"/>
  <c r="I885" i="79" s="1"/>
  <c r="A884" i="80"/>
  <c r="H885" i="79" s="1"/>
  <c r="B883" i="80"/>
  <c r="I884" i="79" s="1"/>
  <c r="A883" i="80"/>
  <c r="H884" i="79" s="1"/>
  <c r="B882" i="80"/>
  <c r="I883" i="79" s="1"/>
  <c r="A882" i="80"/>
  <c r="H883" i="79" s="1"/>
  <c r="B881" i="80"/>
  <c r="I882" i="79" s="1"/>
  <c r="A881" i="80"/>
  <c r="H882" i="79" s="1"/>
  <c r="B880" i="80"/>
  <c r="I881" i="79" s="1"/>
  <c r="A880" i="80"/>
  <c r="H881" i="79" s="1"/>
  <c r="B879" i="80"/>
  <c r="I880" i="79" s="1"/>
  <c r="A879" i="80"/>
  <c r="H880" i="79" s="1"/>
  <c r="B878" i="80"/>
  <c r="I879" i="79" s="1"/>
  <c r="A878" i="80"/>
  <c r="H879" i="79" s="1"/>
  <c r="B877" i="80"/>
  <c r="I878" i="79" s="1"/>
  <c r="A877" i="80"/>
  <c r="H878" i="79" s="1"/>
  <c r="B876" i="80"/>
  <c r="I877" i="79" s="1"/>
  <c r="A876" i="80"/>
  <c r="H877" i="79" s="1"/>
  <c r="B875" i="80"/>
  <c r="I876" i="79" s="1"/>
  <c r="A875" i="80"/>
  <c r="H876" i="79" s="1"/>
  <c r="B874" i="80"/>
  <c r="I875" i="79" s="1"/>
  <c r="A874" i="80"/>
  <c r="H875" i="79" s="1"/>
  <c r="B873" i="80"/>
  <c r="I874" i="79" s="1"/>
  <c r="A873" i="80"/>
  <c r="H874" i="79" s="1"/>
  <c r="B872" i="80"/>
  <c r="I873" i="79" s="1"/>
  <c r="A872" i="80"/>
  <c r="H873" i="79" s="1"/>
  <c r="B871" i="80"/>
  <c r="I872" i="79" s="1"/>
  <c r="A871" i="80"/>
  <c r="H872" i="79" s="1"/>
  <c r="B870" i="80"/>
  <c r="I871" i="79" s="1"/>
  <c r="A870" i="80"/>
  <c r="H871" i="79" s="1"/>
  <c r="B869" i="80"/>
  <c r="I870" i="79" s="1"/>
  <c r="A869" i="80"/>
  <c r="H870" i="79" s="1"/>
  <c r="B868" i="80"/>
  <c r="I869" i="79" s="1"/>
  <c r="A868" i="80"/>
  <c r="H869" i="79" s="1"/>
  <c r="B867" i="80"/>
  <c r="I868" i="79" s="1"/>
  <c r="A867" i="80"/>
  <c r="H868" i="79" s="1"/>
  <c r="B866" i="80"/>
  <c r="I867" i="79" s="1"/>
  <c r="A866" i="80"/>
  <c r="H867" i="79" s="1"/>
  <c r="B865" i="80"/>
  <c r="I866" i="79" s="1"/>
  <c r="A865" i="80"/>
  <c r="H866" i="79" s="1"/>
  <c r="B864" i="80"/>
  <c r="I865" i="79" s="1"/>
  <c r="A864" i="80"/>
  <c r="H865" i="79" s="1"/>
  <c r="B863" i="80"/>
  <c r="I864" i="79" s="1"/>
  <c r="A863" i="80"/>
  <c r="H864" i="79" s="1"/>
  <c r="B862" i="80"/>
  <c r="I863" i="79" s="1"/>
  <c r="A862" i="80"/>
  <c r="H863" i="79" s="1"/>
  <c r="B861" i="80"/>
  <c r="I862" i="79" s="1"/>
  <c r="A861" i="80"/>
  <c r="H862" i="79" s="1"/>
  <c r="B860" i="80"/>
  <c r="I861" i="79" s="1"/>
  <c r="A860" i="80"/>
  <c r="H861" i="79" s="1"/>
  <c r="B859" i="80"/>
  <c r="I860" i="79" s="1"/>
  <c r="A859" i="80"/>
  <c r="H860" i="79" s="1"/>
  <c r="B858" i="80"/>
  <c r="I859" i="79" s="1"/>
  <c r="A858" i="80"/>
  <c r="H859" i="79" s="1"/>
  <c r="B857" i="80"/>
  <c r="I858" i="79" s="1"/>
  <c r="A857" i="80"/>
  <c r="H858" i="79" s="1"/>
  <c r="B856" i="80"/>
  <c r="I857" i="79" s="1"/>
  <c r="A856" i="80"/>
  <c r="H857" i="79" s="1"/>
  <c r="B855" i="80"/>
  <c r="I856" i="79" s="1"/>
  <c r="A855" i="80"/>
  <c r="H856" i="79" s="1"/>
  <c r="B854" i="80"/>
  <c r="I855" i="79" s="1"/>
  <c r="A854" i="80"/>
  <c r="H855" i="79" s="1"/>
  <c r="B853" i="80"/>
  <c r="I854" i="79" s="1"/>
  <c r="A853" i="80"/>
  <c r="H854" i="79" s="1"/>
  <c r="B852" i="80"/>
  <c r="I853" i="79" s="1"/>
  <c r="A852" i="80"/>
  <c r="H853" i="79" s="1"/>
  <c r="B851" i="80"/>
  <c r="I852" i="79" s="1"/>
  <c r="A851" i="80"/>
  <c r="H852" i="79" s="1"/>
  <c r="B850" i="80"/>
  <c r="I851" i="79" s="1"/>
  <c r="A850" i="80"/>
  <c r="H851" i="79" s="1"/>
  <c r="B849" i="80"/>
  <c r="I850" i="79" s="1"/>
  <c r="A849" i="80"/>
  <c r="H850" i="79" s="1"/>
  <c r="B848" i="80"/>
  <c r="I849" i="79" s="1"/>
  <c r="A848" i="80"/>
  <c r="H849" i="79" s="1"/>
  <c r="B847" i="80"/>
  <c r="I848" i="79" s="1"/>
  <c r="A847" i="80"/>
  <c r="H848" i="79" s="1"/>
  <c r="B846" i="80"/>
  <c r="I847" i="79" s="1"/>
  <c r="A846" i="80"/>
  <c r="H847" i="79" s="1"/>
  <c r="B845" i="80"/>
  <c r="I846" i="79" s="1"/>
  <c r="A845" i="80"/>
  <c r="H846" i="79" s="1"/>
  <c r="B844" i="80"/>
  <c r="I845" i="79" s="1"/>
  <c r="A844" i="80"/>
  <c r="H845" i="79" s="1"/>
  <c r="B843" i="80"/>
  <c r="I844" i="79" s="1"/>
  <c r="A843" i="80"/>
  <c r="H844" i="79" s="1"/>
  <c r="B842" i="80"/>
  <c r="I843" i="79" s="1"/>
  <c r="A842" i="80"/>
  <c r="H843" i="79" s="1"/>
  <c r="B841" i="80"/>
  <c r="I842" i="79" s="1"/>
  <c r="A841" i="80"/>
  <c r="H842" i="79" s="1"/>
  <c r="B840" i="80"/>
  <c r="I841" i="79" s="1"/>
  <c r="A840" i="80"/>
  <c r="H841" i="79" s="1"/>
  <c r="B839" i="80"/>
  <c r="I840" i="79" s="1"/>
  <c r="A839" i="80"/>
  <c r="H840" i="79" s="1"/>
  <c r="B838" i="80"/>
  <c r="I839" i="79" s="1"/>
  <c r="A838" i="80"/>
  <c r="H839" i="79" s="1"/>
  <c r="B837" i="80"/>
  <c r="I838" i="79" s="1"/>
  <c r="A837" i="80"/>
  <c r="H838" i="79" s="1"/>
  <c r="B836" i="80"/>
  <c r="I837" i="79" s="1"/>
  <c r="A836" i="80"/>
  <c r="H837" i="79" s="1"/>
  <c r="B835" i="80"/>
  <c r="I836" i="79" s="1"/>
  <c r="A835" i="80"/>
  <c r="H836" i="79" s="1"/>
  <c r="B834" i="80"/>
  <c r="I835" i="79" s="1"/>
  <c r="A834" i="80"/>
  <c r="H835" i="79" s="1"/>
  <c r="B833" i="80"/>
  <c r="I834" i="79" s="1"/>
  <c r="A833" i="80"/>
  <c r="H834" i="79" s="1"/>
  <c r="B832" i="80"/>
  <c r="I833" i="79" s="1"/>
  <c r="A832" i="80"/>
  <c r="H833" i="79" s="1"/>
  <c r="B831" i="80"/>
  <c r="I832" i="79" s="1"/>
  <c r="A831" i="80"/>
  <c r="H832" i="79" s="1"/>
  <c r="B830" i="80"/>
  <c r="I831" i="79" s="1"/>
  <c r="A830" i="80"/>
  <c r="H831" i="79" s="1"/>
  <c r="B829" i="80"/>
  <c r="I830" i="79" s="1"/>
  <c r="A829" i="80"/>
  <c r="H830" i="79" s="1"/>
  <c r="B828" i="80"/>
  <c r="I829" i="79" s="1"/>
  <c r="A828" i="80"/>
  <c r="H829" i="79" s="1"/>
  <c r="B827" i="80"/>
  <c r="I828" i="79" s="1"/>
  <c r="A827" i="80"/>
  <c r="H828" i="79" s="1"/>
  <c r="B826" i="80"/>
  <c r="I827" i="79" s="1"/>
  <c r="A826" i="80"/>
  <c r="H827" i="79" s="1"/>
  <c r="B825" i="80"/>
  <c r="I826" i="79" s="1"/>
  <c r="A825" i="80"/>
  <c r="H826" i="79" s="1"/>
  <c r="B824" i="80"/>
  <c r="I825" i="79" s="1"/>
  <c r="A824" i="80"/>
  <c r="H825" i="79" s="1"/>
  <c r="B823" i="80"/>
  <c r="I824" i="79" s="1"/>
  <c r="A823" i="80"/>
  <c r="H824" i="79" s="1"/>
  <c r="B822" i="80"/>
  <c r="I823" i="79" s="1"/>
  <c r="A822" i="80"/>
  <c r="H823" i="79" s="1"/>
  <c r="B821" i="80"/>
  <c r="I822" i="79" s="1"/>
  <c r="A821" i="80"/>
  <c r="H822" i="79" s="1"/>
  <c r="B820" i="80"/>
  <c r="I821" i="79" s="1"/>
  <c r="A820" i="80"/>
  <c r="H821" i="79" s="1"/>
  <c r="B819" i="80"/>
  <c r="I820" i="79" s="1"/>
  <c r="A819" i="80"/>
  <c r="H820" i="79" s="1"/>
  <c r="B818" i="80"/>
  <c r="I819" i="79" s="1"/>
  <c r="A818" i="80"/>
  <c r="H819" i="79" s="1"/>
  <c r="B817" i="80"/>
  <c r="I818" i="79" s="1"/>
  <c r="A817" i="80"/>
  <c r="H818" i="79" s="1"/>
  <c r="B816" i="80"/>
  <c r="I817" i="79" s="1"/>
  <c r="A816" i="80"/>
  <c r="H817" i="79" s="1"/>
  <c r="B815" i="80"/>
  <c r="I816" i="79" s="1"/>
  <c r="A815" i="80"/>
  <c r="H816" i="79" s="1"/>
  <c r="B814" i="80"/>
  <c r="I815" i="79" s="1"/>
  <c r="A814" i="80"/>
  <c r="H815" i="79" s="1"/>
  <c r="B813" i="80"/>
  <c r="I814" i="79" s="1"/>
  <c r="A813" i="80"/>
  <c r="H814" i="79" s="1"/>
  <c r="B812" i="80"/>
  <c r="I813" i="79" s="1"/>
  <c r="A812" i="80"/>
  <c r="H813" i="79" s="1"/>
  <c r="B811" i="80"/>
  <c r="I812" i="79" s="1"/>
  <c r="A811" i="80"/>
  <c r="H812" i="79" s="1"/>
  <c r="B810" i="80"/>
  <c r="I811" i="79" s="1"/>
  <c r="A810" i="80"/>
  <c r="H811" i="79" s="1"/>
  <c r="B809" i="80"/>
  <c r="I810" i="79" s="1"/>
  <c r="A809" i="80"/>
  <c r="H810" i="79" s="1"/>
  <c r="B808" i="80"/>
  <c r="I809" i="79" s="1"/>
  <c r="A808" i="80"/>
  <c r="H809" i="79" s="1"/>
  <c r="B807" i="80"/>
  <c r="I808" i="79" s="1"/>
  <c r="A807" i="80"/>
  <c r="H808" i="79" s="1"/>
  <c r="B806" i="80"/>
  <c r="I807" i="79" s="1"/>
  <c r="A806" i="80"/>
  <c r="H807" i="79" s="1"/>
  <c r="B805" i="80"/>
  <c r="I806" i="79" s="1"/>
  <c r="A805" i="80"/>
  <c r="H806" i="79" s="1"/>
  <c r="B804" i="80"/>
  <c r="I805" i="79" s="1"/>
  <c r="A804" i="80"/>
  <c r="H805" i="79" s="1"/>
  <c r="B803" i="80"/>
  <c r="I804" i="79" s="1"/>
  <c r="A803" i="80"/>
  <c r="H804" i="79" s="1"/>
  <c r="B802" i="80"/>
  <c r="I803" i="79" s="1"/>
  <c r="A802" i="80"/>
  <c r="H803" i="79" s="1"/>
  <c r="B801" i="80"/>
  <c r="I802" i="79" s="1"/>
  <c r="A801" i="80"/>
  <c r="H802" i="79" s="1"/>
  <c r="B800" i="80"/>
  <c r="I801" i="79" s="1"/>
  <c r="A800" i="80"/>
  <c r="H801" i="79" s="1"/>
  <c r="B799" i="80"/>
  <c r="I800" i="79" s="1"/>
  <c r="A799" i="80"/>
  <c r="H800" i="79" s="1"/>
  <c r="B798" i="80"/>
  <c r="I799" i="79" s="1"/>
  <c r="A798" i="80"/>
  <c r="H799" i="79" s="1"/>
  <c r="B797" i="80"/>
  <c r="I798" i="79" s="1"/>
  <c r="A797" i="80"/>
  <c r="H798" i="79" s="1"/>
  <c r="B796" i="80"/>
  <c r="I797" i="79" s="1"/>
  <c r="A796" i="80"/>
  <c r="H797" i="79" s="1"/>
  <c r="B795" i="80"/>
  <c r="I796" i="79" s="1"/>
  <c r="A795" i="80"/>
  <c r="H796" i="79" s="1"/>
  <c r="B794" i="80"/>
  <c r="I795" i="79" s="1"/>
  <c r="A794" i="80"/>
  <c r="H795" i="79" s="1"/>
  <c r="B793" i="80"/>
  <c r="I794" i="79" s="1"/>
  <c r="A793" i="80"/>
  <c r="H794" i="79" s="1"/>
  <c r="B792" i="80"/>
  <c r="I793" i="79" s="1"/>
  <c r="A792" i="80"/>
  <c r="H793" i="79" s="1"/>
  <c r="B791" i="80"/>
  <c r="I792" i="79" s="1"/>
  <c r="A791" i="80"/>
  <c r="H792" i="79" s="1"/>
  <c r="B790" i="80"/>
  <c r="I791" i="79" s="1"/>
  <c r="A790" i="80"/>
  <c r="H791" i="79" s="1"/>
  <c r="B789" i="80"/>
  <c r="I790" i="79" s="1"/>
  <c r="A789" i="80"/>
  <c r="H790" i="79" s="1"/>
  <c r="B788" i="80"/>
  <c r="I789" i="79" s="1"/>
  <c r="A788" i="80"/>
  <c r="H789" i="79" s="1"/>
  <c r="B787" i="80"/>
  <c r="I788" i="79" s="1"/>
  <c r="A787" i="80"/>
  <c r="H788" i="79" s="1"/>
  <c r="B786" i="80"/>
  <c r="I787" i="79" s="1"/>
  <c r="A786" i="80"/>
  <c r="H787" i="79" s="1"/>
  <c r="B785" i="80"/>
  <c r="I786" i="79" s="1"/>
  <c r="A785" i="80"/>
  <c r="H786" i="79" s="1"/>
  <c r="B784" i="80"/>
  <c r="I785" i="79" s="1"/>
  <c r="A784" i="80"/>
  <c r="H785" i="79" s="1"/>
  <c r="B783" i="80"/>
  <c r="I784" i="79" s="1"/>
  <c r="A783" i="80"/>
  <c r="H784" i="79" s="1"/>
  <c r="B782" i="80"/>
  <c r="I783" i="79" s="1"/>
  <c r="A782" i="80"/>
  <c r="H783" i="79" s="1"/>
  <c r="B781" i="80"/>
  <c r="I782" i="79" s="1"/>
  <c r="A781" i="80"/>
  <c r="H782" i="79" s="1"/>
  <c r="B780" i="80"/>
  <c r="I781" i="79" s="1"/>
  <c r="A780" i="80"/>
  <c r="H781" i="79" s="1"/>
  <c r="B779" i="80"/>
  <c r="I780" i="79" s="1"/>
  <c r="A779" i="80"/>
  <c r="H780" i="79" s="1"/>
  <c r="B778" i="80"/>
  <c r="I779" i="79" s="1"/>
  <c r="A778" i="80"/>
  <c r="H779" i="79" s="1"/>
  <c r="B777" i="80"/>
  <c r="I778" i="79" s="1"/>
  <c r="A777" i="80"/>
  <c r="H778" i="79" s="1"/>
  <c r="B776" i="80"/>
  <c r="I777" i="79" s="1"/>
  <c r="A776" i="80"/>
  <c r="H777" i="79" s="1"/>
  <c r="B775" i="80"/>
  <c r="I776" i="79" s="1"/>
  <c r="A775" i="80"/>
  <c r="H776" i="79" s="1"/>
  <c r="B774" i="80"/>
  <c r="I775" i="79" s="1"/>
  <c r="A774" i="80"/>
  <c r="H775" i="79" s="1"/>
  <c r="B773" i="80"/>
  <c r="I774" i="79" s="1"/>
  <c r="A773" i="80"/>
  <c r="H774" i="79" s="1"/>
  <c r="B772" i="80"/>
  <c r="I773" i="79" s="1"/>
  <c r="A772" i="80"/>
  <c r="H773" i="79" s="1"/>
  <c r="B771" i="80"/>
  <c r="I772" i="79" s="1"/>
  <c r="A771" i="80"/>
  <c r="H772" i="79" s="1"/>
  <c r="B770" i="80"/>
  <c r="I771" i="79" s="1"/>
  <c r="A770" i="80"/>
  <c r="H771" i="79" s="1"/>
  <c r="B769" i="80"/>
  <c r="I770" i="79" s="1"/>
  <c r="A769" i="80"/>
  <c r="H770" i="79" s="1"/>
  <c r="B768" i="80"/>
  <c r="I769" i="79" s="1"/>
  <c r="A768" i="80"/>
  <c r="H769" i="79" s="1"/>
  <c r="B767" i="80"/>
  <c r="I768" i="79" s="1"/>
  <c r="A767" i="80"/>
  <c r="H768" i="79" s="1"/>
  <c r="B766" i="80"/>
  <c r="I767" i="79" s="1"/>
  <c r="A766" i="80"/>
  <c r="H767" i="79" s="1"/>
  <c r="B765" i="80"/>
  <c r="I766" i="79" s="1"/>
  <c r="A765" i="80"/>
  <c r="H766" i="79" s="1"/>
  <c r="B764" i="80"/>
  <c r="I765" i="79" s="1"/>
  <c r="A764" i="80"/>
  <c r="H765" i="79" s="1"/>
  <c r="B763" i="80"/>
  <c r="I764" i="79" s="1"/>
  <c r="A763" i="80"/>
  <c r="H764" i="79" s="1"/>
  <c r="B762" i="80"/>
  <c r="I763" i="79" s="1"/>
  <c r="A762" i="80"/>
  <c r="H763" i="79" s="1"/>
  <c r="B761" i="80"/>
  <c r="I762" i="79" s="1"/>
  <c r="A761" i="80"/>
  <c r="H762" i="79" s="1"/>
  <c r="B760" i="80"/>
  <c r="I761" i="79" s="1"/>
  <c r="A760" i="80"/>
  <c r="H761" i="79" s="1"/>
  <c r="B759" i="80"/>
  <c r="I760" i="79" s="1"/>
  <c r="A759" i="80"/>
  <c r="H760" i="79" s="1"/>
  <c r="B758" i="80"/>
  <c r="I759" i="79" s="1"/>
  <c r="A758" i="80"/>
  <c r="H759" i="79" s="1"/>
  <c r="B757" i="80"/>
  <c r="I758" i="79" s="1"/>
  <c r="A757" i="80"/>
  <c r="H758" i="79" s="1"/>
  <c r="B756" i="80"/>
  <c r="I757" i="79" s="1"/>
  <c r="A756" i="80"/>
  <c r="H757" i="79" s="1"/>
  <c r="B755" i="80"/>
  <c r="I756" i="79" s="1"/>
  <c r="A755" i="80"/>
  <c r="H756" i="79" s="1"/>
  <c r="B754" i="80"/>
  <c r="I755" i="79" s="1"/>
  <c r="A754" i="80"/>
  <c r="H755" i="79" s="1"/>
  <c r="B753" i="80"/>
  <c r="I754" i="79" s="1"/>
  <c r="A753" i="80"/>
  <c r="H754" i="79" s="1"/>
  <c r="B752" i="80"/>
  <c r="I753" i="79" s="1"/>
  <c r="A752" i="80"/>
  <c r="H753" i="79" s="1"/>
  <c r="B751" i="80"/>
  <c r="I752" i="79" s="1"/>
  <c r="A751" i="80"/>
  <c r="H752" i="79" s="1"/>
  <c r="B750" i="80"/>
  <c r="I751" i="79" s="1"/>
  <c r="A750" i="80"/>
  <c r="H751" i="79" s="1"/>
  <c r="B749" i="80"/>
  <c r="I750" i="79" s="1"/>
  <c r="A749" i="80"/>
  <c r="H750" i="79" s="1"/>
  <c r="B748" i="80"/>
  <c r="I749" i="79" s="1"/>
  <c r="A748" i="80"/>
  <c r="H749" i="79" s="1"/>
  <c r="B747" i="80"/>
  <c r="I748" i="79" s="1"/>
  <c r="A747" i="80"/>
  <c r="H748" i="79" s="1"/>
  <c r="B746" i="80"/>
  <c r="I747" i="79" s="1"/>
  <c r="A746" i="80"/>
  <c r="H747" i="79" s="1"/>
  <c r="B745" i="80"/>
  <c r="I746" i="79" s="1"/>
  <c r="A745" i="80"/>
  <c r="H746" i="79" s="1"/>
  <c r="B744" i="80"/>
  <c r="I745" i="79" s="1"/>
  <c r="A744" i="80"/>
  <c r="H745" i="79" s="1"/>
  <c r="B743" i="80"/>
  <c r="I744" i="79" s="1"/>
  <c r="A743" i="80"/>
  <c r="H744" i="79" s="1"/>
  <c r="B742" i="80"/>
  <c r="I743" i="79" s="1"/>
  <c r="A742" i="80"/>
  <c r="H743" i="79" s="1"/>
  <c r="B741" i="80"/>
  <c r="I742" i="79" s="1"/>
  <c r="A741" i="80"/>
  <c r="H742" i="79" s="1"/>
  <c r="B740" i="80"/>
  <c r="I741" i="79" s="1"/>
  <c r="A740" i="80"/>
  <c r="H741" i="79" s="1"/>
  <c r="B739" i="80"/>
  <c r="I740" i="79" s="1"/>
  <c r="A739" i="80"/>
  <c r="H740" i="79" s="1"/>
  <c r="B738" i="80"/>
  <c r="I739" i="79" s="1"/>
  <c r="A738" i="80"/>
  <c r="H739" i="79" s="1"/>
  <c r="B737" i="80"/>
  <c r="I738" i="79" s="1"/>
  <c r="A737" i="80"/>
  <c r="H738" i="79" s="1"/>
  <c r="B736" i="80"/>
  <c r="I737" i="79" s="1"/>
  <c r="A736" i="80"/>
  <c r="H737" i="79" s="1"/>
  <c r="B735" i="80"/>
  <c r="I736" i="79" s="1"/>
  <c r="A735" i="80"/>
  <c r="H736" i="79" s="1"/>
  <c r="B734" i="80"/>
  <c r="I735" i="79" s="1"/>
  <c r="A734" i="80"/>
  <c r="H735" i="79" s="1"/>
  <c r="B733" i="80"/>
  <c r="I734" i="79" s="1"/>
  <c r="A733" i="80"/>
  <c r="H734" i="79" s="1"/>
  <c r="B732" i="80"/>
  <c r="I733" i="79" s="1"/>
  <c r="A732" i="80"/>
  <c r="H733" i="79" s="1"/>
  <c r="B731" i="80"/>
  <c r="I732" i="79" s="1"/>
  <c r="A731" i="80"/>
  <c r="H732" i="79" s="1"/>
  <c r="B730" i="80"/>
  <c r="I731" i="79" s="1"/>
  <c r="A730" i="80"/>
  <c r="H731" i="79" s="1"/>
  <c r="B729" i="80"/>
  <c r="I730" i="79" s="1"/>
  <c r="A729" i="80"/>
  <c r="H730" i="79" s="1"/>
  <c r="B728" i="80"/>
  <c r="I729" i="79" s="1"/>
  <c r="A728" i="80"/>
  <c r="H729" i="79" s="1"/>
  <c r="B727" i="80"/>
  <c r="I728" i="79" s="1"/>
  <c r="A727" i="80"/>
  <c r="H728" i="79" s="1"/>
  <c r="B726" i="80"/>
  <c r="I727" i="79" s="1"/>
  <c r="A726" i="80"/>
  <c r="H727" i="79" s="1"/>
  <c r="B725" i="80"/>
  <c r="I726" i="79" s="1"/>
  <c r="A725" i="80"/>
  <c r="H726" i="79" s="1"/>
  <c r="B724" i="80"/>
  <c r="I725" i="79" s="1"/>
  <c r="A724" i="80"/>
  <c r="H725" i="79" s="1"/>
  <c r="B723" i="80"/>
  <c r="I724" i="79" s="1"/>
  <c r="A723" i="80"/>
  <c r="H724" i="79" s="1"/>
  <c r="B722" i="80"/>
  <c r="I723" i="79" s="1"/>
  <c r="A722" i="80"/>
  <c r="H723" i="79" s="1"/>
  <c r="B721" i="80"/>
  <c r="I722" i="79" s="1"/>
  <c r="A721" i="80"/>
  <c r="H722" i="79" s="1"/>
  <c r="B720" i="80"/>
  <c r="I721" i="79" s="1"/>
  <c r="A720" i="80"/>
  <c r="H721" i="79" s="1"/>
  <c r="B719" i="80"/>
  <c r="I720" i="79" s="1"/>
  <c r="A719" i="80"/>
  <c r="H720" i="79" s="1"/>
  <c r="B718" i="80"/>
  <c r="I719" i="79" s="1"/>
  <c r="A718" i="80"/>
  <c r="H719" i="79" s="1"/>
  <c r="B717" i="80"/>
  <c r="I718" i="79" s="1"/>
  <c r="A717" i="80"/>
  <c r="H718" i="79" s="1"/>
  <c r="B716" i="80"/>
  <c r="I717" i="79" s="1"/>
  <c r="A716" i="80"/>
  <c r="H717" i="79" s="1"/>
  <c r="B715" i="80"/>
  <c r="I716" i="79" s="1"/>
  <c r="A715" i="80"/>
  <c r="H716" i="79" s="1"/>
  <c r="B714" i="80"/>
  <c r="I715" i="79" s="1"/>
  <c r="A714" i="80"/>
  <c r="H715" i="79" s="1"/>
  <c r="B713" i="80"/>
  <c r="I714" i="79" s="1"/>
  <c r="A713" i="80"/>
  <c r="H714" i="79" s="1"/>
  <c r="B712" i="80"/>
  <c r="I713" i="79" s="1"/>
  <c r="A712" i="80"/>
  <c r="H713" i="79" s="1"/>
  <c r="B711" i="80"/>
  <c r="I712" i="79" s="1"/>
  <c r="A711" i="80"/>
  <c r="H712" i="79" s="1"/>
  <c r="B710" i="80"/>
  <c r="I711" i="79" s="1"/>
  <c r="A710" i="80"/>
  <c r="H711" i="79" s="1"/>
  <c r="B709" i="80"/>
  <c r="I710" i="79" s="1"/>
  <c r="A709" i="80"/>
  <c r="H710" i="79" s="1"/>
  <c r="B708" i="80"/>
  <c r="I709" i="79" s="1"/>
  <c r="A708" i="80"/>
  <c r="H709" i="79" s="1"/>
  <c r="B707" i="80"/>
  <c r="I708" i="79" s="1"/>
  <c r="A707" i="80"/>
  <c r="H708" i="79" s="1"/>
  <c r="B706" i="80"/>
  <c r="I707" i="79" s="1"/>
  <c r="A706" i="80"/>
  <c r="H707" i="79" s="1"/>
  <c r="B705" i="80"/>
  <c r="I706" i="79" s="1"/>
  <c r="A705" i="80"/>
  <c r="H706" i="79" s="1"/>
  <c r="B704" i="80"/>
  <c r="I705" i="79" s="1"/>
  <c r="A704" i="80"/>
  <c r="H705" i="79" s="1"/>
  <c r="B703" i="80"/>
  <c r="I704" i="79" s="1"/>
  <c r="A703" i="80"/>
  <c r="H704" i="79" s="1"/>
  <c r="B702" i="80"/>
  <c r="I703" i="79" s="1"/>
  <c r="A702" i="80"/>
  <c r="H703" i="79" s="1"/>
  <c r="B701" i="80"/>
  <c r="I702" i="79" s="1"/>
  <c r="A701" i="80"/>
  <c r="H702" i="79" s="1"/>
  <c r="B700" i="80"/>
  <c r="I701" i="79" s="1"/>
  <c r="A700" i="80"/>
  <c r="H701" i="79" s="1"/>
  <c r="B699" i="80"/>
  <c r="I700" i="79" s="1"/>
  <c r="A699" i="80"/>
  <c r="H700" i="79" s="1"/>
  <c r="B698" i="80"/>
  <c r="I699" i="79" s="1"/>
  <c r="A698" i="80"/>
  <c r="H699" i="79" s="1"/>
  <c r="B697" i="80"/>
  <c r="I698" i="79" s="1"/>
  <c r="A697" i="80"/>
  <c r="H698" i="79" s="1"/>
  <c r="B696" i="80"/>
  <c r="I697" i="79" s="1"/>
  <c r="A696" i="80"/>
  <c r="H697" i="79" s="1"/>
  <c r="B695" i="80"/>
  <c r="I696" i="79" s="1"/>
  <c r="A695" i="80"/>
  <c r="H696" i="79" s="1"/>
  <c r="B694" i="80"/>
  <c r="I695" i="79" s="1"/>
  <c r="A694" i="80"/>
  <c r="H695" i="79" s="1"/>
  <c r="B693" i="80"/>
  <c r="I694" i="79" s="1"/>
  <c r="A693" i="80"/>
  <c r="H694" i="79" s="1"/>
  <c r="B692" i="80"/>
  <c r="I693" i="79" s="1"/>
  <c r="A692" i="80"/>
  <c r="H693" i="79" s="1"/>
  <c r="B691" i="80"/>
  <c r="I692" i="79" s="1"/>
  <c r="A691" i="80"/>
  <c r="H692" i="79" s="1"/>
  <c r="B690" i="80"/>
  <c r="I691" i="79" s="1"/>
  <c r="A690" i="80"/>
  <c r="H691" i="79" s="1"/>
  <c r="B689" i="80"/>
  <c r="I690" i="79" s="1"/>
  <c r="A689" i="80"/>
  <c r="H690" i="79" s="1"/>
  <c r="B688" i="80"/>
  <c r="I689" i="79" s="1"/>
  <c r="A688" i="80"/>
  <c r="H689" i="79" s="1"/>
  <c r="B687" i="80"/>
  <c r="I688" i="79" s="1"/>
  <c r="A687" i="80"/>
  <c r="H688" i="79" s="1"/>
  <c r="B686" i="80"/>
  <c r="I687" i="79" s="1"/>
  <c r="A686" i="80"/>
  <c r="H687" i="79" s="1"/>
  <c r="B685" i="80"/>
  <c r="I686" i="79" s="1"/>
  <c r="A685" i="80"/>
  <c r="H686" i="79" s="1"/>
  <c r="B684" i="80"/>
  <c r="I685" i="79" s="1"/>
  <c r="A684" i="80"/>
  <c r="H685" i="79" s="1"/>
  <c r="B683" i="80"/>
  <c r="I684" i="79" s="1"/>
  <c r="A683" i="80"/>
  <c r="H684" i="79" s="1"/>
  <c r="B682" i="80"/>
  <c r="I683" i="79" s="1"/>
  <c r="A682" i="80"/>
  <c r="H683" i="79" s="1"/>
  <c r="B681" i="80"/>
  <c r="I682" i="79" s="1"/>
  <c r="A681" i="80"/>
  <c r="H682" i="79" s="1"/>
  <c r="B680" i="80"/>
  <c r="I681" i="79" s="1"/>
  <c r="A680" i="80"/>
  <c r="H681" i="79" s="1"/>
  <c r="B679" i="80"/>
  <c r="I680" i="79" s="1"/>
  <c r="A679" i="80"/>
  <c r="H680" i="79" s="1"/>
  <c r="B678" i="80"/>
  <c r="I679" i="79" s="1"/>
  <c r="A678" i="80"/>
  <c r="H679" i="79" s="1"/>
  <c r="B677" i="80"/>
  <c r="I678" i="79" s="1"/>
  <c r="A677" i="80"/>
  <c r="H678" i="79" s="1"/>
  <c r="B676" i="80"/>
  <c r="I677" i="79" s="1"/>
  <c r="A676" i="80"/>
  <c r="H677" i="79" s="1"/>
  <c r="B675" i="80"/>
  <c r="I676" i="79" s="1"/>
  <c r="A675" i="80"/>
  <c r="H676" i="79" s="1"/>
  <c r="B674" i="80"/>
  <c r="I675" i="79" s="1"/>
  <c r="A674" i="80"/>
  <c r="H675" i="79" s="1"/>
  <c r="B673" i="80"/>
  <c r="I674" i="79" s="1"/>
  <c r="A673" i="80"/>
  <c r="H674" i="79" s="1"/>
  <c r="B672" i="80"/>
  <c r="I673" i="79" s="1"/>
  <c r="A672" i="80"/>
  <c r="H673" i="79" s="1"/>
  <c r="B671" i="80"/>
  <c r="I672" i="79" s="1"/>
  <c r="A671" i="80"/>
  <c r="H672" i="79" s="1"/>
  <c r="B670" i="80"/>
  <c r="I671" i="79" s="1"/>
  <c r="A670" i="80"/>
  <c r="H671" i="79" s="1"/>
  <c r="B669" i="80"/>
  <c r="I670" i="79" s="1"/>
  <c r="A669" i="80"/>
  <c r="H670" i="79" s="1"/>
  <c r="B668" i="80"/>
  <c r="I669" i="79" s="1"/>
  <c r="A668" i="80"/>
  <c r="H669" i="79" s="1"/>
  <c r="B667" i="80"/>
  <c r="I668" i="79" s="1"/>
  <c r="A667" i="80"/>
  <c r="H668" i="79" s="1"/>
  <c r="B666" i="80"/>
  <c r="I667" i="79" s="1"/>
  <c r="A666" i="80"/>
  <c r="H667" i="79" s="1"/>
  <c r="B665" i="80"/>
  <c r="I666" i="79" s="1"/>
  <c r="A665" i="80"/>
  <c r="H666" i="79" s="1"/>
  <c r="B664" i="80"/>
  <c r="I665" i="79" s="1"/>
  <c r="A664" i="80"/>
  <c r="H665" i="79" s="1"/>
  <c r="B663" i="80"/>
  <c r="I664" i="79" s="1"/>
  <c r="A663" i="80"/>
  <c r="H664" i="79" s="1"/>
  <c r="B662" i="80"/>
  <c r="I663" i="79" s="1"/>
  <c r="A662" i="80"/>
  <c r="H663" i="79" s="1"/>
  <c r="B661" i="80"/>
  <c r="I662" i="79" s="1"/>
  <c r="A661" i="80"/>
  <c r="H662" i="79" s="1"/>
  <c r="B660" i="80"/>
  <c r="I661" i="79" s="1"/>
  <c r="A660" i="80"/>
  <c r="H661" i="79" s="1"/>
  <c r="B659" i="80"/>
  <c r="I660" i="79" s="1"/>
  <c r="A659" i="80"/>
  <c r="H660" i="79" s="1"/>
  <c r="B658" i="80"/>
  <c r="I659" i="79" s="1"/>
  <c r="A658" i="80"/>
  <c r="H659" i="79" s="1"/>
  <c r="B657" i="80"/>
  <c r="I658" i="79" s="1"/>
  <c r="A657" i="80"/>
  <c r="H658" i="79" s="1"/>
  <c r="B656" i="80"/>
  <c r="I657" i="79" s="1"/>
  <c r="A656" i="80"/>
  <c r="H657" i="79" s="1"/>
  <c r="B655" i="80"/>
  <c r="I656" i="79" s="1"/>
  <c r="A655" i="80"/>
  <c r="H656" i="79" s="1"/>
  <c r="B654" i="80"/>
  <c r="I655" i="79" s="1"/>
  <c r="A654" i="80"/>
  <c r="H655" i="79" s="1"/>
  <c r="B653" i="80"/>
  <c r="I654" i="79" s="1"/>
  <c r="A653" i="80"/>
  <c r="H654" i="79" s="1"/>
  <c r="B652" i="80"/>
  <c r="I653" i="79" s="1"/>
  <c r="A652" i="80"/>
  <c r="H653" i="79" s="1"/>
  <c r="B651" i="80"/>
  <c r="I652" i="79" s="1"/>
  <c r="A651" i="80"/>
  <c r="H652" i="79" s="1"/>
  <c r="B650" i="80"/>
  <c r="I651" i="79" s="1"/>
  <c r="A650" i="80"/>
  <c r="H651" i="79" s="1"/>
  <c r="B649" i="80"/>
  <c r="I650" i="79" s="1"/>
  <c r="A649" i="80"/>
  <c r="H650" i="79" s="1"/>
  <c r="B648" i="80"/>
  <c r="I649" i="79" s="1"/>
  <c r="A648" i="80"/>
  <c r="H649" i="79" s="1"/>
  <c r="B647" i="80"/>
  <c r="I648" i="79" s="1"/>
  <c r="A647" i="80"/>
  <c r="H648" i="79" s="1"/>
  <c r="B646" i="80"/>
  <c r="I647" i="79" s="1"/>
  <c r="A646" i="80"/>
  <c r="H647" i="79" s="1"/>
  <c r="B645" i="80"/>
  <c r="I646" i="79" s="1"/>
  <c r="A645" i="80"/>
  <c r="H646" i="79" s="1"/>
  <c r="B644" i="80"/>
  <c r="I645" i="79" s="1"/>
  <c r="A644" i="80"/>
  <c r="H645" i="79" s="1"/>
  <c r="B643" i="80"/>
  <c r="I644" i="79" s="1"/>
  <c r="A643" i="80"/>
  <c r="H644" i="79" s="1"/>
  <c r="B642" i="80"/>
  <c r="I643" i="79" s="1"/>
  <c r="A642" i="80"/>
  <c r="H643" i="79" s="1"/>
  <c r="B641" i="80"/>
  <c r="I642" i="79" s="1"/>
  <c r="A641" i="80"/>
  <c r="H642" i="79" s="1"/>
  <c r="B640" i="80"/>
  <c r="I641" i="79" s="1"/>
  <c r="A640" i="80"/>
  <c r="H641" i="79" s="1"/>
  <c r="B639" i="80"/>
  <c r="I640" i="79" s="1"/>
  <c r="A639" i="80"/>
  <c r="H640" i="79" s="1"/>
  <c r="B638" i="80"/>
  <c r="I639" i="79" s="1"/>
  <c r="A638" i="80"/>
  <c r="H639" i="79" s="1"/>
  <c r="B637" i="80"/>
  <c r="I638" i="79" s="1"/>
  <c r="A637" i="80"/>
  <c r="H638" i="79" s="1"/>
  <c r="B636" i="80"/>
  <c r="I637" i="79" s="1"/>
  <c r="A636" i="80"/>
  <c r="H637" i="79" s="1"/>
  <c r="B635" i="80"/>
  <c r="I636" i="79" s="1"/>
  <c r="A635" i="80"/>
  <c r="H636" i="79" s="1"/>
  <c r="B634" i="80"/>
  <c r="I635" i="79" s="1"/>
  <c r="A634" i="80"/>
  <c r="H635" i="79" s="1"/>
  <c r="B633" i="80"/>
  <c r="I634" i="79" s="1"/>
  <c r="A633" i="80"/>
  <c r="H634" i="79" s="1"/>
  <c r="B632" i="80"/>
  <c r="I633" i="79" s="1"/>
  <c r="A632" i="80"/>
  <c r="H633" i="79" s="1"/>
  <c r="B631" i="80"/>
  <c r="I632" i="79" s="1"/>
  <c r="A631" i="80"/>
  <c r="H632" i="79" s="1"/>
  <c r="B630" i="80"/>
  <c r="I631" i="79" s="1"/>
  <c r="A630" i="80"/>
  <c r="H631" i="79" s="1"/>
  <c r="B629" i="80"/>
  <c r="I630" i="79" s="1"/>
  <c r="A629" i="80"/>
  <c r="H630" i="79" s="1"/>
  <c r="B628" i="80"/>
  <c r="I629" i="79" s="1"/>
  <c r="A628" i="80"/>
  <c r="H629" i="79" s="1"/>
  <c r="B627" i="80"/>
  <c r="I628" i="79" s="1"/>
  <c r="A627" i="80"/>
  <c r="H628" i="79" s="1"/>
  <c r="B626" i="80"/>
  <c r="I627" i="79" s="1"/>
  <c r="A626" i="80"/>
  <c r="H627" i="79" s="1"/>
  <c r="B625" i="80"/>
  <c r="I626" i="79" s="1"/>
  <c r="A625" i="80"/>
  <c r="H626" i="79" s="1"/>
  <c r="B624" i="80"/>
  <c r="I625" i="79" s="1"/>
  <c r="A624" i="80"/>
  <c r="H625" i="79" s="1"/>
  <c r="B623" i="80"/>
  <c r="I624" i="79" s="1"/>
  <c r="A623" i="80"/>
  <c r="H624" i="79" s="1"/>
  <c r="B622" i="80"/>
  <c r="I623" i="79" s="1"/>
  <c r="A622" i="80"/>
  <c r="H623" i="79" s="1"/>
  <c r="B621" i="80"/>
  <c r="I622" i="79" s="1"/>
  <c r="A621" i="80"/>
  <c r="H622" i="79" s="1"/>
  <c r="B620" i="80"/>
  <c r="I621" i="79" s="1"/>
  <c r="A620" i="80"/>
  <c r="H621" i="79" s="1"/>
  <c r="B619" i="80"/>
  <c r="I620" i="79" s="1"/>
  <c r="A619" i="80"/>
  <c r="H620" i="79" s="1"/>
  <c r="B618" i="80"/>
  <c r="I619" i="79" s="1"/>
  <c r="A618" i="80"/>
  <c r="H619" i="79" s="1"/>
  <c r="B617" i="80"/>
  <c r="I618" i="79" s="1"/>
  <c r="A617" i="80"/>
  <c r="H618" i="79" s="1"/>
  <c r="B616" i="80"/>
  <c r="I617" i="79" s="1"/>
  <c r="A616" i="80"/>
  <c r="H617" i="79" s="1"/>
  <c r="B615" i="80"/>
  <c r="I616" i="79" s="1"/>
  <c r="A615" i="80"/>
  <c r="H616" i="79" s="1"/>
  <c r="B614" i="80"/>
  <c r="I615" i="79" s="1"/>
  <c r="A614" i="80"/>
  <c r="H615" i="79" s="1"/>
  <c r="B613" i="80"/>
  <c r="I614" i="79" s="1"/>
  <c r="A613" i="80"/>
  <c r="H614" i="79" s="1"/>
  <c r="B612" i="80"/>
  <c r="I613" i="79" s="1"/>
  <c r="A612" i="80"/>
  <c r="H613" i="79" s="1"/>
  <c r="B611" i="80"/>
  <c r="I612" i="79" s="1"/>
  <c r="A611" i="80"/>
  <c r="H612" i="79" s="1"/>
  <c r="B610" i="80"/>
  <c r="I611" i="79" s="1"/>
  <c r="A610" i="80"/>
  <c r="H611" i="79" s="1"/>
  <c r="B609" i="80"/>
  <c r="I610" i="79" s="1"/>
  <c r="A609" i="80"/>
  <c r="H610" i="79" s="1"/>
  <c r="B608" i="80"/>
  <c r="I609" i="79" s="1"/>
  <c r="A608" i="80"/>
  <c r="H609" i="79" s="1"/>
  <c r="B607" i="80"/>
  <c r="I608" i="79" s="1"/>
  <c r="A607" i="80"/>
  <c r="H608" i="79" s="1"/>
  <c r="B606" i="80"/>
  <c r="I607" i="79" s="1"/>
  <c r="A606" i="80"/>
  <c r="H607" i="79" s="1"/>
  <c r="B605" i="80"/>
  <c r="I606" i="79" s="1"/>
  <c r="A605" i="80"/>
  <c r="H606" i="79" s="1"/>
  <c r="B604" i="80"/>
  <c r="I605" i="79" s="1"/>
  <c r="A604" i="80"/>
  <c r="H605" i="79" s="1"/>
  <c r="B603" i="80"/>
  <c r="I604" i="79" s="1"/>
  <c r="A603" i="80"/>
  <c r="H604" i="79" s="1"/>
  <c r="B602" i="80"/>
  <c r="I603" i="79" s="1"/>
  <c r="A602" i="80"/>
  <c r="H603" i="79" s="1"/>
  <c r="B601" i="80"/>
  <c r="I602" i="79" s="1"/>
  <c r="A601" i="80"/>
  <c r="H602" i="79" s="1"/>
  <c r="B600" i="80"/>
  <c r="I601" i="79" s="1"/>
  <c r="A600" i="80"/>
  <c r="H601" i="79" s="1"/>
  <c r="B599" i="80"/>
  <c r="I600" i="79" s="1"/>
  <c r="A599" i="80"/>
  <c r="H600" i="79" s="1"/>
  <c r="B598" i="80"/>
  <c r="I599" i="79" s="1"/>
  <c r="A598" i="80"/>
  <c r="H599" i="79" s="1"/>
  <c r="B597" i="80"/>
  <c r="I598" i="79" s="1"/>
  <c r="A597" i="80"/>
  <c r="H598" i="79" s="1"/>
  <c r="B596" i="80"/>
  <c r="I597" i="79" s="1"/>
  <c r="A596" i="80"/>
  <c r="H597" i="79" s="1"/>
  <c r="B595" i="80"/>
  <c r="I596" i="79" s="1"/>
  <c r="A595" i="80"/>
  <c r="H596" i="79" s="1"/>
  <c r="B594" i="80"/>
  <c r="I595" i="79" s="1"/>
  <c r="A594" i="80"/>
  <c r="H595" i="79" s="1"/>
  <c r="B593" i="80"/>
  <c r="I594" i="79" s="1"/>
  <c r="A593" i="80"/>
  <c r="H594" i="79" s="1"/>
  <c r="B592" i="80"/>
  <c r="I593" i="79" s="1"/>
  <c r="A592" i="80"/>
  <c r="H593" i="79" s="1"/>
  <c r="B591" i="80"/>
  <c r="I592" i="79" s="1"/>
  <c r="A591" i="80"/>
  <c r="H592" i="79" s="1"/>
  <c r="B590" i="80"/>
  <c r="I591" i="79" s="1"/>
  <c r="A590" i="80"/>
  <c r="H591" i="79" s="1"/>
  <c r="B589" i="80"/>
  <c r="I590" i="79" s="1"/>
  <c r="A589" i="80"/>
  <c r="H590" i="79" s="1"/>
  <c r="B588" i="80"/>
  <c r="I589" i="79" s="1"/>
  <c r="A588" i="80"/>
  <c r="H589" i="79" s="1"/>
  <c r="B587" i="80"/>
  <c r="I588" i="79" s="1"/>
  <c r="A587" i="80"/>
  <c r="H588" i="79" s="1"/>
  <c r="B586" i="80"/>
  <c r="I587" i="79" s="1"/>
  <c r="A586" i="80"/>
  <c r="H587" i="79" s="1"/>
  <c r="B585" i="80"/>
  <c r="I586" i="79" s="1"/>
  <c r="A585" i="80"/>
  <c r="H586" i="79" s="1"/>
  <c r="B584" i="80"/>
  <c r="I585" i="79" s="1"/>
  <c r="A584" i="80"/>
  <c r="H585" i="79" s="1"/>
  <c r="B583" i="80"/>
  <c r="I584" i="79" s="1"/>
  <c r="A583" i="80"/>
  <c r="H584" i="79" s="1"/>
  <c r="B582" i="80"/>
  <c r="I583" i="79" s="1"/>
  <c r="A582" i="80"/>
  <c r="H583" i="79" s="1"/>
  <c r="B581" i="80"/>
  <c r="I582" i="79" s="1"/>
  <c r="A581" i="80"/>
  <c r="H582" i="79" s="1"/>
  <c r="B580" i="80"/>
  <c r="I581" i="79" s="1"/>
  <c r="A580" i="80"/>
  <c r="H581" i="79" s="1"/>
  <c r="B579" i="80"/>
  <c r="I580" i="79" s="1"/>
  <c r="A579" i="80"/>
  <c r="H580" i="79" s="1"/>
  <c r="B578" i="80"/>
  <c r="I579" i="79" s="1"/>
  <c r="A578" i="80"/>
  <c r="H579" i="79" s="1"/>
  <c r="B577" i="80"/>
  <c r="I578" i="79" s="1"/>
  <c r="A577" i="80"/>
  <c r="H578" i="79" s="1"/>
  <c r="B576" i="80"/>
  <c r="I577" i="79" s="1"/>
  <c r="A576" i="80"/>
  <c r="H577" i="79" s="1"/>
  <c r="B575" i="80"/>
  <c r="I576" i="79" s="1"/>
  <c r="A575" i="80"/>
  <c r="H576" i="79" s="1"/>
  <c r="B574" i="80"/>
  <c r="I575" i="79" s="1"/>
  <c r="A574" i="80"/>
  <c r="H575" i="79" s="1"/>
  <c r="B573" i="80"/>
  <c r="I574" i="79" s="1"/>
  <c r="A573" i="80"/>
  <c r="H574" i="79" s="1"/>
  <c r="B572" i="80"/>
  <c r="I573" i="79" s="1"/>
  <c r="A572" i="80"/>
  <c r="H573" i="79" s="1"/>
  <c r="B571" i="80"/>
  <c r="I572" i="79" s="1"/>
  <c r="A571" i="80"/>
  <c r="H572" i="79" s="1"/>
  <c r="B570" i="80"/>
  <c r="I571" i="79" s="1"/>
  <c r="A570" i="80"/>
  <c r="H571" i="79" s="1"/>
  <c r="B569" i="80"/>
  <c r="I570" i="79" s="1"/>
  <c r="A569" i="80"/>
  <c r="H570" i="79" s="1"/>
  <c r="B568" i="80"/>
  <c r="I569" i="79" s="1"/>
  <c r="A568" i="80"/>
  <c r="H569" i="79" s="1"/>
  <c r="B567" i="80"/>
  <c r="I568" i="79" s="1"/>
  <c r="A567" i="80"/>
  <c r="H568" i="79" s="1"/>
  <c r="B566" i="80"/>
  <c r="I567" i="79" s="1"/>
  <c r="A566" i="80"/>
  <c r="H567" i="79" s="1"/>
  <c r="B565" i="80"/>
  <c r="I566" i="79" s="1"/>
  <c r="A565" i="80"/>
  <c r="H566" i="79" s="1"/>
  <c r="B564" i="80"/>
  <c r="I565" i="79" s="1"/>
  <c r="A564" i="80"/>
  <c r="H565" i="79" s="1"/>
  <c r="B563" i="80"/>
  <c r="I564" i="79" s="1"/>
  <c r="A563" i="80"/>
  <c r="H564" i="79" s="1"/>
  <c r="B562" i="80"/>
  <c r="I563" i="79" s="1"/>
  <c r="A562" i="80"/>
  <c r="H563" i="79" s="1"/>
  <c r="B561" i="80"/>
  <c r="I562" i="79" s="1"/>
  <c r="A561" i="80"/>
  <c r="H562" i="79" s="1"/>
  <c r="B560" i="80"/>
  <c r="I561" i="79" s="1"/>
  <c r="A560" i="80"/>
  <c r="H561" i="79" s="1"/>
  <c r="B559" i="80"/>
  <c r="I560" i="79" s="1"/>
  <c r="A559" i="80"/>
  <c r="H560" i="79" s="1"/>
  <c r="B558" i="80"/>
  <c r="I559" i="79" s="1"/>
  <c r="A558" i="80"/>
  <c r="H559" i="79" s="1"/>
  <c r="B557" i="80"/>
  <c r="I558" i="79" s="1"/>
  <c r="A557" i="80"/>
  <c r="H558" i="79" s="1"/>
  <c r="B556" i="80"/>
  <c r="I557" i="79" s="1"/>
  <c r="A556" i="80"/>
  <c r="H557" i="79" s="1"/>
  <c r="B555" i="80"/>
  <c r="I556" i="79" s="1"/>
  <c r="A555" i="80"/>
  <c r="H556" i="79" s="1"/>
  <c r="B554" i="80"/>
  <c r="I555" i="79" s="1"/>
  <c r="A554" i="80"/>
  <c r="H555" i="79" s="1"/>
  <c r="B553" i="80"/>
  <c r="I554" i="79" s="1"/>
  <c r="A553" i="80"/>
  <c r="H554" i="79" s="1"/>
  <c r="B552" i="80"/>
  <c r="I553" i="79" s="1"/>
  <c r="A552" i="80"/>
  <c r="H553" i="79" s="1"/>
  <c r="B551" i="80"/>
  <c r="I552" i="79" s="1"/>
  <c r="A551" i="80"/>
  <c r="H552" i="79" s="1"/>
  <c r="B550" i="80"/>
  <c r="I551" i="79" s="1"/>
  <c r="A550" i="80"/>
  <c r="H551" i="79" s="1"/>
  <c r="B549" i="80"/>
  <c r="I550" i="79" s="1"/>
  <c r="A549" i="80"/>
  <c r="H550" i="79" s="1"/>
  <c r="B548" i="80"/>
  <c r="I549" i="79" s="1"/>
  <c r="A548" i="80"/>
  <c r="H549" i="79" s="1"/>
  <c r="B547" i="80"/>
  <c r="I548" i="79" s="1"/>
  <c r="A547" i="80"/>
  <c r="H548" i="79" s="1"/>
  <c r="B546" i="80"/>
  <c r="I547" i="79" s="1"/>
  <c r="A546" i="80"/>
  <c r="H547" i="79" s="1"/>
  <c r="B545" i="80"/>
  <c r="I546" i="79" s="1"/>
  <c r="A545" i="80"/>
  <c r="H546" i="79" s="1"/>
  <c r="B544" i="80"/>
  <c r="I545" i="79" s="1"/>
  <c r="A544" i="80"/>
  <c r="H545" i="79" s="1"/>
  <c r="B543" i="80"/>
  <c r="I544" i="79" s="1"/>
  <c r="A543" i="80"/>
  <c r="H544" i="79" s="1"/>
  <c r="B542" i="80"/>
  <c r="I543" i="79" s="1"/>
  <c r="A542" i="80"/>
  <c r="H543" i="79" s="1"/>
  <c r="B541" i="80"/>
  <c r="I542" i="79" s="1"/>
  <c r="A541" i="80"/>
  <c r="H542" i="79" s="1"/>
  <c r="B540" i="80"/>
  <c r="I541" i="79" s="1"/>
  <c r="A540" i="80"/>
  <c r="H541" i="79" s="1"/>
  <c r="B539" i="80"/>
  <c r="I540" i="79" s="1"/>
  <c r="A539" i="80"/>
  <c r="H540" i="79" s="1"/>
  <c r="B538" i="80"/>
  <c r="I539" i="79" s="1"/>
  <c r="A538" i="80"/>
  <c r="H539" i="79" s="1"/>
  <c r="B537" i="80"/>
  <c r="I538" i="79" s="1"/>
  <c r="A537" i="80"/>
  <c r="H538" i="79" s="1"/>
  <c r="B536" i="80"/>
  <c r="I537" i="79" s="1"/>
  <c r="A536" i="80"/>
  <c r="H537" i="79" s="1"/>
  <c r="B535" i="80"/>
  <c r="I536" i="79" s="1"/>
  <c r="A535" i="80"/>
  <c r="H536" i="79" s="1"/>
  <c r="B534" i="80"/>
  <c r="I535" i="79" s="1"/>
  <c r="A534" i="80"/>
  <c r="H535" i="79" s="1"/>
  <c r="B533" i="80"/>
  <c r="I534" i="79" s="1"/>
  <c r="A533" i="80"/>
  <c r="H534" i="79" s="1"/>
  <c r="B532" i="80"/>
  <c r="I533" i="79" s="1"/>
  <c r="A532" i="80"/>
  <c r="H533" i="79" s="1"/>
  <c r="B531" i="80"/>
  <c r="I532" i="79" s="1"/>
  <c r="A531" i="80"/>
  <c r="H532" i="79" s="1"/>
  <c r="B530" i="80"/>
  <c r="I531" i="79" s="1"/>
  <c r="A530" i="80"/>
  <c r="H531" i="79" s="1"/>
  <c r="B529" i="80"/>
  <c r="I530" i="79" s="1"/>
  <c r="A529" i="80"/>
  <c r="H530" i="79" s="1"/>
  <c r="B528" i="80"/>
  <c r="I529" i="79" s="1"/>
  <c r="A528" i="80"/>
  <c r="H529" i="79" s="1"/>
  <c r="B527" i="80"/>
  <c r="I528" i="79" s="1"/>
  <c r="A527" i="80"/>
  <c r="H528" i="79" s="1"/>
  <c r="B526" i="80"/>
  <c r="I527" i="79" s="1"/>
  <c r="A526" i="80"/>
  <c r="H527" i="79" s="1"/>
  <c r="B525" i="80"/>
  <c r="I526" i="79" s="1"/>
  <c r="A525" i="80"/>
  <c r="H526" i="79" s="1"/>
  <c r="B524" i="80"/>
  <c r="I525" i="79" s="1"/>
  <c r="A524" i="80"/>
  <c r="H525" i="79" s="1"/>
  <c r="B523" i="80"/>
  <c r="I524" i="79" s="1"/>
  <c r="A523" i="80"/>
  <c r="H524" i="79" s="1"/>
  <c r="B522" i="80"/>
  <c r="I523" i="79" s="1"/>
  <c r="A522" i="80"/>
  <c r="H523" i="79" s="1"/>
  <c r="B521" i="80"/>
  <c r="I522" i="79" s="1"/>
  <c r="A521" i="80"/>
  <c r="H522" i="79" s="1"/>
  <c r="B520" i="80"/>
  <c r="I521" i="79" s="1"/>
  <c r="A520" i="80"/>
  <c r="H521" i="79" s="1"/>
  <c r="B519" i="80"/>
  <c r="I520" i="79" s="1"/>
  <c r="A519" i="80"/>
  <c r="H520" i="79" s="1"/>
  <c r="B518" i="80"/>
  <c r="I519" i="79" s="1"/>
  <c r="A518" i="80"/>
  <c r="H519" i="79" s="1"/>
  <c r="B517" i="80"/>
  <c r="I518" i="79" s="1"/>
  <c r="A517" i="80"/>
  <c r="H518" i="79" s="1"/>
  <c r="B516" i="80"/>
  <c r="I517" i="79" s="1"/>
  <c r="A516" i="80"/>
  <c r="H517" i="79" s="1"/>
  <c r="B515" i="80"/>
  <c r="I516" i="79" s="1"/>
  <c r="A515" i="80"/>
  <c r="H516" i="79" s="1"/>
  <c r="B514" i="80"/>
  <c r="I515" i="79" s="1"/>
  <c r="A514" i="80"/>
  <c r="H515" i="79" s="1"/>
  <c r="B513" i="80"/>
  <c r="I514" i="79" s="1"/>
  <c r="A513" i="80"/>
  <c r="H514" i="79" s="1"/>
  <c r="B512" i="80"/>
  <c r="I513" i="79" s="1"/>
  <c r="A512" i="80"/>
  <c r="H513" i="79" s="1"/>
  <c r="B511" i="80"/>
  <c r="I512" i="79" s="1"/>
  <c r="A511" i="80"/>
  <c r="H512" i="79" s="1"/>
  <c r="B510" i="80"/>
  <c r="I511" i="79" s="1"/>
  <c r="A510" i="80"/>
  <c r="H511" i="79" s="1"/>
  <c r="B509" i="80"/>
  <c r="I510" i="79" s="1"/>
  <c r="A509" i="80"/>
  <c r="H510" i="79" s="1"/>
  <c r="B508" i="80"/>
  <c r="I509" i="79" s="1"/>
  <c r="A508" i="80"/>
  <c r="H509" i="79" s="1"/>
  <c r="B507" i="80"/>
  <c r="I508" i="79" s="1"/>
  <c r="A507" i="80"/>
  <c r="H508" i="79" s="1"/>
  <c r="B506" i="80"/>
  <c r="I507" i="79" s="1"/>
  <c r="A506" i="80"/>
  <c r="H507" i="79" s="1"/>
  <c r="B505" i="80"/>
  <c r="I506" i="79" s="1"/>
  <c r="A505" i="80"/>
  <c r="H506" i="79" s="1"/>
  <c r="B504" i="80"/>
  <c r="I505" i="79" s="1"/>
  <c r="A504" i="80"/>
  <c r="H505" i="79" s="1"/>
  <c r="B503" i="80"/>
  <c r="I504" i="79" s="1"/>
  <c r="A503" i="80"/>
  <c r="H504" i="79" s="1"/>
  <c r="B502" i="80"/>
  <c r="I503" i="79" s="1"/>
  <c r="A502" i="80"/>
  <c r="H503" i="79" s="1"/>
  <c r="B501" i="80"/>
  <c r="I502" i="79" s="1"/>
  <c r="A501" i="80"/>
  <c r="H502" i="79" s="1"/>
  <c r="B500" i="80"/>
  <c r="I501" i="79" s="1"/>
  <c r="A500" i="80"/>
  <c r="H501" i="79" s="1"/>
  <c r="B499" i="80"/>
  <c r="I500" i="79" s="1"/>
  <c r="A499" i="80"/>
  <c r="H500" i="79" s="1"/>
  <c r="B498" i="80"/>
  <c r="I499" i="79" s="1"/>
  <c r="A498" i="80"/>
  <c r="H499" i="79" s="1"/>
  <c r="B497" i="80"/>
  <c r="I498" i="79" s="1"/>
  <c r="A497" i="80"/>
  <c r="H498" i="79" s="1"/>
  <c r="B496" i="80"/>
  <c r="I497" i="79" s="1"/>
  <c r="A496" i="80"/>
  <c r="H497" i="79" s="1"/>
  <c r="B495" i="80"/>
  <c r="I496" i="79" s="1"/>
  <c r="A495" i="80"/>
  <c r="H496" i="79" s="1"/>
  <c r="B494" i="80"/>
  <c r="I495" i="79" s="1"/>
  <c r="A494" i="80"/>
  <c r="H495" i="79" s="1"/>
  <c r="B493" i="80"/>
  <c r="I494" i="79" s="1"/>
  <c r="A493" i="80"/>
  <c r="H494" i="79" s="1"/>
  <c r="B492" i="80"/>
  <c r="I493" i="79" s="1"/>
  <c r="A492" i="80"/>
  <c r="H493" i="79" s="1"/>
  <c r="B491" i="80"/>
  <c r="I492" i="79" s="1"/>
  <c r="A491" i="80"/>
  <c r="H492" i="79" s="1"/>
  <c r="B490" i="80"/>
  <c r="I491" i="79" s="1"/>
  <c r="A490" i="80"/>
  <c r="H491" i="79" s="1"/>
  <c r="B489" i="80"/>
  <c r="I490" i="79" s="1"/>
  <c r="A489" i="80"/>
  <c r="H490" i="79" s="1"/>
  <c r="B488" i="80"/>
  <c r="I489" i="79" s="1"/>
  <c r="A488" i="80"/>
  <c r="H489" i="79" s="1"/>
  <c r="B487" i="80"/>
  <c r="I488" i="79" s="1"/>
  <c r="A487" i="80"/>
  <c r="H488" i="79" s="1"/>
  <c r="B486" i="80"/>
  <c r="I487" i="79" s="1"/>
  <c r="A486" i="80"/>
  <c r="H487" i="79" s="1"/>
  <c r="B485" i="80"/>
  <c r="I486" i="79" s="1"/>
  <c r="A485" i="80"/>
  <c r="H486" i="79" s="1"/>
  <c r="B484" i="80"/>
  <c r="I485" i="79" s="1"/>
  <c r="A484" i="80"/>
  <c r="H485" i="79" s="1"/>
  <c r="B483" i="80"/>
  <c r="I484" i="79" s="1"/>
  <c r="A483" i="80"/>
  <c r="H484" i="79" s="1"/>
  <c r="B482" i="80"/>
  <c r="I483" i="79" s="1"/>
  <c r="A482" i="80"/>
  <c r="H483" i="79" s="1"/>
  <c r="B481" i="80"/>
  <c r="I482" i="79" s="1"/>
  <c r="A481" i="80"/>
  <c r="H482" i="79" s="1"/>
  <c r="B480" i="80"/>
  <c r="I481" i="79" s="1"/>
  <c r="A480" i="80"/>
  <c r="H481" i="79" s="1"/>
  <c r="B479" i="80"/>
  <c r="I480" i="79" s="1"/>
  <c r="A479" i="80"/>
  <c r="H480" i="79" s="1"/>
  <c r="B478" i="80"/>
  <c r="I479" i="79" s="1"/>
  <c r="A478" i="80"/>
  <c r="H479" i="79" s="1"/>
  <c r="B477" i="80"/>
  <c r="I478" i="79" s="1"/>
  <c r="A477" i="80"/>
  <c r="H478" i="79" s="1"/>
  <c r="B476" i="80"/>
  <c r="I477" i="79" s="1"/>
  <c r="A476" i="80"/>
  <c r="H477" i="79" s="1"/>
  <c r="B475" i="80"/>
  <c r="I476" i="79" s="1"/>
  <c r="A475" i="80"/>
  <c r="H476" i="79" s="1"/>
  <c r="B474" i="80"/>
  <c r="I475" i="79" s="1"/>
  <c r="A474" i="80"/>
  <c r="H475" i="79" s="1"/>
  <c r="B473" i="80"/>
  <c r="I474" i="79" s="1"/>
  <c r="A473" i="80"/>
  <c r="H474" i="79" s="1"/>
  <c r="B472" i="80"/>
  <c r="I473" i="79" s="1"/>
  <c r="A472" i="80"/>
  <c r="H473" i="79" s="1"/>
  <c r="B471" i="80"/>
  <c r="I472" i="79" s="1"/>
  <c r="A471" i="80"/>
  <c r="H472" i="79" s="1"/>
  <c r="B470" i="80"/>
  <c r="I471" i="79" s="1"/>
  <c r="A470" i="80"/>
  <c r="H471" i="79" s="1"/>
  <c r="B469" i="80"/>
  <c r="I470" i="79" s="1"/>
  <c r="A469" i="80"/>
  <c r="H470" i="79" s="1"/>
  <c r="B468" i="80"/>
  <c r="I469" i="79" s="1"/>
  <c r="A468" i="80"/>
  <c r="H469" i="79" s="1"/>
  <c r="B467" i="80"/>
  <c r="I468" i="79" s="1"/>
  <c r="A467" i="80"/>
  <c r="H468" i="79" s="1"/>
  <c r="B466" i="80"/>
  <c r="I467" i="79" s="1"/>
  <c r="A466" i="80"/>
  <c r="H467" i="79" s="1"/>
  <c r="B465" i="80"/>
  <c r="I466" i="79" s="1"/>
  <c r="A465" i="80"/>
  <c r="H466" i="79" s="1"/>
  <c r="B464" i="80"/>
  <c r="I465" i="79" s="1"/>
  <c r="A464" i="80"/>
  <c r="H465" i="79" s="1"/>
  <c r="B463" i="80"/>
  <c r="I464" i="79" s="1"/>
  <c r="A463" i="80"/>
  <c r="H464" i="79" s="1"/>
  <c r="B462" i="80"/>
  <c r="I463" i="79" s="1"/>
  <c r="A462" i="80"/>
  <c r="H463" i="79" s="1"/>
  <c r="B461" i="80"/>
  <c r="I462" i="79" s="1"/>
  <c r="A461" i="80"/>
  <c r="H462" i="79" s="1"/>
  <c r="B460" i="80"/>
  <c r="I461" i="79" s="1"/>
  <c r="A460" i="80"/>
  <c r="H461" i="79" s="1"/>
  <c r="B459" i="80"/>
  <c r="I460" i="79" s="1"/>
  <c r="A459" i="80"/>
  <c r="H460" i="79" s="1"/>
  <c r="B458" i="80"/>
  <c r="I459" i="79" s="1"/>
  <c r="A458" i="80"/>
  <c r="H459" i="79" s="1"/>
  <c r="B457" i="80"/>
  <c r="I458" i="79" s="1"/>
  <c r="A457" i="80"/>
  <c r="H458" i="79" s="1"/>
  <c r="B456" i="80"/>
  <c r="I457" i="79" s="1"/>
  <c r="A456" i="80"/>
  <c r="H457" i="79" s="1"/>
  <c r="B455" i="80"/>
  <c r="I456" i="79" s="1"/>
  <c r="A455" i="80"/>
  <c r="H456" i="79" s="1"/>
  <c r="B454" i="80"/>
  <c r="I455" i="79" s="1"/>
  <c r="A454" i="80"/>
  <c r="H455" i="79" s="1"/>
  <c r="B453" i="80"/>
  <c r="I454" i="79" s="1"/>
  <c r="A453" i="80"/>
  <c r="H454" i="79" s="1"/>
  <c r="B452" i="80"/>
  <c r="I453" i="79" s="1"/>
  <c r="A452" i="80"/>
  <c r="H453" i="79" s="1"/>
  <c r="B451" i="80"/>
  <c r="I452" i="79" s="1"/>
  <c r="A451" i="80"/>
  <c r="H452" i="79" s="1"/>
  <c r="B450" i="80"/>
  <c r="I451" i="79" s="1"/>
  <c r="A450" i="80"/>
  <c r="H451" i="79" s="1"/>
  <c r="B449" i="80"/>
  <c r="I450" i="79" s="1"/>
  <c r="A449" i="80"/>
  <c r="H450" i="79" s="1"/>
  <c r="B448" i="80"/>
  <c r="I449" i="79" s="1"/>
  <c r="A448" i="80"/>
  <c r="H449" i="79" s="1"/>
  <c r="B447" i="80"/>
  <c r="I448" i="79" s="1"/>
  <c r="A447" i="80"/>
  <c r="H448" i="79" s="1"/>
  <c r="B446" i="80"/>
  <c r="I447" i="79" s="1"/>
  <c r="A446" i="80"/>
  <c r="H447" i="79" s="1"/>
  <c r="B445" i="80"/>
  <c r="I446" i="79" s="1"/>
  <c r="A445" i="80"/>
  <c r="H446" i="79" s="1"/>
  <c r="B444" i="80"/>
  <c r="I445" i="79" s="1"/>
  <c r="A444" i="80"/>
  <c r="H445" i="79" s="1"/>
  <c r="B443" i="80"/>
  <c r="I444" i="79" s="1"/>
  <c r="A443" i="80"/>
  <c r="H444" i="79" s="1"/>
  <c r="B442" i="80"/>
  <c r="I443" i="79" s="1"/>
  <c r="A442" i="80"/>
  <c r="H443" i="79" s="1"/>
  <c r="B441" i="80"/>
  <c r="I442" i="79" s="1"/>
  <c r="A441" i="80"/>
  <c r="H442" i="79" s="1"/>
  <c r="B440" i="80"/>
  <c r="I441" i="79" s="1"/>
  <c r="A440" i="80"/>
  <c r="H441" i="79" s="1"/>
  <c r="B439" i="80"/>
  <c r="I440" i="79" s="1"/>
  <c r="A439" i="80"/>
  <c r="H440" i="79" s="1"/>
  <c r="B438" i="80"/>
  <c r="I439" i="79" s="1"/>
  <c r="A438" i="80"/>
  <c r="H439" i="79" s="1"/>
  <c r="B437" i="80"/>
  <c r="I438" i="79" s="1"/>
  <c r="A437" i="80"/>
  <c r="H438" i="79" s="1"/>
  <c r="B436" i="80"/>
  <c r="I437" i="79" s="1"/>
  <c r="A436" i="80"/>
  <c r="H437" i="79" s="1"/>
  <c r="B435" i="80"/>
  <c r="I436" i="79" s="1"/>
  <c r="A435" i="80"/>
  <c r="H436" i="79" s="1"/>
  <c r="B434" i="80"/>
  <c r="I435" i="79" s="1"/>
  <c r="A434" i="80"/>
  <c r="H435" i="79" s="1"/>
  <c r="B433" i="80"/>
  <c r="I434" i="79" s="1"/>
  <c r="A433" i="80"/>
  <c r="H434" i="79" s="1"/>
  <c r="B432" i="80"/>
  <c r="I433" i="79" s="1"/>
  <c r="A432" i="80"/>
  <c r="H433" i="79" s="1"/>
  <c r="B431" i="80"/>
  <c r="I432" i="79" s="1"/>
  <c r="A431" i="80"/>
  <c r="H432" i="79" s="1"/>
  <c r="B430" i="80"/>
  <c r="I431" i="79" s="1"/>
  <c r="A430" i="80"/>
  <c r="H431" i="79" s="1"/>
  <c r="B429" i="80"/>
  <c r="I430" i="79" s="1"/>
  <c r="A429" i="80"/>
  <c r="H430" i="79" s="1"/>
  <c r="B428" i="80"/>
  <c r="I429" i="79" s="1"/>
  <c r="A428" i="80"/>
  <c r="H429" i="79" s="1"/>
  <c r="B427" i="80"/>
  <c r="I428" i="79" s="1"/>
  <c r="A427" i="80"/>
  <c r="H428" i="79" s="1"/>
  <c r="B426" i="80"/>
  <c r="I427" i="79" s="1"/>
  <c r="A426" i="80"/>
  <c r="H427" i="79" s="1"/>
  <c r="B425" i="80"/>
  <c r="I426" i="79" s="1"/>
  <c r="A425" i="80"/>
  <c r="H426" i="79" s="1"/>
  <c r="B424" i="80"/>
  <c r="I425" i="79" s="1"/>
  <c r="A424" i="80"/>
  <c r="H425" i="79" s="1"/>
  <c r="B423" i="80"/>
  <c r="I424" i="79" s="1"/>
  <c r="A423" i="80"/>
  <c r="H424" i="79" s="1"/>
  <c r="B422" i="80"/>
  <c r="I423" i="79" s="1"/>
  <c r="A422" i="80"/>
  <c r="H423" i="79" s="1"/>
  <c r="B421" i="80"/>
  <c r="I422" i="79" s="1"/>
  <c r="A421" i="80"/>
  <c r="H422" i="79" s="1"/>
  <c r="B420" i="80"/>
  <c r="I421" i="79" s="1"/>
  <c r="A420" i="80"/>
  <c r="H421" i="79" s="1"/>
  <c r="B419" i="80"/>
  <c r="I420" i="79" s="1"/>
  <c r="A419" i="80"/>
  <c r="H420" i="79" s="1"/>
  <c r="B418" i="80"/>
  <c r="I419" i="79" s="1"/>
  <c r="A418" i="80"/>
  <c r="H419" i="79" s="1"/>
  <c r="B417" i="80"/>
  <c r="I418" i="79" s="1"/>
  <c r="A417" i="80"/>
  <c r="H418" i="79" s="1"/>
  <c r="B416" i="80"/>
  <c r="I417" i="79" s="1"/>
  <c r="A416" i="80"/>
  <c r="H417" i="79" s="1"/>
  <c r="B415" i="80"/>
  <c r="I416" i="79" s="1"/>
  <c r="A415" i="80"/>
  <c r="H416" i="79" s="1"/>
  <c r="B414" i="80"/>
  <c r="I415" i="79" s="1"/>
  <c r="A414" i="80"/>
  <c r="H415" i="79" s="1"/>
  <c r="B413" i="80"/>
  <c r="I414" i="79" s="1"/>
  <c r="A413" i="80"/>
  <c r="H414" i="79" s="1"/>
  <c r="B412" i="80"/>
  <c r="I413" i="79" s="1"/>
  <c r="A412" i="80"/>
  <c r="H413" i="79" s="1"/>
  <c r="B411" i="80"/>
  <c r="I412" i="79" s="1"/>
  <c r="A411" i="80"/>
  <c r="H412" i="79" s="1"/>
  <c r="B410" i="80"/>
  <c r="I411" i="79" s="1"/>
  <c r="A410" i="80"/>
  <c r="H411" i="79" s="1"/>
  <c r="B409" i="80"/>
  <c r="I410" i="79" s="1"/>
  <c r="A409" i="80"/>
  <c r="H410" i="79" s="1"/>
  <c r="B408" i="80"/>
  <c r="I409" i="79" s="1"/>
  <c r="A408" i="80"/>
  <c r="H409" i="79" s="1"/>
  <c r="B407" i="80"/>
  <c r="I408" i="79" s="1"/>
  <c r="A407" i="80"/>
  <c r="H408" i="79" s="1"/>
  <c r="B406" i="80"/>
  <c r="I407" i="79" s="1"/>
  <c r="A406" i="80"/>
  <c r="H407" i="79" s="1"/>
  <c r="B405" i="80"/>
  <c r="I406" i="79" s="1"/>
  <c r="A405" i="80"/>
  <c r="H406" i="79" s="1"/>
  <c r="B404" i="80"/>
  <c r="I405" i="79" s="1"/>
  <c r="A404" i="80"/>
  <c r="H405" i="79" s="1"/>
  <c r="B403" i="80"/>
  <c r="I404" i="79" s="1"/>
  <c r="A403" i="80"/>
  <c r="H404" i="79" s="1"/>
  <c r="B402" i="80"/>
  <c r="I403" i="79" s="1"/>
  <c r="A402" i="80"/>
  <c r="H403" i="79" s="1"/>
  <c r="B401" i="80"/>
  <c r="I402" i="79" s="1"/>
  <c r="A401" i="80"/>
  <c r="H402" i="79" s="1"/>
  <c r="B400" i="80"/>
  <c r="I401" i="79" s="1"/>
  <c r="A400" i="80"/>
  <c r="H401" i="79" s="1"/>
  <c r="B399" i="80"/>
  <c r="I400" i="79" s="1"/>
  <c r="A399" i="80"/>
  <c r="H400" i="79" s="1"/>
  <c r="B398" i="80"/>
  <c r="I399" i="79" s="1"/>
  <c r="A398" i="80"/>
  <c r="H399" i="79" s="1"/>
  <c r="B397" i="80"/>
  <c r="I398" i="79" s="1"/>
  <c r="A397" i="80"/>
  <c r="H398" i="79" s="1"/>
  <c r="B396" i="80"/>
  <c r="I397" i="79" s="1"/>
  <c r="A396" i="80"/>
  <c r="H397" i="79" s="1"/>
  <c r="B395" i="80"/>
  <c r="I396" i="79" s="1"/>
  <c r="A395" i="80"/>
  <c r="H396" i="79" s="1"/>
  <c r="B394" i="80"/>
  <c r="I395" i="79" s="1"/>
  <c r="A394" i="80"/>
  <c r="H395" i="79" s="1"/>
  <c r="B393" i="80"/>
  <c r="I394" i="79" s="1"/>
  <c r="A393" i="80"/>
  <c r="H394" i="79" s="1"/>
  <c r="B392" i="80"/>
  <c r="I393" i="79" s="1"/>
  <c r="A392" i="80"/>
  <c r="H393" i="79" s="1"/>
  <c r="B391" i="80"/>
  <c r="I392" i="79" s="1"/>
  <c r="A391" i="80"/>
  <c r="H392" i="79" s="1"/>
  <c r="B390" i="80"/>
  <c r="I391" i="79" s="1"/>
  <c r="A390" i="80"/>
  <c r="H391" i="79" s="1"/>
  <c r="B389" i="80"/>
  <c r="I390" i="79" s="1"/>
  <c r="A389" i="80"/>
  <c r="H390" i="79" s="1"/>
  <c r="B388" i="80"/>
  <c r="I389" i="79" s="1"/>
  <c r="A388" i="80"/>
  <c r="H389" i="79" s="1"/>
  <c r="B387" i="80"/>
  <c r="I388" i="79" s="1"/>
  <c r="A387" i="80"/>
  <c r="H388" i="79" s="1"/>
  <c r="B386" i="80"/>
  <c r="I387" i="79" s="1"/>
  <c r="A386" i="80"/>
  <c r="H387" i="79" s="1"/>
  <c r="B385" i="80"/>
  <c r="I386" i="79" s="1"/>
  <c r="A385" i="80"/>
  <c r="H386" i="79" s="1"/>
  <c r="B384" i="80"/>
  <c r="I385" i="79" s="1"/>
  <c r="A384" i="80"/>
  <c r="H385" i="79" s="1"/>
  <c r="B383" i="80"/>
  <c r="I384" i="79" s="1"/>
  <c r="A383" i="80"/>
  <c r="H384" i="79" s="1"/>
  <c r="B382" i="80"/>
  <c r="I383" i="79" s="1"/>
  <c r="A382" i="80"/>
  <c r="H383" i="79" s="1"/>
  <c r="B381" i="80"/>
  <c r="I382" i="79" s="1"/>
  <c r="A381" i="80"/>
  <c r="H382" i="79" s="1"/>
  <c r="B380" i="80"/>
  <c r="I381" i="79" s="1"/>
  <c r="A380" i="80"/>
  <c r="H381" i="79" s="1"/>
  <c r="B379" i="80"/>
  <c r="I380" i="79" s="1"/>
  <c r="A379" i="80"/>
  <c r="H380" i="79" s="1"/>
  <c r="B378" i="80"/>
  <c r="I379" i="79" s="1"/>
  <c r="A378" i="80"/>
  <c r="H379" i="79" s="1"/>
  <c r="B377" i="80"/>
  <c r="I378" i="79" s="1"/>
  <c r="A377" i="80"/>
  <c r="H378" i="79" s="1"/>
  <c r="B376" i="80"/>
  <c r="I377" i="79" s="1"/>
  <c r="A376" i="80"/>
  <c r="H377" i="79" s="1"/>
  <c r="B375" i="80"/>
  <c r="I376" i="79" s="1"/>
  <c r="A375" i="80"/>
  <c r="H376" i="79" s="1"/>
  <c r="B374" i="80"/>
  <c r="I375" i="79" s="1"/>
  <c r="A374" i="80"/>
  <c r="H375" i="79" s="1"/>
  <c r="B373" i="80"/>
  <c r="I374" i="79" s="1"/>
  <c r="A373" i="80"/>
  <c r="H374" i="79" s="1"/>
  <c r="B372" i="80"/>
  <c r="I373" i="79" s="1"/>
  <c r="A372" i="80"/>
  <c r="H373" i="79" s="1"/>
  <c r="B371" i="80"/>
  <c r="I372" i="79" s="1"/>
  <c r="A371" i="80"/>
  <c r="H372" i="79" s="1"/>
  <c r="B370" i="80"/>
  <c r="I371" i="79" s="1"/>
  <c r="A370" i="80"/>
  <c r="H371" i="79" s="1"/>
  <c r="B369" i="80"/>
  <c r="I370" i="79" s="1"/>
  <c r="A369" i="80"/>
  <c r="H370" i="79" s="1"/>
  <c r="B368" i="80"/>
  <c r="I369" i="79" s="1"/>
  <c r="A368" i="80"/>
  <c r="H369" i="79" s="1"/>
  <c r="B367" i="80"/>
  <c r="I368" i="79" s="1"/>
  <c r="A367" i="80"/>
  <c r="H368" i="79" s="1"/>
  <c r="B366" i="80"/>
  <c r="I367" i="79" s="1"/>
  <c r="A366" i="80"/>
  <c r="H367" i="79" s="1"/>
  <c r="B365" i="80"/>
  <c r="I366" i="79" s="1"/>
  <c r="A365" i="80"/>
  <c r="H366" i="79" s="1"/>
  <c r="B364" i="80"/>
  <c r="I365" i="79" s="1"/>
  <c r="A364" i="80"/>
  <c r="H365" i="79" s="1"/>
  <c r="B363" i="80"/>
  <c r="I364" i="79" s="1"/>
  <c r="A363" i="80"/>
  <c r="H364" i="79" s="1"/>
  <c r="B362" i="80"/>
  <c r="I363" i="79" s="1"/>
  <c r="A362" i="80"/>
  <c r="H363" i="79" s="1"/>
  <c r="B361" i="80"/>
  <c r="I362" i="79" s="1"/>
  <c r="A361" i="80"/>
  <c r="H362" i="79" s="1"/>
  <c r="B360" i="80"/>
  <c r="I361" i="79" s="1"/>
  <c r="A360" i="80"/>
  <c r="H361" i="79" s="1"/>
  <c r="B359" i="80"/>
  <c r="I360" i="79" s="1"/>
  <c r="A359" i="80"/>
  <c r="H360" i="79" s="1"/>
  <c r="B358" i="80"/>
  <c r="I359" i="79" s="1"/>
  <c r="A358" i="80"/>
  <c r="H359" i="79" s="1"/>
  <c r="B357" i="80"/>
  <c r="I358" i="79" s="1"/>
  <c r="A357" i="80"/>
  <c r="H358" i="79" s="1"/>
  <c r="B356" i="80"/>
  <c r="I357" i="79" s="1"/>
  <c r="A356" i="80"/>
  <c r="H357" i="79" s="1"/>
  <c r="B355" i="80"/>
  <c r="I356" i="79" s="1"/>
  <c r="A355" i="80"/>
  <c r="H356" i="79" s="1"/>
  <c r="B354" i="80"/>
  <c r="I355" i="79" s="1"/>
  <c r="A354" i="80"/>
  <c r="H355" i="79" s="1"/>
  <c r="B353" i="80"/>
  <c r="I354" i="79" s="1"/>
  <c r="A353" i="80"/>
  <c r="H354" i="79" s="1"/>
  <c r="B352" i="80"/>
  <c r="I353" i="79" s="1"/>
  <c r="A352" i="80"/>
  <c r="H353" i="79" s="1"/>
  <c r="B351" i="80"/>
  <c r="I352" i="79" s="1"/>
  <c r="A351" i="80"/>
  <c r="H352" i="79" s="1"/>
  <c r="B350" i="80"/>
  <c r="I351" i="79" s="1"/>
  <c r="A350" i="80"/>
  <c r="H351" i="79" s="1"/>
  <c r="B349" i="80"/>
  <c r="I350" i="79" s="1"/>
  <c r="A349" i="80"/>
  <c r="H350" i="79" s="1"/>
  <c r="B348" i="80"/>
  <c r="I349" i="79" s="1"/>
  <c r="A348" i="80"/>
  <c r="H349" i="79" s="1"/>
  <c r="B347" i="80"/>
  <c r="I348" i="79" s="1"/>
  <c r="A347" i="80"/>
  <c r="H348" i="79" s="1"/>
  <c r="B346" i="80"/>
  <c r="I347" i="79" s="1"/>
  <c r="A346" i="80"/>
  <c r="H347" i="79" s="1"/>
  <c r="B345" i="80"/>
  <c r="I346" i="79" s="1"/>
  <c r="A345" i="80"/>
  <c r="H346" i="79" s="1"/>
  <c r="B344" i="80"/>
  <c r="I345" i="79" s="1"/>
  <c r="A344" i="80"/>
  <c r="H345" i="79" s="1"/>
  <c r="B343" i="80"/>
  <c r="I344" i="79" s="1"/>
  <c r="A343" i="80"/>
  <c r="H344" i="79" s="1"/>
  <c r="B342" i="80"/>
  <c r="I343" i="79" s="1"/>
  <c r="A342" i="80"/>
  <c r="H343" i="79" s="1"/>
  <c r="B341" i="80"/>
  <c r="I342" i="79" s="1"/>
  <c r="A341" i="80"/>
  <c r="H342" i="79" s="1"/>
  <c r="B340" i="80"/>
  <c r="I341" i="79" s="1"/>
  <c r="A340" i="80"/>
  <c r="H341" i="79" s="1"/>
  <c r="B339" i="80"/>
  <c r="I340" i="79" s="1"/>
  <c r="A339" i="80"/>
  <c r="H340" i="79" s="1"/>
  <c r="B338" i="80"/>
  <c r="I339" i="79" s="1"/>
  <c r="A338" i="80"/>
  <c r="H339" i="79" s="1"/>
  <c r="B337" i="80"/>
  <c r="I338" i="79" s="1"/>
  <c r="A337" i="80"/>
  <c r="H338" i="79" s="1"/>
  <c r="B336" i="80"/>
  <c r="I337" i="79" s="1"/>
  <c r="A336" i="80"/>
  <c r="H337" i="79" s="1"/>
  <c r="B335" i="80"/>
  <c r="I336" i="79" s="1"/>
  <c r="A335" i="80"/>
  <c r="H336" i="79" s="1"/>
  <c r="B334" i="80"/>
  <c r="I335" i="79" s="1"/>
  <c r="A334" i="80"/>
  <c r="H335" i="79" s="1"/>
  <c r="B333" i="80"/>
  <c r="I334" i="79" s="1"/>
  <c r="A333" i="80"/>
  <c r="H334" i="79" s="1"/>
  <c r="B332" i="80"/>
  <c r="I333" i="79" s="1"/>
  <c r="A332" i="80"/>
  <c r="H333" i="79" s="1"/>
  <c r="B331" i="80"/>
  <c r="I332" i="79" s="1"/>
  <c r="A331" i="80"/>
  <c r="H332" i="79" s="1"/>
  <c r="B330" i="80"/>
  <c r="I331" i="79" s="1"/>
  <c r="A330" i="80"/>
  <c r="H331" i="79" s="1"/>
  <c r="B329" i="80"/>
  <c r="I330" i="79" s="1"/>
  <c r="A329" i="80"/>
  <c r="H330" i="79" s="1"/>
  <c r="B328" i="80"/>
  <c r="I329" i="79" s="1"/>
  <c r="A328" i="80"/>
  <c r="H329" i="79" s="1"/>
  <c r="B327" i="80"/>
  <c r="I328" i="79" s="1"/>
  <c r="A327" i="80"/>
  <c r="H328" i="79" s="1"/>
  <c r="B326" i="80"/>
  <c r="I327" i="79" s="1"/>
  <c r="A326" i="80"/>
  <c r="H327" i="79" s="1"/>
  <c r="B325" i="80"/>
  <c r="I326" i="79" s="1"/>
  <c r="A325" i="80"/>
  <c r="H326" i="79" s="1"/>
  <c r="B324" i="80"/>
  <c r="I325" i="79" s="1"/>
  <c r="A324" i="80"/>
  <c r="H325" i="79" s="1"/>
  <c r="B323" i="80"/>
  <c r="I324" i="79" s="1"/>
  <c r="A323" i="80"/>
  <c r="H324" i="79" s="1"/>
  <c r="B322" i="80"/>
  <c r="I323" i="79" s="1"/>
  <c r="A322" i="80"/>
  <c r="H323" i="79" s="1"/>
  <c r="B321" i="80"/>
  <c r="I322" i="79" s="1"/>
  <c r="A321" i="80"/>
  <c r="H322" i="79" s="1"/>
  <c r="B320" i="80"/>
  <c r="I321" i="79" s="1"/>
  <c r="A320" i="80"/>
  <c r="H321" i="79" s="1"/>
  <c r="B319" i="80"/>
  <c r="I320" i="79" s="1"/>
  <c r="A319" i="80"/>
  <c r="H320" i="79" s="1"/>
  <c r="B318" i="80"/>
  <c r="I319" i="79" s="1"/>
  <c r="A318" i="80"/>
  <c r="H319" i="79" s="1"/>
  <c r="B317" i="80"/>
  <c r="I318" i="79" s="1"/>
  <c r="A317" i="80"/>
  <c r="H318" i="79" s="1"/>
  <c r="B316" i="80"/>
  <c r="I317" i="79" s="1"/>
  <c r="A316" i="80"/>
  <c r="H317" i="79" s="1"/>
  <c r="B315" i="80"/>
  <c r="I316" i="79" s="1"/>
  <c r="A315" i="80"/>
  <c r="H316" i="79" s="1"/>
  <c r="B314" i="80"/>
  <c r="I315" i="79" s="1"/>
  <c r="A314" i="80"/>
  <c r="H315" i="79" s="1"/>
  <c r="B313" i="80"/>
  <c r="I314" i="79" s="1"/>
  <c r="A313" i="80"/>
  <c r="H314" i="79" s="1"/>
  <c r="B312" i="80"/>
  <c r="I313" i="79" s="1"/>
  <c r="A312" i="80"/>
  <c r="H313" i="79" s="1"/>
  <c r="B311" i="80"/>
  <c r="I312" i="79" s="1"/>
  <c r="A311" i="80"/>
  <c r="H312" i="79" s="1"/>
  <c r="B310" i="80"/>
  <c r="I311" i="79" s="1"/>
  <c r="A310" i="80"/>
  <c r="H311" i="79" s="1"/>
  <c r="B309" i="80"/>
  <c r="I310" i="79" s="1"/>
  <c r="A309" i="80"/>
  <c r="H310" i="79" s="1"/>
  <c r="B308" i="80"/>
  <c r="I309" i="79" s="1"/>
  <c r="A308" i="80"/>
  <c r="H309" i="79" s="1"/>
  <c r="B307" i="80"/>
  <c r="I308" i="79" s="1"/>
  <c r="A307" i="80"/>
  <c r="H308" i="79" s="1"/>
  <c r="B306" i="80"/>
  <c r="I307" i="79" s="1"/>
  <c r="A306" i="80"/>
  <c r="H307" i="79" s="1"/>
  <c r="B305" i="80"/>
  <c r="I306" i="79" s="1"/>
  <c r="A305" i="80"/>
  <c r="H306" i="79" s="1"/>
  <c r="B304" i="80"/>
  <c r="I305" i="79" s="1"/>
  <c r="A304" i="80"/>
  <c r="H305" i="79" s="1"/>
  <c r="B303" i="80"/>
  <c r="I304" i="79" s="1"/>
  <c r="A303" i="80"/>
  <c r="H304" i="79" s="1"/>
  <c r="B302" i="80"/>
  <c r="I303" i="79" s="1"/>
  <c r="A302" i="80"/>
  <c r="H303" i="79" s="1"/>
  <c r="B301" i="80"/>
  <c r="I302" i="79" s="1"/>
  <c r="A301" i="80"/>
  <c r="H302" i="79" s="1"/>
  <c r="B300" i="80"/>
  <c r="I301" i="79" s="1"/>
  <c r="A300" i="80"/>
  <c r="H301" i="79" s="1"/>
  <c r="B299" i="80"/>
  <c r="I300" i="79" s="1"/>
  <c r="A299" i="80"/>
  <c r="H300" i="79" s="1"/>
  <c r="B298" i="80"/>
  <c r="I299" i="79" s="1"/>
  <c r="A298" i="80"/>
  <c r="H299" i="79" s="1"/>
  <c r="B297" i="80"/>
  <c r="I298" i="79" s="1"/>
  <c r="A297" i="80"/>
  <c r="H298" i="79" s="1"/>
  <c r="B296" i="80"/>
  <c r="I297" i="79" s="1"/>
  <c r="A296" i="80"/>
  <c r="H297" i="79" s="1"/>
  <c r="B295" i="80"/>
  <c r="I296" i="79" s="1"/>
  <c r="A295" i="80"/>
  <c r="H296" i="79" s="1"/>
  <c r="B294" i="80"/>
  <c r="I295" i="79" s="1"/>
  <c r="A294" i="80"/>
  <c r="H295" i="79" s="1"/>
  <c r="B293" i="80"/>
  <c r="I294" i="79" s="1"/>
  <c r="A293" i="80"/>
  <c r="H294" i="79" s="1"/>
  <c r="B292" i="80"/>
  <c r="I293" i="79" s="1"/>
  <c r="A292" i="80"/>
  <c r="H293" i="79" s="1"/>
  <c r="B291" i="80"/>
  <c r="I292" i="79" s="1"/>
  <c r="A291" i="80"/>
  <c r="H292" i="79" s="1"/>
  <c r="B290" i="80"/>
  <c r="I291" i="79" s="1"/>
  <c r="A290" i="80"/>
  <c r="H291" i="79" s="1"/>
  <c r="B289" i="80"/>
  <c r="I290" i="79" s="1"/>
  <c r="A289" i="80"/>
  <c r="H290" i="79" s="1"/>
  <c r="B288" i="80"/>
  <c r="I289" i="79" s="1"/>
  <c r="A288" i="80"/>
  <c r="H289" i="79" s="1"/>
  <c r="B287" i="80"/>
  <c r="I288" i="79" s="1"/>
  <c r="A287" i="80"/>
  <c r="H288" i="79" s="1"/>
  <c r="B286" i="80"/>
  <c r="I287" i="79" s="1"/>
  <c r="A286" i="80"/>
  <c r="H287" i="79" s="1"/>
  <c r="B285" i="80"/>
  <c r="I286" i="79" s="1"/>
  <c r="A285" i="80"/>
  <c r="H286" i="79" s="1"/>
  <c r="B284" i="80"/>
  <c r="I285" i="79" s="1"/>
  <c r="A284" i="80"/>
  <c r="H285" i="79" s="1"/>
  <c r="B283" i="80"/>
  <c r="I284" i="79" s="1"/>
  <c r="A283" i="80"/>
  <c r="H284" i="79" s="1"/>
  <c r="B282" i="80"/>
  <c r="I283" i="79" s="1"/>
  <c r="A282" i="80"/>
  <c r="H283" i="79" s="1"/>
  <c r="B281" i="80"/>
  <c r="I282" i="79" s="1"/>
  <c r="A281" i="80"/>
  <c r="H282" i="79" s="1"/>
  <c r="B280" i="80"/>
  <c r="I281" i="79" s="1"/>
  <c r="A280" i="80"/>
  <c r="H281" i="79" s="1"/>
  <c r="B279" i="80"/>
  <c r="I280" i="79" s="1"/>
  <c r="A279" i="80"/>
  <c r="H280" i="79" s="1"/>
  <c r="B278" i="80"/>
  <c r="I279" i="79" s="1"/>
  <c r="A278" i="80"/>
  <c r="H279" i="79" s="1"/>
  <c r="B277" i="80"/>
  <c r="I278" i="79" s="1"/>
  <c r="A277" i="80"/>
  <c r="H278" i="79" s="1"/>
  <c r="B276" i="80"/>
  <c r="I277" i="79" s="1"/>
  <c r="A276" i="80"/>
  <c r="H277" i="79" s="1"/>
  <c r="B275" i="80"/>
  <c r="I276" i="79" s="1"/>
  <c r="A275" i="80"/>
  <c r="H276" i="79" s="1"/>
  <c r="B274" i="80"/>
  <c r="I275" i="79" s="1"/>
  <c r="A274" i="80"/>
  <c r="H275" i="79" s="1"/>
  <c r="B273" i="80"/>
  <c r="I274" i="79" s="1"/>
  <c r="A273" i="80"/>
  <c r="H274" i="79" s="1"/>
  <c r="B272" i="80"/>
  <c r="I273" i="79" s="1"/>
  <c r="A272" i="80"/>
  <c r="H273" i="79" s="1"/>
  <c r="B271" i="80"/>
  <c r="I272" i="79" s="1"/>
  <c r="A271" i="80"/>
  <c r="H272" i="79" s="1"/>
  <c r="B270" i="80"/>
  <c r="I271" i="79" s="1"/>
  <c r="A270" i="80"/>
  <c r="H271" i="79" s="1"/>
  <c r="B269" i="80"/>
  <c r="I270" i="79" s="1"/>
  <c r="A269" i="80"/>
  <c r="H270" i="79" s="1"/>
  <c r="B268" i="80"/>
  <c r="I269" i="79" s="1"/>
  <c r="A268" i="80"/>
  <c r="H269" i="79" s="1"/>
  <c r="B267" i="80"/>
  <c r="I268" i="79" s="1"/>
  <c r="A267" i="80"/>
  <c r="H268" i="79" s="1"/>
  <c r="B266" i="80"/>
  <c r="I267" i="79" s="1"/>
  <c r="A266" i="80"/>
  <c r="H267" i="79" s="1"/>
  <c r="B265" i="80"/>
  <c r="I266" i="79" s="1"/>
  <c r="A265" i="80"/>
  <c r="H266" i="79" s="1"/>
  <c r="B264" i="80"/>
  <c r="I265" i="79" s="1"/>
  <c r="A264" i="80"/>
  <c r="H265" i="79" s="1"/>
  <c r="B263" i="80"/>
  <c r="I264" i="79" s="1"/>
  <c r="A263" i="80"/>
  <c r="H264" i="79" s="1"/>
  <c r="B262" i="80"/>
  <c r="I263" i="79" s="1"/>
  <c r="A262" i="80"/>
  <c r="H263" i="79" s="1"/>
  <c r="B261" i="80"/>
  <c r="I262" i="79" s="1"/>
  <c r="A261" i="80"/>
  <c r="H262" i="79" s="1"/>
  <c r="B260" i="80"/>
  <c r="I261" i="79" s="1"/>
  <c r="A260" i="80"/>
  <c r="H261" i="79" s="1"/>
  <c r="B259" i="80"/>
  <c r="I260" i="79" s="1"/>
  <c r="A259" i="80"/>
  <c r="H260" i="79" s="1"/>
  <c r="B258" i="80"/>
  <c r="I259" i="79" s="1"/>
  <c r="A258" i="80"/>
  <c r="H259" i="79" s="1"/>
  <c r="B257" i="80"/>
  <c r="I258" i="79" s="1"/>
  <c r="A257" i="80"/>
  <c r="H258" i="79" s="1"/>
  <c r="B256" i="80"/>
  <c r="I257" i="79" s="1"/>
  <c r="A256" i="80"/>
  <c r="H257" i="79" s="1"/>
  <c r="B255" i="80"/>
  <c r="I256" i="79" s="1"/>
  <c r="A255" i="80"/>
  <c r="H256" i="79" s="1"/>
  <c r="B254" i="80"/>
  <c r="I255" i="79" s="1"/>
  <c r="A254" i="80"/>
  <c r="H255" i="79" s="1"/>
  <c r="B253" i="80"/>
  <c r="I254" i="79" s="1"/>
  <c r="A253" i="80"/>
  <c r="H254" i="79" s="1"/>
  <c r="B252" i="80"/>
  <c r="I253" i="79" s="1"/>
  <c r="A252" i="80"/>
  <c r="H253" i="79" s="1"/>
  <c r="B251" i="80"/>
  <c r="I251" i="79" s="1"/>
  <c r="A251" i="80"/>
  <c r="H251" i="79" s="1"/>
  <c r="B250" i="80"/>
  <c r="I250" i="79" s="1"/>
  <c r="A250" i="80"/>
  <c r="H250" i="79" s="1"/>
  <c r="B249" i="80"/>
  <c r="I249" i="79" s="1"/>
  <c r="A249" i="80"/>
  <c r="H249" i="79" s="1"/>
  <c r="B248" i="80"/>
  <c r="I248" i="79" s="1"/>
  <c r="A248" i="80"/>
  <c r="H248" i="79" s="1"/>
  <c r="B247" i="80"/>
  <c r="I247" i="79" s="1"/>
  <c r="A247" i="80"/>
  <c r="H247" i="79" s="1"/>
  <c r="B246" i="80"/>
  <c r="I246" i="79" s="1"/>
  <c r="A246" i="80"/>
  <c r="H246" i="79" s="1"/>
  <c r="B245" i="80"/>
  <c r="I245" i="79" s="1"/>
  <c r="A245" i="80"/>
  <c r="H245" i="79" s="1"/>
  <c r="B244" i="80"/>
  <c r="I244" i="79" s="1"/>
  <c r="A244" i="80"/>
  <c r="H244" i="79" s="1"/>
  <c r="B243" i="80"/>
  <c r="I243" i="79" s="1"/>
  <c r="A243" i="80"/>
  <c r="H243" i="79" s="1"/>
  <c r="B242" i="80"/>
  <c r="I242" i="79" s="1"/>
  <c r="A242" i="80"/>
  <c r="H242" i="79" s="1"/>
  <c r="B241" i="80"/>
  <c r="I241" i="79" s="1"/>
  <c r="A241" i="80"/>
  <c r="H241" i="79" s="1"/>
  <c r="B240" i="80"/>
  <c r="I240" i="79" s="1"/>
  <c r="A240" i="80"/>
  <c r="H240" i="79" s="1"/>
  <c r="B239" i="80"/>
  <c r="I239" i="79" s="1"/>
  <c r="A239" i="80"/>
  <c r="H239" i="79" s="1"/>
  <c r="B238" i="80"/>
  <c r="I238" i="79" s="1"/>
  <c r="A238" i="80"/>
  <c r="H238" i="79" s="1"/>
  <c r="B237" i="80"/>
  <c r="I237" i="79" s="1"/>
  <c r="A237" i="80"/>
  <c r="H237" i="79" s="1"/>
  <c r="B236" i="80"/>
  <c r="I236" i="79" s="1"/>
  <c r="A236" i="80"/>
  <c r="H236" i="79" s="1"/>
  <c r="B235" i="80"/>
  <c r="I235" i="79" s="1"/>
  <c r="A235" i="80"/>
  <c r="H235" i="79" s="1"/>
  <c r="B234" i="80"/>
  <c r="I234" i="79" s="1"/>
  <c r="A234" i="80"/>
  <c r="H234" i="79" s="1"/>
  <c r="B233" i="80"/>
  <c r="I233" i="79" s="1"/>
  <c r="A233" i="80"/>
  <c r="H233" i="79" s="1"/>
  <c r="B232" i="80"/>
  <c r="I232" i="79" s="1"/>
  <c r="A232" i="80"/>
  <c r="H232" i="79" s="1"/>
  <c r="B231" i="80"/>
  <c r="I231" i="79" s="1"/>
  <c r="A231" i="80"/>
  <c r="H231" i="79" s="1"/>
  <c r="B230" i="80"/>
  <c r="I230" i="79" s="1"/>
  <c r="A230" i="80"/>
  <c r="H230" i="79" s="1"/>
  <c r="B229" i="80"/>
  <c r="I229" i="79" s="1"/>
  <c r="A229" i="80"/>
  <c r="H229" i="79" s="1"/>
  <c r="B228" i="80"/>
  <c r="I228" i="79" s="1"/>
  <c r="A228" i="80"/>
  <c r="H228" i="79" s="1"/>
  <c r="B227" i="80"/>
  <c r="I227" i="79" s="1"/>
  <c r="A227" i="80"/>
  <c r="H227" i="79" s="1"/>
  <c r="B226" i="80"/>
  <c r="I226" i="79" s="1"/>
  <c r="A226" i="80"/>
  <c r="H226" i="79" s="1"/>
  <c r="B225" i="80"/>
  <c r="I225" i="79" s="1"/>
  <c r="A225" i="80"/>
  <c r="H225" i="79" s="1"/>
  <c r="B224" i="80"/>
  <c r="I224" i="79" s="1"/>
  <c r="A224" i="80"/>
  <c r="H224" i="79" s="1"/>
  <c r="B223" i="80"/>
  <c r="I223" i="79" s="1"/>
  <c r="A223" i="80"/>
  <c r="H223" i="79" s="1"/>
  <c r="B222" i="80"/>
  <c r="I222" i="79" s="1"/>
  <c r="A222" i="80"/>
  <c r="H222" i="79" s="1"/>
  <c r="B221" i="80"/>
  <c r="I221" i="79" s="1"/>
  <c r="A221" i="80"/>
  <c r="H221" i="79" s="1"/>
  <c r="B220" i="80"/>
  <c r="I220" i="79" s="1"/>
  <c r="A220" i="80"/>
  <c r="H220" i="79" s="1"/>
  <c r="B219" i="80"/>
  <c r="I219" i="79" s="1"/>
  <c r="A219" i="80"/>
  <c r="H219" i="79" s="1"/>
  <c r="B218" i="80"/>
  <c r="I218" i="79" s="1"/>
  <c r="A218" i="80"/>
  <c r="H218" i="79" s="1"/>
  <c r="B217" i="80"/>
  <c r="I217" i="79" s="1"/>
  <c r="A217" i="80"/>
  <c r="H217" i="79" s="1"/>
  <c r="B216" i="80"/>
  <c r="I216" i="79" s="1"/>
  <c r="A216" i="80"/>
  <c r="H216" i="79" s="1"/>
  <c r="B215" i="80"/>
  <c r="I215" i="79" s="1"/>
  <c r="A215" i="80"/>
  <c r="H215" i="79" s="1"/>
  <c r="B214" i="80"/>
  <c r="I214" i="79" s="1"/>
  <c r="A214" i="80"/>
  <c r="H214" i="79" s="1"/>
  <c r="B213" i="80"/>
  <c r="I213" i="79" s="1"/>
  <c r="A213" i="80"/>
  <c r="H213" i="79" s="1"/>
  <c r="B212" i="80"/>
  <c r="I212" i="79" s="1"/>
  <c r="A212" i="80"/>
  <c r="H212" i="79" s="1"/>
  <c r="B211" i="80"/>
  <c r="I211" i="79" s="1"/>
  <c r="A211" i="80"/>
  <c r="H211" i="79" s="1"/>
  <c r="B210" i="80"/>
  <c r="I210" i="79" s="1"/>
  <c r="A210" i="80"/>
  <c r="H210" i="79" s="1"/>
  <c r="B209" i="80"/>
  <c r="I209" i="79" s="1"/>
  <c r="A209" i="80"/>
  <c r="H209" i="79" s="1"/>
  <c r="B208" i="80"/>
  <c r="I208" i="79" s="1"/>
  <c r="A208" i="80"/>
  <c r="H208" i="79" s="1"/>
  <c r="B207" i="80"/>
  <c r="I207" i="79" s="1"/>
  <c r="A207" i="80"/>
  <c r="H207" i="79" s="1"/>
  <c r="B206" i="80"/>
  <c r="I206" i="79" s="1"/>
  <c r="A206" i="80"/>
  <c r="H206" i="79" s="1"/>
  <c r="B205" i="80"/>
  <c r="I205" i="79" s="1"/>
  <c r="A205" i="80"/>
  <c r="H205" i="79" s="1"/>
  <c r="B204" i="80"/>
  <c r="I204" i="79" s="1"/>
  <c r="A204" i="80"/>
  <c r="H204" i="79" s="1"/>
  <c r="B203" i="80"/>
  <c r="I203" i="79" s="1"/>
  <c r="A203" i="80"/>
  <c r="H203" i="79" s="1"/>
  <c r="B202" i="80"/>
  <c r="I202" i="79" s="1"/>
  <c r="A202" i="80"/>
  <c r="H202" i="79" s="1"/>
  <c r="B201" i="80"/>
  <c r="I201" i="79" s="1"/>
  <c r="A201" i="80"/>
  <c r="H201" i="79" s="1"/>
  <c r="B200" i="80"/>
  <c r="I200" i="79" s="1"/>
  <c r="A200" i="80"/>
  <c r="H200" i="79" s="1"/>
  <c r="B199" i="80"/>
  <c r="I199" i="79" s="1"/>
  <c r="A199" i="80"/>
  <c r="H199" i="79" s="1"/>
  <c r="B198" i="80"/>
  <c r="I198" i="79" s="1"/>
  <c r="A198" i="80"/>
  <c r="H198" i="79" s="1"/>
  <c r="B197" i="80"/>
  <c r="I197" i="79" s="1"/>
  <c r="A197" i="80"/>
  <c r="H197" i="79" s="1"/>
  <c r="B196" i="80"/>
  <c r="I196" i="79" s="1"/>
  <c r="A196" i="80"/>
  <c r="H196" i="79" s="1"/>
  <c r="B195" i="80"/>
  <c r="I195" i="79" s="1"/>
  <c r="A195" i="80"/>
  <c r="H195" i="79" s="1"/>
  <c r="B194" i="80"/>
  <c r="I194" i="79" s="1"/>
  <c r="A194" i="80"/>
  <c r="H194" i="79" s="1"/>
  <c r="B193" i="80"/>
  <c r="I193" i="79" s="1"/>
  <c r="A193" i="80"/>
  <c r="H193" i="79" s="1"/>
  <c r="B192" i="80"/>
  <c r="I192" i="79" s="1"/>
  <c r="A192" i="80"/>
  <c r="H192" i="79" s="1"/>
  <c r="B191" i="80"/>
  <c r="I191" i="79" s="1"/>
  <c r="A191" i="80"/>
  <c r="H191" i="79" s="1"/>
  <c r="B190" i="80"/>
  <c r="I190" i="79" s="1"/>
  <c r="A190" i="80"/>
  <c r="H190" i="79" s="1"/>
  <c r="B189" i="80"/>
  <c r="I189" i="79" s="1"/>
  <c r="A189" i="80"/>
  <c r="H189" i="79" s="1"/>
  <c r="B188" i="80"/>
  <c r="I188" i="79" s="1"/>
  <c r="A188" i="80"/>
  <c r="H188" i="79" s="1"/>
  <c r="B187" i="80"/>
  <c r="I187" i="79" s="1"/>
  <c r="A187" i="80"/>
  <c r="H187" i="79" s="1"/>
  <c r="B186" i="80"/>
  <c r="I186" i="79" s="1"/>
  <c r="A186" i="80"/>
  <c r="H186" i="79" s="1"/>
  <c r="B185" i="80"/>
  <c r="I185" i="79" s="1"/>
  <c r="A185" i="80"/>
  <c r="H185" i="79" s="1"/>
  <c r="B184" i="80"/>
  <c r="I184" i="79" s="1"/>
  <c r="A184" i="80"/>
  <c r="H184" i="79" s="1"/>
  <c r="B183" i="80"/>
  <c r="I183" i="79" s="1"/>
  <c r="A183" i="80"/>
  <c r="H183" i="79" s="1"/>
  <c r="B182" i="80"/>
  <c r="I182" i="79" s="1"/>
  <c r="A182" i="80"/>
  <c r="H182" i="79" s="1"/>
  <c r="B181" i="80"/>
  <c r="I181" i="79" s="1"/>
  <c r="A181" i="80"/>
  <c r="H181" i="79" s="1"/>
  <c r="B180" i="80"/>
  <c r="I180" i="79" s="1"/>
  <c r="A180" i="80"/>
  <c r="H180" i="79" s="1"/>
  <c r="B179" i="80"/>
  <c r="I179" i="79" s="1"/>
  <c r="A179" i="80"/>
  <c r="H179" i="79" s="1"/>
  <c r="B178" i="80"/>
  <c r="I178" i="79" s="1"/>
  <c r="A178" i="80"/>
  <c r="H178" i="79" s="1"/>
  <c r="B177" i="80"/>
  <c r="I177" i="79" s="1"/>
  <c r="A177" i="80"/>
  <c r="H177" i="79" s="1"/>
  <c r="B176" i="80"/>
  <c r="I176" i="79" s="1"/>
  <c r="A176" i="80"/>
  <c r="H176" i="79" s="1"/>
  <c r="B175" i="80"/>
  <c r="I175" i="79" s="1"/>
  <c r="A175" i="80"/>
  <c r="H175" i="79" s="1"/>
  <c r="B174" i="80"/>
  <c r="I174" i="79" s="1"/>
  <c r="A174" i="80"/>
  <c r="H174" i="79" s="1"/>
  <c r="B173" i="80"/>
  <c r="I173" i="79" s="1"/>
  <c r="A173" i="80"/>
  <c r="H173" i="79" s="1"/>
  <c r="B172" i="80"/>
  <c r="I172" i="79" s="1"/>
  <c r="A172" i="80"/>
  <c r="H172" i="79" s="1"/>
  <c r="B171" i="80"/>
  <c r="I171" i="79" s="1"/>
  <c r="A171" i="80"/>
  <c r="H171" i="79" s="1"/>
  <c r="B170" i="80"/>
  <c r="I170" i="79" s="1"/>
  <c r="A170" i="80"/>
  <c r="H170" i="79" s="1"/>
  <c r="B169" i="80"/>
  <c r="I169" i="79" s="1"/>
  <c r="A169" i="80"/>
  <c r="H169" i="79" s="1"/>
  <c r="B168" i="80"/>
  <c r="I168" i="79" s="1"/>
  <c r="A168" i="80"/>
  <c r="H168" i="79" s="1"/>
  <c r="B167" i="80"/>
  <c r="I167" i="79" s="1"/>
  <c r="A167" i="80"/>
  <c r="H167" i="79" s="1"/>
  <c r="B166" i="80"/>
  <c r="I166" i="79" s="1"/>
  <c r="A166" i="80"/>
  <c r="H166" i="79" s="1"/>
  <c r="B165" i="80"/>
  <c r="I165" i="79" s="1"/>
  <c r="A165" i="80"/>
  <c r="H165" i="79" s="1"/>
  <c r="B164" i="80"/>
  <c r="I164" i="79" s="1"/>
  <c r="A164" i="80"/>
  <c r="H164" i="79" s="1"/>
  <c r="B163" i="80"/>
  <c r="I163" i="79" s="1"/>
  <c r="A163" i="80"/>
  <c r="H163" i="79" s="1"/>
  <c r="B162" i="80"/>
  <c r="I162" i="79" s="1"/>
  <c r="A162" i="80"/>
  <c r="H162" i="79" s="1"/>
  <c r="B161" i="80"/>
  <c r="I161" i="79" s="1"/>
  <c r="A161" i="80"/>
  <c r="H161" i="79" s="1"/>
  <c r="B160" i="80"/>
  <c r="I160" i="79" s="1"/>
  <c r="A160" i="80"/>
  <c r="H160" i="79" s="1"/>
  <c r="B159" i="80"/>
  <c r="I159" i="79" s="1"/>
  <c r="A159" i="80"/>
  <c r="H159" i="79" s="1"/>
  <c r="B158" i="80"/>
  <c r="I158" i="79" s="1"/>
  <c r="A158" i="80"/>
  <c r="H158" i="79" s="1"/>
  <c r="B157" i="80"/>
  <c r="I157" i="79" s="1"/>
  <c r="A157" i="80"/>
  <c r="H157" i="79" s="1"/>
  <c r="B156" i="80"/>
  <c r="I156" i="79" s="1"/>
  <c r="A156" i="80"/>
  <c r="H156" i="79" s="1"/>
  <c r="B155" i="80"/>
  <c r="I155" i="79" s="1"/>
  <c r="A155" i="80"/>
  <c r="H155" i="79" s="1"/>
  <c r="B154" i="80"/>
  <c r="I154" i="79" s="1"/>
  <c r="A154" i="80"/>
  <c r="H154" i="79" s="1"/>
  <c r="B153" i="80"/>
  <c r="I153" i="79" s="1"/>
  <c r="A153" i="80"/>
  <c r="H153" i="79" s="1"/>
  <c r="B152" i="80"/>
  <c r="I152" i="79" s="1"/>
  <c r="A152" i="80"/>
  <c r="H152" i="79" s="1"/>
  <c r="B151" i="80"/>
  <c r="I151" i="79" s="1"/>
  <c r="A151" i="80"/>
  <c r="H151" i="79" s="1"/>
  <c r="B150" i="80"/>
  <c r="I150" i="79" s="1"/>
  <c r="A150" i="80"/>
  <c r="H150" i="79" s="1"/>
  <c r="B149" i="80"/>
  <c r="I149" i="79" s="1"/>
  <c r="A149" i="80"/>
  <c r="H149" i="79" s="1"/>
  <c r="B148" i="80"/>
  <c r="I148" i="79" s="1"/>
  <c r="A148" i="80"/>
  <c r="H148" i="79" s="1"/>
  <c r="B147" i="80"/>
  <c r="I147" i="79" s="1"/>
  <c r="A147" i="80"/>
  <c r="H147" i="79" s="1"/>
  <c r="B146" i="80"/>
  <c r="I146" i="79" s="1"/>
  <c r="A146" i="80"/>
  <c r="H146" i="79" s="1"/>
  <c r="B145" i="80"/>
  <c r="I145" i="79" s="1"/>
  <c r="A145" i="80"/>
  <c r="H145" i="79" s="1"/>
  <c r="B144" i="80"/>
  <c r="I144" i="79" s="1"/>
  <c r="A144" i="80"/>
  <c r="H144" i="79" s="1"/>
  <c r="B143" i="80"/>
  <c r="I143" i="79" s="1"/>
  <c r="A143" i="80"/>
  <c r="H143" i="79" s="1"/>
  <c r="B142" i="80"/>
  <c r="I142" i="79" s="1"/>
  <c r="A142" i="80"/>
  <c r="H142" i="79" s="1"/>
  <c r="B141" i="80"/>
  <c r="I141" i="79" s="1"/>
  <c r="A141" i="80"/>
  <c r="H141" i="79" s="1"/>
  <c r="B140" i="80"/>
  <c r="I140" i="79" s="1"/>
  <c r="A140" i="80"/>
  <c r="H140" i="79" s="1"/>
  <c r="B139" i="80"/>
  <c r="I139" i="79" s="1"/>
  <c r="A139" i="80"/>
  <c r="H139" i="79" s="1"/>
  <c r="B138" i="80"/>
  <c r="I138" i="79" s="1"/>
  <c r="A138" i="80"/>
  <c r="H138" i="79" s="1"/>
  <c r="B137" i="80"/>
  <c r="I137" i="79" s="1"/>
  <c r="A137" i="80"/>
  <c r="H137" i="79" s="1"/>
  <c r="B136" i="80"/>
  <c r="I136" i="79" s="1"/>
  <c r="A136" i="80"/>
  <c r="H136" i="79" s="1"/>
  <c r="B135" i="80"/>
  <c r="I135" i="79" s="1"/>
  <c r="A135" i="80"/>
  <c r="H135" i="79" s="1"/>
  <c r="B134" i="80"/>
  <c r="I134" i="79" s="1"/>
  <c r="A134" i="80"/>
  <c r="H134" i="79" s="1"/>
  <c r="B133" i="80"/>
  <c r="I133" i="79" s="1"/>
  <c r="A133" i="80"/>
  <c r="H133" i="79" s="1"/>
  <c r="B132" i="80"/>
  <c r="I132" i="79" s="1"/>
  <c r="A132" i="80"/>
  <c r="H132" i="79" s="1"/>
  <c r="B131" i="80"/>
  <c r="I131" i="79" s="1"/>
  <c r="A131" i="80"/>
  <c r="H131" i="79" s="1"/>
  <c r="B130" i="80"/>
  <c r="I130" i="79" s="1"/>
  <c r="A130" i="80"/>
  <c r="H130" i="79" s="1"/>
  <c r="B129" i="80"/>
  <c r="I129" i="79" s="1"/>
  <c r="A129" i="80"/>
  <c r="H129" i="79" s="1"/>
  <c r="B128" i="80"/>
  <c r="I128" i="79" s="1"/>
  <c r="A128" i="80"/>
  <c r="H128" i="79" s="1"/>
  <c r="B127" i="80"/>
  <c r="I127" i="79" s="1"/>
  <c r="A127" i="80"/>
  <c r="H127" i="79" s="1"/>
  <c r="B126" i="80"/>
  <c r="I126" i="79" s="1"/>
  <c r="A126" i="80"/>
  <c r="H126" i="79" s="1"/>
  <c r="B125" i="80"/>
  <c r="I125" i="79" s="1"/>
  <c r="A125" i="80"/>
  <c r="H125" i="79" s="1"/>
  <c r="B124" i="80"/>
  <c r="I124" i="79" s="1"/>
  <c r="A124" i="80"/>
  <c r="H124" i="79" s="1"/>
  <c r="B123" i="80"/>
  <c r="I123" i="79" s="1"/>
  <c r="A123" i="80"/>
  <c r="H123" i="79" s="1"/>
  <c r="B122" i="80"/>
  <c r="I122" i="79" s="1"/>
  <c r="A122" i="80"/>
  <c r="H122" i="79" s="1"/>
  <c r="B121" i="80"/>
  <c r="I121" i="79" s="1"/>
  <c r="A121" i="80"/>
  <c r="H121" i="79" s="1"/>
  <c r="B120" i="80"/>
  <c r="I120" i="79" s="1"/>
  <c r="A120" i="80"/>
  <c r="H120" i="79" s="1"/>
  <c r="B119" i="80"/>
  <c r="I119" i="79" s="1"/>
  <c r="A119" i="80"/>
  <c r="H119" i="79" s="1"/>
  <c r="B118" i="80"/>
  <c r="I118" i="79" s="1"/>
  <c r="A118" i="80"/>
  <c r="H118" i="79" s="1"/>
  <c r="B117" i="80"/>
  <c r="I117" i="79" s="1"/>
  <c r="A117" i="80"/>
  <c r="H117" i="79" s="1"/>
  <c r="B116" i="80"/>
  <c r="I116" i="79" s="1"/>
  <c r="A116" i="80"/>
  <c r="H116" i="79" s="1"/>
  <c r="B115" i="80"/>
  <c r="I115" i="79" s="1"/>
  <c r="A115" i="80"/>
  <c r="H115" i="79" s="1"/>
  <c r="B114" i="80"/>
  <c r="I114" i="79" s="1"/>
  <c r="A114" i="80"/>
  <c r="H114" i="79" s="1"/>
  <c r="B113" i="80"/>
  <c r="I113" i="79" s="1"/>
  <c r="A113" i="80"/>
  <c r="H113" i="79" s="1"/>
  <c r="B112" i="80"/>
  <c r="I112" i="79" s="1"/>
  <c r="A112" i="80"/>
  <c r="H112" i="79" s="1"/>
  <c r="B111" i="80"/>
  <c r="I111" i="79" s="1"/>
  <c r="A111" i="80"/>
  <c r="H111" i="79" s="1"/>
  <c r="B110" i="80"/>
  <c r="I110" i="79" s="1"/>
  <c r="A110" i="80"/>
  <c r="H110" i="79" s="1"/>
  <c r="B109" i="80"/>
  <c r="I109" i="79" s="1"/>
  <c r="A109" i="80"/>
  <c r="H109" i="79" s="1"/>
  <c r="B108" i="80"/>
  <c r="I108" i="79" s="1"/>
  <c r="A108" i="80"/>
  <c r="H108" i="79" s="1"/>
  <c r="B107" i="80"/>
  <c r="I107" i="79" s="1"/>
  <c r="A107" i="80"/>
  <c r="H107" i="79" s="1"/>
  <c r="B106" i="80"/>
  <c r="I106" i="79" s="1"/>
  <c r="A106" i="80"/>
  <c r="H106" i="79" s="1"/>
  <c r="B105" i="80"/>
  <c r="I105" i="79" s="1"/>
  <c r="A105" i="80"/>
  <c r="H105" i="79" s="1"/>
  <c r="B104" i="80"/>
  <c r="I104" i="79" s="1"/>
  <c r="A104" i="80"/>
  <c r="H104" i="79" s="1"/>
  <c r="B103" i="80"/>
  <c r="I103" i="79" s="1"/>
  <c r="A103" i="80"/>
  <c r="H103" i="79" s="1"/>
  <c r="B102" i="80"/>
  <c r="I102" i="79" s="1"/>
  <c r="A102" i="80"/>
  <c r="H102" i="79" s="1"/>
  <c r="B101" i="80"/>
  <c r="I101" i="79" s="1"/>
  <c r="A101" i="80"/>
  <c r="H101" i="79" s="1"/>
  <c r="B100" i="80"/>
  <c r="I100" i="79" s="1"/>
  <c r="A100" i="80"/>
  <c r="H100" i="79" s="1"/>
  <c r="B99" i="80"/>
  <c r="I99" i="79" s="1"/>
  <c r="A99" i="80"/>
  <c r="H99" i="79" s="1"/>
  <c r="B98" i="80"/>
  <c r="I98" i="79" s="1"/>
  <c r="A98" i="80"/>
  <c r="H98" i="79" s="1"/>
  <c r="B97" i="80"/>
  <c r="I97" i="79" s="1"/>
  <c r="A97" i="80"/>
  <c r="H97" i="79" s="1"/>
  <c r="B96" i="80"/>
  <c r="I96" i="79" s="1"/>
  <c r="A96" i="80"/>
  <c r="H96" i="79" s="1"/>
  <c r="B95" i="80"/>
  <c r="I95" i="79" s="1"/>
  <c r="A95" i="80"/>
  <c r="H95" i="79" s="1"/>
  <c r="B94" i="80"/>
  <c r="I94" i="79" s="1"/>
  <c r="A94" i="80"/>
  <c r="H94" i="79" s="1"/>
  <c r="B93" i="80"/>
  <c r="I93" i="79" s="1"/>
  <c r="A93" i="80"/>
  <c r="H93" i="79" s="1"/>
  <c r="B92" i="80"/>
  <c r="I92" i="79" s="1"/>
  <c r="A92" i="80"/>
  <c r="H92" i="79" s="1"/>
  <c r="B91" i="80"/>
  <c r="I91" i="79" s="1"/>
  <c r="A91" i="80"/>
  <c r="H91" i="79" s="1"/>
  <c r="B90" i="80"/>
  <c r="I90" i="79" s="1"/>
  <c r="A90" i="80"/>
  <c r="H90" i="79" s="1"/>
  <c r="B89" i="80"/>
  <c r="I89" i="79" s="1"/>
  <c r="A89" i="80"/>
  <c r="H89" i="79" s="1"/>
  <c r="B88" i="80"/>
  <c r="I88" i="79" s="1"/>
  <c r="A88" i="80"/>
  <c r="H88" i="79" s="1"/>
  <c r="B87" i="80"/>
  <c r="I87" i="79" s="1"/>
  <c r="A87" i="80"/>
  <c r="H87" i="79" s="1"/>
  <c r="B86" i="80"/>
  <c r="I86" i="79" s="1"/>
  <c r="A86" i="80"/>
  <c r="H86" i="79" s="1"/>
  <c r="B85" i="80"/>
  <c r="I85" i="79" s="1"/>
  <c r="A85" i="80"/>
  <c r="H85" i="79" s="1"/>
  <c r="B84" i="80"/>
  <c r="I84" i="79" s="1"/>
  <c r="A84" i="80"/>
  <c r="H84" i="79" s="1"/>
  <c r="B83" i="80"/>
  <c r="I83" i="79" s="1"/>
  <c r="A83" i="80"/>
  <c r="H83" i="79" s="1"/>
  <c r="B82" i="80"/>
  <c r="I82" i="79" s="1"/>
  <c r="A82" i="80"/>
  <c r="H82" i="79" s="1"/>
  <c r="B81" i="80"/>
  <c r="I81" i="79" s="1"/>
  <c r="A81" i="80"/>
  <c r="H81" i="79" s="1"/>
  <c r="B80" i="80"/>
  <c r="I80" i="79" s="1"/>
  <c r="A80" i="80"/>
  <c r="H80" i="79" s="1"/>
  <c r="B79" i="80"/>
  <c r="I79" i="79" s="1"/>
  <c r="A79" i="80"/>
  <c r="H79" i="79" s="1"/>
  <c r="B78" i="80"/>
  <c r="I78" i="79" s="1"/>
  <c r="A78" i="80"/>
  <c r="H78" i="79" s="1"/>
  <c r="B77" i="80"/>
  <c r="I77" i="79" s="1"/>
  <c r="A77" i="80"/>
  <c r="H77" i="79" s="1"/>
  <c r="B76" i="80"/>
  <c r="I76" i="79" s="1"/>
  <c r="A76" i="80"/>
  <c r="H76" i="79" s="1"/>
  <c r="B75" i="80"/>
  <c r="I75" i="79" s="1"/>
  <c r="A75" i="80"/>
  <c r="H75" i="79" s="1"/>
  <c r="B74" i="80"/>
  <c r="I74" i="79" s="1"/>
  <c r="A74" i="80"/>
  <c r="H74" i="79" s="1"/>
  <c r="B73" i="80"/>
  <c r="I73" i="79" s="1"/>
  <c r="A73" i="80"/>
  <c r="H73" i="79" s="1"/>
  <c r="B72" i="80"/>
  <c r="I72" i="79" s="1"/>
  <c r="A72" i="80"/>
  <c r="H72" i="79" s="1"/>
  <c r="B71" i="80"/>
  <c r="I71" i="79" s="1"/>
  <c r="A71" i="80"/>
  <c r="H71" i="79" s="1"/>
  <c r="B70" i="80"/>
  <c r="I70" i="79" s="1"/>
  <c r="A70" i="80"/>
  <c r="H70" i="79" s="1"/>
  <c r="B69" i="80"/>
  <c r="I69" i="79" s="1"/>
  <c r="A69" i="80"/>
  <c r="H69" i="79" s="1"/>
  <c r="B68" i="80"/>
  <c r="I68" i="79" s="1"/>
  <c r="A68" i="80"/>
  <c r="H68" i="79" s="1"/>
  <c r="B67" i="80"/>
  <c r="I67" i="79" s="1"/>
  <c r="A67" i="80"/>
  <c r="H67" i="79" s="1"/>
  <c r="B66" i="80"/>
  <c r="I66" i="79" s="1"/>
  <c r="A66" i="80"/>
  <c r="H66" i="79" s="1"/>
  <c r="B65" i="80"/>
  <c r="I65" i="79" s="1"/>
  <c r="A65" i="80"/>
  <c r="H65" i="79" s="1"/>
  <c r="B64" i="80"/>
  <c r="I64" i="79" s="1"/>
  <c r="A64" i="80"/>
  <c r="H64" i="79" s="1"/>
  <c r="B63" i="80"/>
  <c r="I63" i="79" s="1"/>
  <c r="A63" i="80"/>
  <c r="H63" i="79" s="1"/>
  <c r="B62" i="80"/>
  <c r="I62" i="79" s="1"/>
  <c r="A62" i="80"/>
  <c r="H62" i="79" s="1"/>
  <c r="B61" i="80"/>
  <c r="I61" i="79" s="1"/>
  <c r="A61" i="80"/>
  <c r="H61" i="79" s="1"/>
  <c r="B60" i="80"/>
  <c r="I60" i="79" s="1"/>
  <c r="A60" i="80"/>
  <c r="H60" i="79" s="1"/>
  <c r="B59" i="80"/>
  <c r="I59" i="79" s="1"/>
  <c r="A59" i="80"/>
  <c r="H59" i="79" s="1"/>
  <c r="B58" i="80"/>
  <c r="I58" i="79" s="1"/>
  <c r="A58" i="80"/>
  <c r="H58" i="79" s="1"/>
  <c r="B57" i="80"/>
  <c r="I57" i="79" s="1"/>
  <c r="A57" i="80"/>
  <c r="H57" i="79" s="1"/>
  <c r="B56" i="80"/>
  <c r="I56" i="79" s="1"/>
  <c r="A56" i="80"/>
  <c r="H56" i="79" s="1"/>
  <c r="B55" i="80"/>
  <c r="I55" i="79" s="1"/>
  <c r="A55" i="80"/>
  <c r="H55" i="79" s="1"/>
  <c r="B54" i="80"/>
  <c r="I54" i="79" s="1"/>
  <c r="A54" i="80"/>
  <c r="H54" i="79" s="1"/>
  <c r="B53" i="80"/>
  <c r="I53" i="79" s="1"/>
  <c r="A53" i="80"/>
  <c r="H53" i="79" s="1"/>
  <c r="B52" i="80"/>
  <c r="I52" i="79" s="1"/>
  <c r="A52" i="80"/>
  <c r="H52" i="79" s="1"/>
  <c r="B51" i="80"/>
  <c r="I51" i="79" s="1"/>
  <c r="A51" i="80"/>
  <c r="H51" i="79" s="1"/>
  <c r="B50" i="80"/>
  <c r="I50" i="79" s="1"/>
  <c r="A50" i="80"/>
  <c r="H50" i="79" s="1"/>
  <c r="B49" i="80"/>
  <c r="I49" i="79" s="1"/>
  <c r="A49" i="80"/>
  <c r="H49" i="79" s="1"/>
  <c r="B48" i="80"/>
  <c r="I48" i="79" s="1"/>
  <c r="A48" i="80"/>
  <c r="H48" i="79" s="1"/>
  <c r="B47" i="80"/>
  <c r="I47" i="79" s="1"/>
  <c r="A47" i="80"/>
  <c r="H47" i="79" s="1"/>
  <c r="B46" i="80"/>
  <c r="I46" i="79" s="1"/>
  <c r="A46" i="80"/>
  <c r="H46" i="79" s="1"/>
  <c r="B45" i="80"/>
  <c r="I45" i="79" s="1"/>
  <c r="A45" i="80"/>
  <c r="H45" i="79" s="1"/>
  <c r="B44" i="80"/>
  <c r="I44" i="79" s="1"/>
  <c r="A44" i="80"/>
  <c r="H44" i="79" s="1"/>
  <c r="B43" i="80"/>
  <c r="I43" i="79" s="1"/>
  <c r="A43" i="80"/>
  <c r="H43" i="79" s="1"/>
  <c r="B42" i="80"/>
  <c r="I42" i="79" s="1"/>
  <c r="A42" i="80"/>
  <c r="H42" i="79" s="1"/>
  <c r="B41" i="80"/>
  <c r="I41" i="79" s="1"/>
  <c r="A41" i="80"/>
  <c r="H41" i="79" s="1"/>
  <c r="B40" i="80"/>
  <c r="I40" i="79" s="1"/>
  <c r="A40" i="80"/>
  <c r="H40" i="79" s="1"/>
  <c r="B39" i="80"/>
  <c r="I39" i="79" s="1"/>
  <c r="A39" i="80"/>
  <c r="H39" i="79" s="1"/>
  <c r="B38" i="80"/>
  <c r="I38" i="79" s="1"/>
  <c r="A38" i="80"/>
  <c r="H38" i="79" s="1"/>
  <c r="B37" i="80"/>
  <c r="I37" i="79" s="1"/>
  <c r="A37" i="80"/>
  <c r="H37" i="79" s="1"/>
  <c r="B36" i="80"/>
  <c r="I36" i="79" s="1"/>
  <c r="A36" i="80"/>
  <c r="H36" i="79" s="1"/>
  <c r="B35" i="80"/>
  <c r="I35" i="79" s="1"/>
  <c r="A35" i="80"/>
  <c r="H35" i="79" s="1"/>
  <c r="B34" i="80"/>
  <c r="I34" i="79" s="1"/>
  <c r="A34" i="80"/>
  <c r="H34" i="79" s="1"/>
  <c r="B33" i="80"/>
  <c r="I33" i="79" s="1"/>
  <c r="A33" i="80"/>
  <c r="H33" i="79" s="1"/>
  <c r="B32" i="80"/>
  <c r="I32" i="79" s="1"/>
  <c r="A32" i="80"/>
  <c r="H32" i="79" s="1"/>
  <c r="B31" i="80"/>
  <c r="I31" i="79" s="1"/>
  <c r="A31" i="80"/>
  <c r="H31" i="79" s="1"/>
  <c r="B30" i="80"/>
  <c r="I30" i="79" s="1"/>
  <c r="A30" i="80"/>
  <c r="H30" i="79" s="1"/>
  <c r="B29" i="80"/>
  <c r="I29" i="79" s="1"/>
  <c r="A29" i="80"/>
  <c r="H29" i="79" s="1"/>
  <c r="B28" i="80"/>
  <c r="I28" i="79" s="1"/>
  <c r="A28" i="80"/>
  <c r="H28" i="79" s="1"/>
  <c r="B27" i="80"/>
  <c r="I27" i="79" s="1"/>
  <c r="A27" i="80"/>
  <c r="H27" i="79" s="1"/>
  <c r="B26" i="80"/>
  <c r="I26" i="79" s="1"/>
  <c r="A26" i="80"/>
  <c r="H26" i="79" s="1"/>
  <c r="B25" i="80"/>
  <c r="I25" i="79" s="1"/>
  <c r="A25" i="80"/>
  <c r="H25" i="79" s="1"/>
  <c r="B24" i="80"/>
  <c r="I24" i="79" s="1"/>
  <c r="A24" i="80"/>
  <c r="H24" i="79" s="1"/>
  <c r="B23" i="80"/>
  <c r="I23" i="79" s="1"/>
  <c r="A23" i="80"/>
  <c r="H23" i="79" s="1"/>
  <c r="B22" i="80"/>
  <c r="I22" i="79" s="1"/>
  <c r="A22" i="80"/>
  <c r="H22" i="79" s="1"/>
  <c r="B21" i="80"/>
  <c r="I21" i="79" s="1"/>
  <c r="A21" i="80"/>
  <c r="H21" i="79" s="1"/>
  <c r="B20" i="80"/>
  <c r="I20" i="79" s="1"/>
  <c r="A20" i="80"/>
  <c r="H20" i="79" s="1"/>
  <c r="B19" i="80"/>
  <c r="I19" i="79" s="1"/>
  <c r="A19" i="80"/>
  <c r="H19" i="79" s="1"/>
  <c r="B18" i="80"/>
  <c r="I18" i="79" s="1"/>
  <c r="A18" i="80"/>
  <c r="H18" i="79" s="1"/>
  <c r="B17" i="80"/>
  <c r="I17" i="79" s="1"/>
  <c r="A17" i="80"/>
  <c r="H17" i="79" s="1"/>
  <c r="B16" i="80"/>
  <c r="I16" i="79" s="1"/>
  <c r="A16" i="80"/>
  <c r="H16" i="79" s="1"/>
  <c r="B15" i="80"/>
  <c r="I15" i="79" s="1"/>
  <c r="A15" i="80"/>
  <c r="H15" i="79" s="1"/>
  <c r="B14" i="80"/>
  <c r="I14" i="79" s="1"/>
  <c r="A14" i="80"/>
  <c r="H14" i="79" s="1"/>
  <c r="B13" i="80"/>
  <c r="I13" i="79" s="1"/>
  <c r="A13" i="80"/>
  <c r="H13" i="79" s="1"/>
  <c r="B12" i="80"/>
  <c r="I12" i="79" s="1"/>
  <c r="A12" i="80"/>
  <c r="H12" i="79" s="1"/>
  <c r="B11" i="80"/>
  <c r="I11" i="79" s="1"/>
  <c r="A11" i="80"/>
  <c r="H11" i="79" s="1"/>
  <c r="B10" i="80"/>
  <c r="I10" i="79" s="1"/>
  <c r="A10" i="80"/>
  <c r="H10" i="79" s="1"/>
  <c r="B9" i="80"/>
  <c r="I9" i="79" s="1"/>
  <c r="A9" i="80"/>
  <c r="H9" i="79" s="1"/>
  <c r="B8" i="80"/>
  <c r="I8" i="79" s="1"/>
  <c r="A8" i="80"/>
  <c r="H8" i="79" s="1"/>
  <c r="B7" i="80"/>
  <c r="I7" i="79" s="1"/>
  <c r="A7" i="80"/>
  <c r="H7" i="79" s="1"/>
  <c r="B6" i="80"/>
  <c r="I6" i="79" s="1"/>
  <c r="A6" i="80"/>
  <c r="H6" i="79" s="1"/>
  <c r="B5" i="80"/>
  <c r="I5" i="79" s="1"/>
  <c r="A5" i="80"/>
  <c r="H5" i="79" s="1"/>
  <c r="B4" i="80"/>
  <c r="I4" i="79" s="1"/>
  <c r="A4" i="80"/>
  <c r="H4" i="79" s="1"/>
  <c r="B3" i="80"/>
  <c r="I3" i="79" s="1"/>
  <c r="A3" i="80"/>
  <c r="H3" i="79" s="1"/>
  <c r="B2" i="80"/>
  <c r="I2" i="79" s="1"/>
  <c r="A2" i="80"/>
  <c r="H2" i="79" s="1"/>
  <c r="G2" i="79"/>
  <c r="F2" i="79"/>
  <c r="E2" i="79"/>
  <c r="D2" i="79"/>
  <c r="C2" i="79"/>
  <c r="B2" i="79"/>
  <c r="A2" i="79"/>
  <c r="E4" i="5"/>
  <c r="E5" i="5"/>
  <c r="E6" i="5"/>
  <c r="E7" i="5"/>
  <c r="E8" i="5"/>
  <c r="E9" i="5"/>
  <c r="E10" i="5"/>
  <c r="E11" i="5"/>
  <c r="E12" i="5"/>
  <c r="E13" i="5"/>
  <c r="E14" i="5"/>
  <c r="E15" i="5"/>
  <c r="E16" i="5"/>
  <c r="E17" i="5"/>
  <c r="E18" i="5"/>
  <c r="E19" i="5"/>
  <c r="E20" i="5"/>
  <c r="E21" i="5"/>
  <c r="E22" i="5"/>
  <c r="E23" i="5"/>
  <c r="E24" i="5"/>
  <c r="E25" i="5"/>
  <c r="E26" i="5"/>
  <c r="E27" i="5"/>
  <c r="E28" i="5"/>
  <c r="E29" i="5"/>
  <c r="E30" i="5"/>
  <c r="E31" i="5"/>
  <c r="E32" i="5"/>
  <c r="E33" i="5"/>
  <c r="E34" i="5"/>
  <c r="E35" i="5"/>
  <c r="E36" i="5"/>
  <c r="E37" i="5"/>
  <c r="E38" i="5"/>
  <c r="E39" i="5"/>
  <c r="E40" i="5"/>
  <c r="E41" i="5"/>
  <c r="E42" i="5"/>
  <c r="E43" i="5"/>
  <c r="E44" i="5"/>
  <c r="E45" i="5"/>
  <c r="E46" i="5"/>
  <c r="E47" i="5"/>
  <c r="E48" i="5"/>
  <c r="E49" i="5"/>
  <c r="E50" i="5"/>
  <c r="E51" i="5"/>
  <c r="E52" i="5"/>
  <c r="E53" i="5"/>
  <c r="E54" i="5"/>
  <c r="E55" i="5"/>
  <c r="E56" i="5"/>
  <c r="E57" i="5"/>
  <c r="E58" i="5"/>
  <c r="E59" i="5"/>
  <c r="E60" i="5"/>
  <c r="E61" i="5"/>
  <c r="E62" i="5"/>
  <c r="E63" i="5"/>
  <c r="E64" i="5"/>
  <c r="E65" i="5"/>
  <c r="E66" i="5"/>
  <c r="E67" i="5"/>
  <c r="E68" i="5"/>
  <c r="E69" i="5"/>
  <c r="E70" i="5"/>
  <c r="E71" i="5"/>
  <c r="E72" i="5"/>
  <c r="E73" i="5"/>
  <c r="E74" i="5"/>
  <c r="E75" i="5"/>
  <c r="E76" i="5"/>
  <c r="E77" i="5"/>
  <c r="E78" i="5"/>
  <c r="E79" i="5"/>
  <c r="E80" i="5"/>
  <c r="E81" i="5"/>
  <c r="E82" i="5"/>
  <c r="E83" i="5"/>
  <c r="E84" i="5"/>
  <c r="E85" i="5"/>
  <c r="E86" i="5"/>
  <c r="E87" i="5"/>
  <c r="E88" i="5"/>
  <c r="E89" i="5"/>
  <c r="E90" i="5"/>
  <c r="E91" i="5"/>
  <c r="E92" i="5"/>
  <c r="E93" i="5"/>
  <c r="E94" i="5"/>
  <c r="E95" i="5"/>
  <c r="E96" i="5"/>
  <c r="E97" i="5"/>
  <c r="E98" i="5"/>
  <c r="E99" i="5"/>
  <c r="E100" i="5"/>
  <c r="E101" i="5"/>
  <c r="E102" i="5"/>
  <c r="E103" i="5"/>
  <c r="E104" i="5"/>
  <c r="E105" i="5"/>
  <c r="E106" i="5"/>
  <c r="E107" i="5"/>
  <c r="E108" i="5"/>
  <c r="E109" i="5"/>
  <c r="E110" i="5"/>
  <c r="E111" i="5"/>
  <c r="E112" i="5"/>
  <c r="E113" i="5"/>
  <c r="E114" i="5"/>
  <c r="E115" i="5"/>
  <c r="E116" i="5"/>
  <c r="E117" i="5"/>
  <c r="E118" i="5"/>
  <c r="E119" i="5"/>
  <c r="E120" i="5"/>
  <c r="E121" i="5"/>
  <c r="E122" i="5"/>
  <c r="E123" i="5"/>
  <c r="E124" i="5"/>
  <c r="E125" i="5"/>
  <c r="E126" i="5"/>
  <c r="E127" i="5"/>
  <c r="E128" i="5"/>
  <c r="E129" i="5"/>
  <c r="E130" i="5"/>
  <c r="E131" i="5"/>
  <c r="E132" i="5"/>
  <c r="E133" i="5"/>
  <c r="E134" i="5"/>
  <c r="E135" i="5"/>
  <c r="E136" i="5"/>
  <c r="E137" i="5"/>
  <c r="E138" i="5"/>
  <c r="E139" i="5"/>
  <c r="E140" i="5"/>
  <c r="E141" i="5"/>
  <c r="E142" i="5"/>
  <c r="E143" i="5"/>
  <c r="E144" i="5"/>
  <c r="E145" i="5"/>
  <c r="E146" i="5"/>
  <c r="E147" i="5"/>
  <c r="E148" i="5"/>
  <c r="E149" i="5"/>
  <c r="E150" i="5"/>
  <c r="E151" i="5"/>
  <c r="E152" i="5"/>
  <c r="E153" i="5"/>
  <c r="E154" i="5"/>
  <c r="E155" i="5"/>
  <c r="E156" i="5"/>
  <c r="E157" i="5"/>
  <c r="E158" i="5"/>
  <c r="E159" i="5"/>
  <c r="E160" i="5"/>
  <c r="E161" i="5"/>
  <c r="E162" i="5"/>
  <c r="E163" i="5"/>
  <c r="E164" i="5"/>
  <c r="E165" i="5"/>
  <c r="E166" i="5"/>
  <c r="E167" i="5"/>
  <c r="E168" i="5"/>
  <c r="E169" i="5"/>
  <c r="E170" i="5"/>
  <c r="E171" i="5"/>
  <c r="E172" i="5"/>
  <c r="E173" i="5"/>
  <c r="E174" i="5"/>
  <c r="E175" i="5"/>
  <c r="E176" i="5"/>
  <c r="E177" i="5"/>
  <c r="E178" i="5"/>
  <c r="E179" i="5"/>
  <c r="E180" i="5"/>
  <c r="E181" i="5"/>
  <c r="E182" i="5"/>
  <c r="E183" i="5"/>
  <c r="E184" i="5"/>
  <c r="E185" i="5"/>
  <c r="E186" i="5"/>
  <c r="E187" i="5"/>
  <c r="E188" i="5"/>
  <c r="E189" i="5"/>
  <c r="E190" i="5"/>
  <c r="E191" i="5"/>
  <c r="E192" i="5"/>
  <c r="E193" i="5"/>
  <c r="E194" i="5"/>
  <c r="E195" i="5"/>
  <c r="E196" i="5"/>
  <c r="E197" i="5"/>
  <c r="E198" i="5"/>
  <c r="E199" i="5"/>
  <c r="E200" i="5"/>
  <c r="E201" i="5"/>
  <c r="E202" i="5"/>
  <c r="E203" i="5"/>
  <c r="E204" i="5"/>
  <c r="E205" i="5"/>
  <c r="E206" i="5"/>
  <c r="E207" i="5"/>
  <c r="E208" i="5"/>
  <c r="E209" i="5"/>
  <c r="E210" i="5"/>
  <c r="E211" i="5"/>
  <c r="E212" i="5"/>
  <c r="E213" i="5"/>
  <c r="E214" i="5"/>
  <c r="E215" i="5"/>
  <c r="E216" i="5"/>
  <c r="E217" i="5"/>
  <c r="E218" i="5"/>
  <c r="E219" i="5"/>
  <c r="E220" i="5"/>
  <c r="E221" i="5"/>
  <c r="E222" i="5"/>
  <c r="E223" i="5"/>
  <c r="E224" i="5"/>
  <c r="E225" i="5"/>
  <c r="E226" i="5"/>
  <c r="E227" i="5"/>
  <c r="E228" i="5"/>
  <c r="E229" i="5"/>
  <c r="E230" i="5"/>
  <c r="E231" i="5"/>
  <c r="E232" i="5"/>
  <c r="E233" i="5"/>
  <c r="E234" i="5"/>
  <c r="E235" i="5"/>
  <c r="E236" i="5"/>
  <c r="E237" i="5"/>
  <c r="E238" i="5"/>
  <c r="E239" i="5"/>
  <c r="E240" i="5"/>
  <c r="E241" i="5"/>
  <c r="E242" i="5"/>
  <c r="E243" i="5"/>
  <c r="E244" i="5"/>
  <c r="E245" i="5"/>
  <c r="E246" i="5"/>
  <c r="E247" i="5"/>
  <c r="E248" i="5"/>
  <c r="E249" i="5"/>
  <c r="E250" i="5"/>
  <c r="E251" i="5"/>
  <c r="E252" i="5"/>
  <c r="E253" i="5"/>
  <c r="E254" i="5"/>
  <c r="E255" i="5"/>
  <c r="E256" i="5"/>
  <c r="E257" i="5"/>
  <c r="E258" i="5"/>
  <c r="E259" i="5"/>
  <c r="E260" i="5"/>
  <c r="E261" i="5"/>
  <c r="E262" i="5"/>
  <c r="E263" i="5"/>
  <c r="E264" i="5"/>
  <c r="E265" i="5"/>
  <c r="E266" i="5"/>
  <c r="E267" i="5"/>
  <c r="E268" i="5"/>
  <c r="E269" i="5"/>
  <c r="E270" i="5"/>
  <c r="E271" i="5"/>
  <c r="E272" i="5"/>
  <c r="E273" i="5"/>
  <c r="E274" i="5"/>
  <c r="E275" i="5"/>
  <c r="E276" i="5"/>
  <c r="E277" i="5"/>
  <c r="E278" i="5"/>
  <c r="E279" i="5"/>
  <c r="E280" i="5"/>
  <c r="E281" i="5"/>
  <c r="E282" i="5"/>
  <c r="E283" i="5"/>
  <c r="E284" i="5"/>
  <c r="E285" i="5"/>
  <c r="E286" i="5"/>
  <c r="E287" i="5"/>
  <c r="E288" i="5"/>
  <c r="E289" i="5"/>
  <c r="E290" i="5"/>
  <c r="E291" i="5"/>
  <c r="E292" i="5"/>
  <c r="E293" i="5"/>
  <c r="E294" i="5"/>
  <c r="E295" i="5"/>
  <c r="E296" i="5"/>
  <c r="E297" i="5"/>
  <c r="E298" i="5"/>
  <c r="E299" i="5"/>
  <c r="E300" i="5"/>
  <c r="E301" i="5"/>
  <c r="E302" i="5"/>
  <c r="E303" i="5"/>
  <c r="E304" i="5"/>
  <c r="E305" i="5"/>
  <c r="E306" i="5"/>
  <c r="E307" i="5"/>
  <c r="E308" i="5"/>
  <c r="E309" i="5"/>
  <c r="E310" i="5"/>
  <c r="E311" i="5"/>
  <c r="E312" i="5"/>
  <c r="E313" i="5"/>
  <c r="E314" i="5"/>
  <c r="E315" i="5"/>
  <c r="E316" i="5"/>
  <c r="E317" i="5"/>
  <c r="E318" i="5"/>
  <c r="E319" i="5"/>
  <c r="E320" i="5"/>
  <c r="E321" i="5"/>
  <c r="E322" i="5"/>
  <c r="E323" i="5"/>
  <c r="E324" i="5"/>
  <c r="E325" i="5"/>
  <c r="E326" i="5"/>
  <c r="E327" i="5"/>
  <c r="E328" i="5"/>
  <c r="E329" i="5"/>
  <c r="E330" i="5"/>
  <c r="E331" i="5"/>
  <c r="E332" i="5"/>
  <c r="E333" i="5"/>
  <c r="E334" i="5"/>
  <c r="E335" i="5"/>
  <c r="E336" i="5"/>
  <c r="E337" i="5"/>
  <c r="E338" i="5"/>
  <c r="E339" i="5"/>
  <c r="E340" i="5"/>
  <c r="E341" i="5"/>
  <c r="E342" i="5"/>
  <c r="E343" i="5"/>
  <c r="E344" i="5"/>
  <c r="E345" i="5"/>
  <c r="E346" i="5"/>
  <c r="E347" i="5"/>
  <c r="E348" i="5"/>
  <c r="E349" i="5"/>
  <c r="E350" i="5"/>
  <c r="E351" i="5"/>
  <c r="E352" i="5"/>
  <c r="E353" i="5"/>
  <c r="E354" i="5"/>
  <c r="E355" i="5"/>
  <c r="E356" i="5"/>
  <c r="E357" i="5"/>
  <c r="E358" i="5"/>
  <c r="E359" i="5"/>
  <c r="E360" i="5"/>
  <c r="E361" i="5"/>
  <c r="E362" i="5"/>
  <c r="E363" i="5"/>
  <c r="E364" i="5"/>
  <c r="E365" i="5"/>
  <c r="E366" i="5"/>
  <c r="E367" i="5"/>
  <c r="E368" i="5"/>
  <c r="E369" i="5"/>
  <c r="E370" i="5"/>
  <c r="E371" i="5"/>
  <c r="E372" i="5"/>
  <c r="E373" i="5"/>
  <c r="E374" i="5"/>
  <c r="E375" i="5"/>
  <c r="E376" i="5"/>
  <c r="E377" i="5"/>
  <c r="E378" i="5"/>
  <c r="E379" i="5"/>
  <c r="E380" i="5"/>
  <c r="E381" i="5"/>
  <c r="E382" i="5"/>
  <c r="E383" i="5"/>
  <c r="E384" i="5"/>
  <c r="E385" i="5"/>
  <c r="E386" i="5"/>
  <c r="E387" i="5"/>
  <c r="E388" i="5"/>
  <c r="E389" i="5"/>
  <c r="E390" i="5"/>
  <c r="E391" i="5"/>
  <c r="E392" i="5"/>
  <c r="E393" i="5"/>
  <c r="E394" i="5"/>
  <c r="E395" i="5"/>
  <c r="E396" i="5"/>
  <c r="E397" i="5"/>
  <c r="E398" i="5"/>
  <c r="E399" i="5"/>
  <c r="E400" i="5"/>
  <c r="E401" i="5"/>
  <c r="E402" i="5"/>
  <c r="E403" i="5"/>
  <c r="E404" i="5"/>
  <c r="E405" i="5"/>
  <c r="E406" i="5"/>
  <c r="E407" i="5"/>
  <c r="E408" i="5"/>
  <c r="E409" i="5"/>
  <c r="E410" i="5"/>
  <c r="E411" i="5"/>
  <c r="E412" i="5"/>
  <c r="E413" i="5"/>
  <c r="E414" i="5"/>
  <c r="E415" i="5"/>
  <c r="E416" i="5"/>
  <c r="E417" i="5"/>
  <c r="E418" i="5"/>
  <c r="E419" i="5"/>
  <c r="E420" i="5"/>
  <c r="E421" i="5"/>
  <c r="E422" i="5"/>
  <c r="E423" i="5"/>
  <c r="E424" i="5"/>
  <c r="E425" i="5"/>
  <c r="E426" i="5"/>
  <c r="E427" i="5"/>
  <c r="E428" i="5"/>
  <c r="E429" i="5"/>
  <c r="E430" i="5"/>
  <c r="E431" i="5"/>
  <c r="E432" i="5"/>
  <c r="E433" i="5"/>
  <c r="E434" i="5"/>
  <c r="E435" i="5"/>
  <c r="E436" i="5"/>
  <c r="E437" i="5"/>
  <c r="E438" i="5"/>
  <c r="E439" i="5"/>
  <c r="E440" i="5"/>
  <c r="E441" i="5"/>
  <c r="E442" i="5"/>
  <c r="E443" i="5"/>
  <c r="E444" i="5"/>
  <c r="E445" i="5"/>
  <c r="E446" i="5"/>
  <c r="E447" i="5"/>
  <c r="E448" i="5"/>
  <c r="E449" i="5"/>
  <c r="E450" i="5"/>
  <c r="E451" i="5"/>
  <c r="E452" i="5"/>
  <c r="E453" i="5"/>
  <c r="E454" i="5"/>
  <c r="E455" i="5"/>
  <c r="E456" i="5"/>
  <c r="E457" i="5"/>
  <c r="E458" i="5"/>
  <c r="E459" i="5"/>
  <c r="E460" i="5"/>
  <c r="E461" i="5"/>
  <c r="E462" i="5"/>
  <c r="E463" i="5"/>
  <c r="E464" i="5"/>
  <c r="E465" i="5"/>
  <c r="E466" i="5"/>
  <c r="E467" i="5"/>
  <c r="E468" i="5"/>
  <c r="E469" i="5"/>
  <c r="E470" i="5"/>
  <c r="E471" i="5"/>
  <c r="E472" i="5"/>
  <c r="E473" i="5"/>
  <c r="E474" i="5"/>
  <c r="E475" i="5"/>
  <c r="E476" i="5"/>
  <c r="E477" i="5"/>
  <c r="E478" i="5"/>
  <c r="E479" i="5"/>
  <c r="E480" i="5"/>
  <c r="E481" i="5"/>
  <c r="E482" i="5"/>
  <c r="E483" i="5"/>
  <c r="E484" i="5"/>
  <c r="E485" i="5"/>
  <c r="E486" i="5"/>
  <c r="E487" i="5"/>
  <c r="E488" i="5"/>
  <c r="E489" i="5"/>
  <c r="E490" i="5"/>
  <c r="E491" i="5"/>
  <c r="E492" i="5"/>
  <c r="E493" i="5"/>
  <c r="E494" i="5"/>
  <c r="E495" i="5"/>
  <c r="E496" i="5"/>
  <c r="E497" i="5"/>
  <c r="E498" i="5"/>
  <c r="E499" i="5"/>
  <c r="E500" i="5"/>
  <c r="E501" i="5"/>
  <c r="E502" i="5"/>
  <c r="E503" i="5"/>
  <c r="E504" i="5"/>
  <c r="E505" i="5"/>
  <c r="E506" i="5"/>
  <c r="E507" i="5"/>
  <c r="E508" i="5"/>
  <c r="E509" i="5"/>
  <c r="E510" i="5"/>
  <c r="E511" i="5"/>
  <c r="E512" i="5"/>
  <c r="E513" i="5"/>
  <c r="E514" i="5"/>
  <c r="E515" i="5"/>
  <c r="E516" i="5"/>
  <c r="E517" i="5"/>
  <c r="E518" i="5"/>
  <c r="E519" i="5"/>
  <c r="E520" i="5"/>
  <c r="E521" i="5"/>
  <c r="E522" i="5"/>
  <c r="E523" i="5"/>
  <c r="E524" i="5"/>
  <c r="E525" i="5"/>
  <c r="E526" i="5"/>
  <c r="E527" i="5"/>
  <c r="E528" i="5"/>
  <c r="E529" i="5"/>
  <c r="E530" i="5"/>
  <c r="E531" i="5"/>
  <c r="E532" i="5"/>
  <c r="E533" i="5"/>
  <c r="E534" i="5"/>
  <c r="E535" i="5"/>
  <c r="E536" i="5"/>
  <c r="E537" i="5"/>
  <c r="E538" i="5"/>
  <c r="E539" i="5"/>
  <c r="E540" i="5"/>
  <c r="E541" i="5"/>
  <c r="E542" i="5"/>
  <c r="E543" i="5"/>
  <c r="E544" i="5"/>
  <c r="E545" i="5"/>
  <c r="E546" i="5"/>
  <c r="E547" i="5"/>
  <c r="E548" i="5"/>
  <c r="E549" i="5"/>
  <c r="E550" i="5"/>
  <c r="E551" i="5"/>
  <c r="E552" i="5"/>
  <c r="E553" i="5"/>
  <c r="E554" i="5"/>
  <c r="E555" i="5"/>
  <c r="E556" i="5"/>
  <c r="E557" i="5"/>
  <c r="E558" i="5"/>
  <c r="E559" i="5"/>
  <c r="E560" i="5"/>
  <c r="E561" i="5"/>
  <c r="E562" i="5"/>
  <c r="E563" i="5"/>
  <c r="E564" i="5"/>
  <c r="E565" i="5"/>
  <c r="E566" i="5"/>
  <c r="E567" i="5"/>
  <c r="E568" i="5"/>
  <c r="E569" i="5"/>
  <c r="E570" i="5"/>
  <c r="E571" i="5"/>
  <c r="E572" i="5"/>
  <c r="E573" i="5"/>
  <c r="E574" i="5"/>
  <c r="E575" i="5"/>
  <c r="E576" i="5"/>
  <c r="E577" i="5"/>
  <c r="E578" i="5"/>
  <c r="E579" i="5"/>
  <c r="E580" i="5"/>
  <c r="E581" i="5"/>
  <c r="E582" i="5"/>
  <c r="E583" i="5"/>
  <c r="E584" i="5"/>
  <c r="E585" i="5"/>
  <c r="E586" i="5"/>
  <c r="E587" i="5"/>
  <c r="E588" i="5"/>
  <c r="E589" i="5"/>
  <c r="E590" i="5"/>
  <c r="E591" i="5"/>
  <c r="E592" i="5"/>
  <c r="E593" i="5"/>
  <c r="E594" i="5"/>
  <c r="E595" i="5"/>
  <c r="E596" i="5"/>
  <c r="E597" i="5"/>
  <c r="E598" i="5"/>
  <c r="E599" i="5"/>
  <c r="E600" i="5"/>
  <c r="E601" i="5"/>
  <c r="E602" i="5"/>
  <c r="E603" i="5"/>
  <c r="E604" i="5"/>
  <c r="E605" i="5"/>
  <c r="E606" i="5"/>
  <c r="E607" i="5"/>
  <c r="E608" i="5"/>
  <c r="E609" i="5"/>
  <c r="E610" i="5"/>
  <c r="E611" i="5"/>
  <c r="E612" i="5"/>
  <c r="E613" i="5"/>
  <c r="E614" i="5"/>
  <c r="E615" i="5"/>
  <c r="E616" i="5"/>
  <c r="E617" i="5"/>
  <c r="E618" i="5"/>
  <c r="E619" i="5"/>
  <c r="E620" i="5"/>
  <c r="E621" i="5"/>
  <c r="E622" i="5"/>
  <c r="E623" i="5"/>
  <c r="E624" i="5"/>
  <c r="E625" i="5"/>
  <c r="E626" i="5"/>
  <c r="E627" i="5"/>
  <c r="E628" i="5"/>
  <c r="E629" i="5"/>
  <c r="E630" i="5"/>
  <c r="E631" i="5"/>
  <c r="E632" i="5"/>
  <c r="E633" i="5"/>
  <c r="E634" i="5"/>
  <c r="E635" i="5"/>
  <c r="E636" i="5"/>
  <c r="E637" i="5"/>
  <c r="E638" i="5"/>
  <c r="E639" i="5"/>
  <c r="E640" i="5"/>
  <c r="E641" i="5"/>
  <c r="E642" i="5"/>
  <c r="E643" i="5"/>
  <c r="E644" i="5"/>
  <c r="E645" i="5"/>
  <c r="E646" i="5"/>
  <c r="E647" i="5"/>
  <c r="E648" i="5"/>
  <c r="E649" i="5"/>
  <c r="E650" i="5"/>
  <c r="E651" i="5"/>
  <c r="E652" i="5"/>
  <c r="E653" i="5"/>
  <c r="E654" i="5"/>
  <c r="E655" i="5"/>
  <c r="E656" i="5"/>
  <c r="E657" i="5"/>
  <c r="E658" i="5"/>
  <c r="E659" i="5"/>
  <c r="E660" i="5"/>
  <c r="E661" i="5"/>
  <c r="E662" i="5"/>
  <c r="E663" i="5"/>
  <c r="E664" i="5"/>
  <c r="E665" i="5"/>
  <c r="E666" i="5"/>
  <c r="E667" i="5"/>
  <c r="E668" i="5"/>
  <c r="E669" i="5"/>
  <c r="E670" i="5"/>
  <c r="E671" i="5"/>
  <c r="E672" i="5"/>
  <c r="E673" i="5"/>
  <c r="E674" i="5"/>
  <c r="E675" i="5"/>
  <c r="E676" i="5"/>
  <c r="E677" i="5"/>
  <c r="E678" i="5"/>
  <c r="E679" i="5"/>
  <c r="E680" i="5"/>
  <c r="E681" i="5"/>
  <c r="E682" i="5"/>
  <c r="E683" i="5"/>
  <c r="E684" i="5"/>
  <c r="E685" i="5"/>
  <c r="E686" i="5"/>
  <c r="E687" i="5"/>
  <c r="E688" i="5"/>
  <c r="E689" i="5"/>
  <c r="E690" i="5"/>
  <c r="E691" i="5"/>
  <c r="E692" i="5"/>
  <c r="E693" i="5"/>
  <c r="E694" i="5"/>
  <c r="E695" i="5"/>
  <c r="E696" i="5"/>
  <c r="E697" i="5"/>
  <c r="E698" i="5"/>
  <c r="E699" i="5"/>
  <c r="E700" i="5"/>
  <c r="E701" i="5"/>
  <c r="E702" i="5"/>
  <c r="E703" i="5"/>
  <c r="E704" i="5"/>
  <c r="E705" i="5"/>
  <c r="E706" i="5"/>
  <c r="E707" i="5"/>
  <c r="E708" i="5"/>
  <c r="E709" i="5"/>
  <c r="E710" i="5"/>
  <c r="E711" i="5"/>
  <c r="E712" i="5"/>
  <c r="E713" i="5"/>
  <c r="E714" i="5"/>
  <c r="E715" i="5"/>
  <c r="E716" i="5"/>
  <c r="E717" i="5"/>
  <c r="E718" i="5"/>
  <c r="E719" i="5"/>
  <c r="E720" i="5"/>
  <c r="E721" i="5"/>
  <c r="E722" i="5"/>
  <c r="E723" i="5"/>
  <c r="E724" i="5"/>
  <c r="E725" i="5"/>
  <c r="E726" i="5"/>
  <c r="E727" i="5"/>
  <c r="E728" i="5"/>
  <c r="E729" i="5"/>
  <c r="E730" i="5"/>
  <c r="E731" i="5"/>
  <c r="E732" i="5"/>
  <c r="E733" i="5"/>
  <c r="E734" i="5"/>
  <c r="E735" i="5"/>
  <c r="E736" i="5"/>
  <c r="E737" i="5"/>
  <c r="E738" i="5"/>
  <c r="E739" i="5"/>
  <c r="E740" i="5"/>
  <c r="E741" i="5"/>
  <c r="E742" i="5"/>
  <c r="E743" i="5"/>
  <c r="E744" i="5"/>
  <c r="E745" i="5"/>
  <c r="E746" i="5"/>
  <c r="E747" i="5"/>
  <c r="E748" i="5"/>
  <c r="E749" i="5"/>
  <c r="E750" i="5"/>
  <c r="E751" i="5"/>
  <c r="E752" i="5"/>
  <c r="E753" i="5"/>
  <c r="E754" i="5"/>
  <c r="E755" i="5"/>
  <c r="E756" i="5"/>
  <c r="E757" i="5"/>
  <c r="E758" i="5"/>
  <c r="E759" i="5"/>
  <c r="E760" i="5"/>
  <c r="E761" i="5"/>
  <c r="E762" i="5"/>
  <c r="E763" i="5"/>
  <c r="E764" i="5"/>
  <c r="E765" i="5"/>
  <c r="E766" i="5"/>
  <c r="E767" i="5"/>
  <c r="E768" i="5"/>
  <c r="E769" i="5"/>
  <c r="E770" i="5"/>
  <c r="E771" i="5"/>
  <c r="E772" i="5"/>
  <c r="E773" i="5"/>
  <c r="E774" i="5"/>
  <c r="E775" i="5"/>
  <c r="E776" i="5"/>
  <c r="E777" i="5"/>
  <c r="E778" i="5"/>
  <c r="E779" i="5"/>
  <c r="E780" i="5"/>
  <c r="E781" i="5"/>
  <c r="E782" i="5"/>
  <c r="E783" i="5"/>
  <c r="E784" i="5"/>
  <c r="E785" i="5"/>
  <c r="E786" i="5"/>
  <c r="E787" i="5"/>
  <c r="E788" i="5"/>
  <c r="E789" i="5"/>
  <c r="E790" i="5"/>
  <c r="E791" i="5"/>
  <c r="E792" i="5"/>
  <c r="E793" i="5"/>
  <c r="E794" i="5"/>
  <c r="E795" i="5"/>
  <c r="E796" i="5"/>
  <c r="E797" i="5"/>
  <c r="E798" i="5"/>
  <c r="E799" i="5"/>
  <c r="E800" i="5"/>
  <c r="E801" i="5"/>
  <c r="E802" i="5"/>
  <c r="E803" i="5"/>
  <c r="E804" i="5"/>
  <c r="E805" i="5"/>
  <c r="E806" i="5"/>
  <c r="E807" i="5"/>
  <c r="E808" i="5"/>
  <c r="E809" i="5"/>
  <c r="E810" i="5"/>
  <c r="E811" i="5"/>
  <c r="E812" i="5"/>
  <c r="E813" i="5"/>
  <c r="E814" i="5"/>
  <c r="E815" i="5"/>
  <c r="E816" i="5"/>
  <c r="E817" i="5"/>
  <c r="E818" i="5"/>
  <c r="E819" i="5"/>
  <c r="E820" i="5"/>
  <c r="E821" i="5"/>
  <c r="E822" i="5"/>
  <c r="E823" i="5"/>
  <c r="E824" i="5"/>
  <c r="E825" i="5"/>
  <c r="E826" i="5"/>
  <c r="E827" i="5"/>
  <c r="E828" i="5"/>
  <c r="E829" i="5"/>
  <c r="E830" i="5"/>
  <c r="E831" i="5"/>
  <c r="E832" i="5"/>
  <c r="E833" i="5"/>
  <c r="E834" i="5"/>
  <c r="E835" i="5"/>
  <c r="E836" i="5"/>
  <c r="E837" i="5"/>
  <c r="E838" i="5"/>
  <c r="E839" i="5"/>
  <c r="E840" i="5"/>
  <c r="E841" i="5"/>
  <c r="E842" i="5"/>
  <c r="E843" i="5"/>
  <c r="E844" i="5"/>
  <c r="E845" i="5"/>
  <c r="E846" i="5"/>
  <c r="E847" i="5"/>
  <c r="E848" i="5"/>
  <c r="E849" i="5"/>
  <c r="E850" i="5"/>
  <c r="E851" i="5"/>
  <c r="E852" i="5"/>
  <c r="E853" i="5"/>
  <c r="E854" i="5"/>
  <c r="E855" i="5"/>
  <c r="E856" i="5"/>
  <c r="E857" i="5"/>
  <c r="E858" i="5"/>
  <c r="E859" i="5"/>
  <c r="E860" i="5"/>
  <c r="E861" i="5"/>
  <c r="E862" i="5"/>
  <c r="E863" i="5"/>
  <c r="E864" i="5"/>
  <c r="E865" i="5"/>
  <c r="E866" i="5"/>
  <c r="E867" i="5"/>
  <c r="E868" i="5"/>
  <c r="E869" i="5"/>
  <c r="E870" i="5"/>
  <c r="E871" i="5"/>
  <c r="E872" i="5"/>
  <c r="E873" i="5"/>
  <c r="E874" i="5"/>
  <c r="E875" i="5"/>
  <c r="E876" i="5"/>
  <c r="E877" i="5"/>
  <c r="E878" i="5"/>
  <c r="E879" i="5"/>
  <c r="E880" i="5"/>
  <c r="E881" i="5"/>
  <c r="E882" i="5"/>
  <c r="E883" i="5"/>
  <c r="E884" i="5"/>
  <c r="E885" i="5"/>
  <c r="E886" i="5"/>
  <c r="E887" i="5"/>
  <c r="E888" i="5"/>
  <c r="E889" i="5"/>
  <c r="E890" i="5"/>
  <c r="E891" i="5"/>
  <c r="E892" i="5"/>
  <c r="E893" i="5"/>
  <c r="E894" i="5"/>
  <c r="E895" i="5"/>
  <c r="E896" i="5"/>
  <c r="E897" i="5"/>
  <c r="E898" i="5"/>
  <c r="E899" i="5"/>
  <c r="E900" i="5"/>
  <c r="E901" i="5"/>
  <c r="E902" i="5"/>
  <c r="E903" i="5"/>
  <c r="E904" i="5"/>
  <c r="E905" i="5"/>
  <c r="E906" i="5"/>
  <c r="E907" i="5"/>
  <c r="E908" i="5"/>
  <c r="E909" i="5"/>
  <c r="E910" i="5"/>
  <c r="E911" i="5"/>
  <c r="E912" i="5"/>
  <c r="E913" i="5"/>
  <c r="E914" i="5"/>
  <c r="E915" i="5"/>
  <c r="E916" i="5"/>
  <c r="E917" i="5"/>
  <c r="E918" i="5"/>
  <c r="E919" i="5"/>
  <c r="E920" i="5"/>
  <c r="E921" i="5"/>
  <c r="E922" i="5"/>
  <c r="E923" i="5"/>
  <c r="E924" i="5"/>
  <c r="E925" i="5"/>
  <c r="E926" i="5"/>
  <c r="E927" i="5"/>
  <c r="E928" i="5"/>
  <c r="E929" i="5"/>
  <c r="E930" i="5"/>
  <c r="E931" i="5"/>
  <c r="E932" i="5"/>
  <c r="E933" i="5"/>
  <c r="E934" i="5"/>
  <c r="E935" i="5"/>
  <c r="E936" i="5"/>
  <c r="E937" i="5"/>
  <c r="E938" i="5"/>
  <c r="E939" i="5"/>
  <c r="E940" i="5"/>
  <c r="E941" i="5"/>
  <c r="E942" i="5"/>
  <c r="E943" i="5"/>
  <c r="E944" i="5"/>
  <c r="E945" i="5"/>
  <c r="E946" i="5"/>
  <c r="E947" i="5"/>
  <c r="E948" i="5"/>
  <c r="E949" i="5"/>
  <c r="E950" i="5"/>
  <c r="E951" i="5"/>
  <c r="E952" i="5"/>
  <c r="E953" i="5"/>
  <c r="E954" i="5"/>
  <c r="E955" i="5"/>
  <c r="E956" i="5"/>
  <c r="E957" i="5"/>
  <c r="E958" i="5"/>
  <c r="E3" i="5"/>
  <c r="E2" i="5"/>
  <c r="F2" i="5"/>
  <c r="G4" i="5"/>
  <c r="G5" i="5"/>
  <c r="G6" i="5"/>
  <c r="G7" i="5"/>
  <c r="G8" i="5"/>
  <c r="G9" i="5"/>
  <c r="G10" i="5"/>
  <c r="G11" i="5"/>
  <c r="G12" i="5"/>
  <c r="G13" i="5"/>
  <c r="G14" i="5"/>
  <c r="G15" i="5"/>
  <c r="G16" i="5"/>
  <c r="G17" i="5"/>
  <c r="G18" i="5"/>
  <c r="G19" i="5"/>
  <c r="G20" i="5"/>
  <c r="G21" i="5"/>
  <c r="G22" i="5"/>
  <c r="G23" i="5"/>
  <c r="G24" i="5"/>
  <c r="G25" i="5"/>
  <c r="G26" i="5"/>
  <c r="G27" i="5"/>
  <c r="G28" i="5"/>
  <c r="G29" i="5"/>
  <c r="G30" i="5"/>
  <c r="G31" i="5"/>
  <c r="G32" i="5"/>
  <c r="G33" i="5"/>
  <c r="G34" i="5"/>
  <c r="G35" i="5"/>
  <c r="G36" i="5"/>
  <c r="G37" i="5"/>
  <c r="G38" i="5"/>
  <c r="G39" i="5"/>
  <c r="G40" i="5"/>
  <c r="G41" i="5"/>
  <c r="G42" i="5"/>
  <c r="G43" i="5"/>
  <c r="G44" i="5"/>
  <c r="G45" i="5"/>
  <c r="G46" i="5"/>
  <c r="G47" i="5"/>
  <c r="G48" i="5"/>
  <c r="G49" i="5"/>
  <c r="G50" i="5"/>
  <c r="G51" i="5"/>
  <c r="G52" i="5"/>
  <c r="G53" i="5"/>
  <c r="G54" i="5"/>
  <c r="G55" i="5"/>
  <c r="G56" i="5"/>
  <c r="G57" i="5"/>
  <c r="G58" i="5"/>
  <c r="G59" i="5"/>
  <c r="G60" i="5"/>
  <c r="G61" i="5"/>
  <c r="G62" i="5"/>
  <c r="G63" i="5"/>
  <c r="G64" i="5"/>
  <c r="G65" i="5"/>
  <c r="G66" i="5"/>
  <c r="G67" i="5"/>
  <c r="G68" i="5"/>
  <c r="G69" i="5"/>
  <c r="G70" i="5"/>
  <c r="G71" i="5"/>
  <c r="G72" i="5"/>
  <c r="G73" i="5"/>
  <c r="G74" i="5"/>
  <c r="G75" i="5"/>
  <c r="G76" i="5"/>
  <c r="G77" i="5"/>
  <c r="G78" i="5"/>
  <c r="G79" i="5"/>
  <c r="G80" i="5"/>
  <c r="G81" i="5"/>
  <c r="G82" i="5"/>
  <c r="G83" i="5"/>
  <c r="G84" i="5"/>
  <c r="G85" i="5"/>
  <c r="G86" i="5"/>
  <c r="G87" i="5"/>
  <c r="G88" i="5"/>
  <c r="G89" i="5"/>
  <c r="G90" i="5"/>
  <c r="G91" i="5"/>
  <c r="G92" i="5"/>
  <c r="G93" i="5"/>
  <c r="G94" i="5"/>
  <c r="G95" i="5"/>
  <c r="G96" i="5"/>
  <c r="G97" i="5"/>
  <c r="G98" i="5"/>
  <c r="G99" i="5"/>
  <c r="G100" i="5"/>
  <c r="G101" i="5"/>
  <c r="G102" i="5"/>
  <c r="G103" i="5"/>
  <c r="G104" i="5"/>
  <c r="G105" i="5"/>
  <c r="G106" i="5"/>
  <c r="G107" i="5"/>
  <c r="G108" i="5"/>
  <c r="G109" i="5"/>
  <c r="G110" i="5"/>
  <c r="G111" i="5"/>
  <c r="G112" i="5"/>
  <c r="G113" i="5"/>
  <c r="G114" i="5"/>
  <c r="G115" i="5"/>
  <c r="G116" i="5"/>
  <c r="G117" i="5"/>
  <c r="G118" i="5"/>
  <c r="G119" i="5"/>
  <c r="G120" i="5"/>
  <c r="G121" i="5"/>
  <c r="G122" i="5"/>
  <c r="G123" i="5"/>
  <c r="G124" i="5"/>
  <c r="G125" i="5"/>
  <c r="G126" i="5"/>
  <c r="G127" i="5"/>
  <c r="G128" i="5"/>
  <c r="G129" i="5"/>
  <c r="G130" i="5"/>
  <c r="G131" i="5"/>
  <c r="G132" i="5"/>
  <c r="G133" i="5"/>
  <c r="G134" i="5"/>
  <c r="G135" i="5"/>
  <c r="G136" i="5"/>
  <c r="G137" i="5"/>
  <c r="G138" i="5"/>
  <c r="G139" i="5"/>
  <c r="G140" i="5"/>
  <c r="G141" i="5"/>
  <c r="G142" i="5"/>
  <c r="G143" i="5"/>
  <c r="G144" i="5"/>
  <c r="G145" i="5"/>
  <c r="G146" i="5"/>
  <c r="G147" i="5"/>
  <c r="G148" i="5"/>
  <c r="G149" i="5"/>
  <c r="G150" i="5"/>
  <c r="G151" i="5"/>
  <c r="G152" i="5"/>
  <c r="G153" i="5"/>
  <c r="G154" i="5"/>
  <c r="G155" i="5"/>
  <c r="G156" i="5"/>
  <c r="G157" i="5"/>
  <c r="G158" i="5"/>
  <c r="G159" i="5"/>
  <c r="G160" i="5"/>
  <c r="G161" i="5"/>
  <c r="G162" i="5"/>
  <c r="G163" i="5"/>
  <c r="G164" i="5"/>
  <c r="G165" i="5"/>
  <c r="G166" i="5"/>
  <c r="G167" i="5"/>
  <c r="G168" i="5"/>
  <c r="G169" i="5"/>
  <c r="G170" i="5"/>
  <c r="G171" i="5"/>
  <c r="G172" i="5"/>
  <c r="G173" i="5"/>
  <c r="G174" i="5"/>
  <c r="G175" i="5"/>
  <c r="G176" i="5"/>
  <c r="G177" i="5"/>
  <c r="G178" i="5"/>
  <c r="G179" i="5"/>
  <c r="G180" i="5"/>
  <c r="G181" i="5"/>
  <c r="G182" i="5"/>
  <c r="G183" i="5"/>
  <c r="G184" i="5"/>
  <c r="G185" i="5"/>
  <c r="G186" i="5"/>
  <c r="G187" i="5"/>
  <c r="G188" i="5"/>
  <c r="G189" i="5"/>
  <c r="G190" i="5"/>
  <c r="G191" i="5"/>
  <c r="G192" i="5"/>
  <c r="G193" i="5"/>
  <c r="G194" i="5"/>
  <c r="G195" i="5"/>
  <c r="G196" i="5"/>
  <c r="G197" i="5"/>
  <c r="G198" i="5"/>
  <c r="G199" i="5"/>
  <c r="G200" i="5"/>
  <c r="G201" i="5"/>
  <c r="G202" i="5"/>
  <c r="G203" i="5"/>
  <c r="G204" i="5"/>
  <c r="G205" i="5"/>
  <c r="G206" i="5"/>
  <c r="G207" i="5"/>
  <c r="G208" i="5"/>
  <c r="G209" i="5"/>
  <c r="G210" i="5"/>
  <c r="G211" i="5"/>
  <c r="G212" i="5"/>
  <c r="G213" i="5"/>
  <c r="G214" i="5"/>
  <c r="G215" i="5"/>
  <c r="G216" i="5"/>
  <c r="G217" i="5"/>
  <c r="G218" i="5"/>
  <c r="G219" i="5"/>
  <c r="G220" i="5"/>
  <c r="G221" i="5"/>
  <c r="G222" i="5"/>
  <c r="G223" i="5"/>
  <c r="G224" i="5"/>
  <c r="G225" i="5"/>
  <c r="G226" i="5"/>
  <c r="G227" i="5"/>
  <c r="G228" i="5"/>
  <c r="G229" i="5"/>
  <c r="G230" i="5"/>
  <c r="G231" i="5"/>
  <c r="G232" i="5"/>
  <c r="G233" i="5"/>
  <c r="G234" i="5"/>
  <c r="G235" i="5"/>
  <c r="G236" i="5"/>
  <c r="G237" i="5"/>
  <c r="G238" i="5"/>
  <c r="G239" i="5"/>
  <c r="G240" i="5"/>
  <c r="G241" i="5"/>
  <c r="G242" i="5"/>
  <c r="G243" i="5"/>
  <c r="G244" i="5"/>
  <c r="G245" i="5"/>
  <c r="G246" i="5"/>
  <c r="G247" i="5"/>
  <c r="G248" i="5"/>
  <c r="G249" i="5"/>
  <c r="G250" i="5"/>
  <c r="G251" i="5"/>
  <c r="G252" i="5"/>
  <c r="G253" i="5"/>
  <c r="G254" i="5"/>
  <c r="G255" i="5"/>
  <c r="G256" i="5"/>
  <c r="G257" i="5"/>
  <c r="G258" i="5"/>
  <c r="G259" i="5"/>
  <c r="G260" i="5"/>
  <c r="G261" i="5"/>
  <c r="G262" i="5"/>
  <c r="G263" i="5"/>
  <c r="G264" i="5"/>
  <c r="G265" i="5"/>
  <c r="G266" i="5"/>
  <c r="G267" i="5"/>
  <c r="G268" i="5"/>
  <c r="G269" i="5"/>
  <c r="G270" i="5"/>
  <c r="G271" i="5"/>
  <c r="G272" i="5"/>
  <c r="G273" i="5"/>
  <c r="G274" i="5"/>
  <c r="G275" i="5"/>
  <c r="G276" i="5"/>
  <c r="G277" i="5"/>
  <c r="G278" i="5"/>
  <c r="G279" i="5"/>
  <c r="G280" i="5"/>
  <c r="G281" i="5"/>
  <c r="G282" i="5"/>
  <c r="G283" i="5"/>
  <c r="G284" i="5"/>
  <c r="G285" i="5"/>
  <c r="G286" i="5"/>
  <c r="G287" i="5"/>
  <c r="G288" i="5"/>
  <c r="G289" i="5"/>
  <c r="G290" i="5"/>
  <c r="G291" i="5"/>
  <c r="G292" i="5"/>
  <c r="G293" i="5"/>
  <c r="G294" i="5"/>
  <c r="G295" i="5"/>
  <c r="G296" i="5"/>
  <c r="G297" i="5"/>
  <c r="G298" i="5"/>
  <c r="G299" i="5"/>
  <c r="G300" i="5"/>
  <c r="G301" i="5"/>
  <c r="G302" i="5"/>
  <c r="G303" i="5"/>
  <c r="G304" i="5"/>
  <c r="G305" i="5"/>
  <c r="G306" i="5"/>
  <c r="G307" i="5"/>
  <c r="G308" i="5"/>
  <c r="G309" i="5"/>
  <c r="G310" i="5"/>
  <c r="G311" i="5"/>
  <c r="G312" i="5"/>
  <c r="G313" i="5"/>
  <c r="G314" i="5"/>
  <c r="G315" i="5"/>
  <c r="G316" i="5"/>
  <c r="G317" i="5"/>
  <c r="G318" i="5"/>
  <c r="G319" i="5"/>
  <c r="G320" i="5"/>
  <c r="G321" i="5"/>
  <c r="G322" i="5"/>
  <c r="G323" i="5"/>
  <c r="G324" i="5"/>
  <c r="G325" i="5"/>
  <c r="G326" i="5"/>
  <c r="G327" i="5"/>
  <c r="G328" i="5"/>
  <c r="G329" i="5"/>
  <c r="G330" i="5"/>
  <c r="G331" i="5"/>
  <c r="G332" i="5"/>
  <c r="G333" i="5"/>
  <c r="G334" i="5"/>
  <c r="G335" i="5"/>
  <c r="G336" i="5"/>
  <c r="G337" i="5"/>
  <c r="G338" i="5"/>
  <c r="G339" i="5"/>
  <c r="G340" i="5"/>
  <c r="G341" i="5"/>
  <c r="G342" i="5"/>
  <c r="G343" i="5"/>
  <c r="G344" i="5"/>
  <c r="G345" i="5"/>
  <c r="G346" i="5"/>
  <c r="G347" i="5"/>
  <c r="G348" i="5"/>
  <c r="G349" i="5"/>
  <c r="G350" i="5"/>
  <c r="G351" i="5"/>
  <c r="G352" i="5"/>
  <c r="G353" i="5"/>
  <c r="G354" i="5"/>
  <c r="G355" i="5"/>
  <c r="G356" i="5"/>
  <c r="G357" i="5"/>
  <c r="G358" i="5"/>
  <c r="G359" i="5"/>
  <c r="G360" i="5"/>
  <c r="G361" i="5"/>
  <c r="G362" i="5"/>
  <c r="G363" i="5"/>
  <c r="G364" i="5"/>
  <c r="G365" i="5"/>
  <c r="G366" i="5"/>
  <c r="G367" i="5"/>
  <c r="G368" i="5"/>
  <c r="G369" i="5"/>
  <c r="G370" i="5"/>
  <c r="G371" i="5"/>
  <c r="G372" i="5"/>
  <c r="G373" i="5"/>
  <c r="G374" i="5"/>
  <c r="G375" i="5"/>
  <c r="G376" i="5"/>
  <c r="G377" i="5"/>
  <c r="G378" i="5"/>
  <c r="G379" i="5"/>
  <c r="G380" i="5"/>
  <c r="G381" i="5"/>
  <c r="G382" i="5"/>
  <c r="G383" i="5"/>
  <c r="G384" i="5"/>
  <c r="G385" i="5"/>
  <c r="G386" i="5"/>
  <c r="G387" i="5"/>
  <c r="G388" i="5"/>
  <c r="G389" i="5"/>
  <c r="G390" i="5"/>
  <c r="G391" i="5"/>
  <c r="G392" i="5"/>
  <c r="G393" i="5"/>
  <c r="G394" i="5"/>
  <c r="G395" i="5"/>
  <c r="G396" i="5"/>
  <c r="G397" i="5"/>
  <c r="G398" i="5"/>
  <c r="G399" i="5"/>
  <c r="G400" i="5"/>
  <c r="G401" i="5"/>
  <c r="G402" i="5"/>
  <c r="G403" i="5"/>
  <c r="G404" i="5"/>
  <c r="G405" i="5"/>
  <c r="G406" i="5"/>
  <c r="G407" i="5"/>
  <c r="G408" i="5"/>
  <c r="G409" i="5"/>
  <c r="G410" i="5"/>
  <c r="G411" i="5"/>
  <c r="G412" i="5"/>
  <c r="G413" i="5"/>
  <c r="G414" i="5"/>
  <c r="G415" i="5"/>
  <c r="G416" i="5"/>
  <c r="G417" i="5"/>
  <c r="G418" i="5"/>
  <c r="G419" i="5"/>
  <c r="G420" i="5"/>
  <c r="G421" i="5"/>
  <c r="G422" i="5"/>
  <c r="G423" i="5"/>
  <c r="G424" i="5"/>
  <c r="G425" i="5"/>
  <c r="G426" i="5"/>
  <c r="G427" i="5"/>
  <c r="G428" i="5"/>
  <c r="G429" i="5"/>
  <c r="G430" i="5"/>
  <c r="G431" i="5"/>
  <c r="G432" i="5"/>
  <c r="G433" i="5"/>
  <c r="G434" i="5"/>
  <c r="G435" i="5"/>
  <c r="G436" i="5"/>
  <c r="G437" i="5"/>
  <c r="G438" i="5"/>
  <c r="G439" i="5"/>
  <c r="G440" i="5"/>
  <c r="G441" i="5"/>
  <c r="G442" i="5"/>
  <c r="G443" i="5"/>
  <c r="G444" i="5"/>
  <c r="G445" i="5"/>
  <c r="G446" i="5"/>
  <c r="G447" i="5"/>
  <c r="G448" i="5"/>
  <c r="G449" i="5"/>
  <c r="G450" i="5"/>
  <c r="G451" i="5"/>
  <c r="G452" i="5"/>
  <c r="G453" i="5"/>
  <c r="G454" i="5"/>
  <c r="G455" i="5"/>
  <c r="G456" i="5"/>
  <c r="G457" i="5"/>
  <c r="G458" i="5"/>
  <c r="G459" i="5"/>
  <c r="G460" i="5"/>
  <c r="G461" i="5"/>
  <c r="G462" i="5"/>
  <c r="G463" i="5"/>
  <c r="G464" i="5"/>
  <c r="G465" i="5"/>
  <c r="G466" i="5"/>
  <c r="G467" i="5"/>
  <c r="G468" i="5"/>
  <c r="G469" i="5"/>
  <c r="G470" i="5"/>
  <c r="G471" i="5"/>
  <c r="G472" i="5"/>
  <c r="G473" i="5"/>
  <c r="G474" i="5"/>
  <c r="G475" i="5"/>
  <c r="G476" i="5"/>
  <c r="G477" i="5"/>
  <c r="G478" i="5"/>
  <c r="G479" i="5"/>
  <c r="G480" i="5"/>
  <c r="G481" i="5"/>
  <c r="G482" i="5"/>
  <c r="G483" i="5"/>
  <c r="G484" i="5"/>
  <c r="G485" i="5"/>
  <c r="G486" i="5"/>
  <c r="G487" i="5"/>
  <c r="G488" i="5"/>
  <c r="G489" i="5"/>
  <c r="G490" i="5"/>
  <c r="G491" i="5"/>
  <c r="G492" i="5"/>
  <c r="G493" i="5"/>
  <c r="G494" i="5"/>
  <c r="G495" i="5"/>
  <c r="G496" i="5"/>
  <c r="G497" i="5"/>
  <c r="G498" i="5"/>
  <c r="G499" i="5"/>
  <c r="G500" i="5"/>
  <c r="G501" i="5"/>
  <c r="G502" i="5"/>
  <c r="G503" i="5"/>
  <c r="G504" i="5"/>
  <c r="G505" i="5"/>
  <c r="G506" i="5"/>
  <c r="G507" i="5"/>
  <c r="G508" i="5"/>
  <c r="G509" i="5"/>
  <c r="G510" i="5"/>
  <c r="G511" i="5"/>
  <c r="G512" i="5"/>
  <c r="G513" i="5"/>
  <c r="G514" i="5"/>
  <c r="G515" i="5"/>
  <c r="G516" i="5"/>
  <c r="G517" i="5"/>
  <c r="G518" i="5"/>
  <c r="G519" i="5"/>
  <c r="G520" i="5"/>
  <c r="G521" i="5"/>
  <c r="G522" i="5"/>
  <c r="G523" i="5"/>
  <c r="G524" i="5"/>
  <c r="G525" i="5"/>
  <c r="G526" i="5"/>
  <c r="G527" i="5"/>
  <c r="G528" i="5"/>
  <c r="G529" i="5"/>
  <c r="G530" i="5"/>
  <c r="G531" i="5"/>
  <c r="G532" i="5"/>
  <c r="G533" i="5"/>
  <c r="G534" i="5"/>
  <c r="G535" i="5"/>
  <c r="G536" i="5"/>
  <c r="G537" i="5"/>
  <c r="G538" i="5"/>
  <c r="G539" i="5"/>
  <c r="G540" i="5"/>
  <c r="G541" i="5"/>
  <c r="G542" i="5"/>
  <c r="G543" i="5"/>
  <c r="G544" i="5"/>
  <c r="G545" i="5"/>
  <c r="G546" i="5"/>
  <c r="G547" i="5"/>
  <c r="G548" i="5"/>
  <c r="G549" i="5"/>
  <c r="G550" i="5"/>
  <c r="G551" i="5"/>
  <c r="G552" i="5"/>
  <c r="G553" i="5"/>
  <c r="G554" i="5"/>
  <c r="G555" i="5"/>
  <c r="G556" i="5"/>
  <c r="G557" i="5"/>
  <c r="G558" i="5"/>
  <c r="G559" i="5"/>
  <c r="G560" i="5"/>
  <c r="G561" i="5"/>
  <c r="G562" i="5"/>
  <c r="G563" i="5"/>
  <c r="G564" i="5"/>
  <c r="G565" i="5"/>
  <c r="G566" i="5"/>
  <c r="G567" i="5"/>
  <c r="G568" i="5"/>
  <c r="G569" i="5"/>
  <c r="G570" i="5"/>
  <c r="G571" i="5"/>
  <c r="G572" i="5"/>
  <c r="G573" i="5"/>
  <c r="G574" i="5"/>
  <c r="G575" i="5"/>
  <c r="G576" i="5"/>
  <c r="G577" i="5"/>
  <c r="G578" i="5"/>
  <c r="G579" i="5"/>
  <c r="G580" i="5"/>
  <c r="G581" i="5"/>
  <c r="G582" i="5"/>
  <c r="G583" i="5"/>
  <c r="G584" i="5"/>
  <c r="G585" i="5"/>
  <c r="G586" i="5"/>
  <c r="G587" i="5"/>
  <c r="G588" i="5"/>
  <c r="G589" i="5"/>
  <c r="G590" i="5"/>
  <c r="G591" i="5"/>
  <c r="G592" i="5"/>
  <c r="G593" i="5"/>
  <c r="G594" i="5"/>
  <c r="G595" i="5"/>
  <c r="G596" i="5"/>
  <c r="G597" i="5"/>
  <c r="G598" i="5"/>
  <c r="G599" i="5"/>
  <c r="G600" i="5"/>
  <c r="G601" i="5"/>
  <c r="G602" i="5"/>
  <c r="G603" i="5"/>
  <c r="G604" i="5"/>
  <c r="G605" i="5"/>
  <c r="G606" i="5"/>
  <c r="G607" i="5"/>
  <c r="G608" i="5"/>
  <c r="G609" i="5"/>
  <c r="G610" i="5"/>
  <c r="G611" i="5"/>
  <c r="G612" i="5"/>
  <c r="G613" i="5"/>
  <c r="G614" i="5"/>
  <c r="G615" i="5"/>
  <c r="G616" i="5"/>
  <c r="G617" i="5"/>
  <c r="G618" i="5"/>
  <c r="G619" i="5"/>
  <c r="G620" i="5"/>
  <c r="G621" i="5"/>
  <c r="G622" i="5"/>
  <c r="G623" i="5"/>
  <c r="G624" i="5"/>
  <c r="G625" i="5"/>
  <c r="G626" i="5"/>
  <c r="G627" i="5"/>
  <c r="G628" i="5"/>
  <c r="G629" i="5"/>
  <c r="G630" i="5"/>
  <c r="G631" i="5"/>
  <c r="G632" i="5"/>
  <c r="G633" i="5"/>
  <c r="G634" i="5"/>
  <c r="G635" i="5"/>
  <c r="G636" i="5"/>
  <c r="G637" i="5"/>
  <c r="G638" i="5"/>
  <c r="G639" i="5"/>
  <c r="G640" i="5"/>
  <c r="G641" i="5"/>
  <c r="G642" i="5"/>
  <c r="G643" i="5"/>
  <c r="G644" i="5"/>
  <c r="G645" i="5"/>
  <c r="G646" i="5"/>
  <c r="G647" i="5"/>
  <c r="G648" i="5"/>
  <c r="G649" i="5"/>
  <c r="G650" i="5"/>
  <c r="G651" i="5"/>
  <c r="G652" i="5"/>
  <c r="G653" i="5"/>
  <c r="G654" i="5"/>
  <c r="G655" i="5"/>
  <c r="G656" i="5"/>
  <c r="G657" i="5"/>
  <c r="G658" i="5"/>
  <c r="G659" i="5"/>
  <c r="G660" i="5"/>
  <c r="G661" i="5"/>
  <c r="G662" i="5"/>
  <c r="G663" i="5"/>
  <c r="G664" i="5"/>
  <c r="G665" i="5"/>
  <c r="G666" i="5"/>
  <c r="G667" i="5"/>
  <c r="G668" i="5"/>
  <c r="G669" i="5"/>
  <c r="G670" i="5"/>
  <c r="G671" i="5"/>
  <c r="G672" i="5"/>
  <c r="G673" i="5"/>
  <c r="G674" i="5"/>
  <c r="G675" i="5"/>
  <c r="G676" i="5"/>
  <c r="G677" i="5"/>
  <c r="G678" i="5"/>
  <c r="G679" i="5"/>
  <c r="G680" i="5"/>
  <c r="G681" i="5"/>
  <c r="G682" i="5"/>
  <c r="G683" i="5"/>
  <c r="G684" i="5"/>
  <c r="G685" i="5"/>
  <c r="G686" i="5"/>
  <c r="G687" i="5"/>
  <c r="G688" i="5"/>
  <c r="G689" i="5"/>
  <c r="G690" i="5"/>
  <c r="G691" i="5"/>
  <c r="G692" i="5"/>
  <c r="G693" i="5"/>
  <c r="G694" i="5"/>
  <c r="G695" i="5"/>
  <c r="G696" i="5"/>
  <c r="G697" i="5"/>
  <c r="G698" i="5"/>
  <c r="G699" i="5"/>
  <c r="G700" i="5"/>
  <c r="G701" i="5"/>
  <c r="G702" i="5"/>
  <c r="G703" i="5"/>
  <c r="G704" i="5"/>
  <c r="G705" i="5"/>
  <c r="G706" i="5"/>
  <c r="G707" i="5"/>
  <c r="G708" i="5"/>
  <c r="G709" i="5"/>
  <c r="G710" i="5"/>
  <c r="G711" i="5"/>
  <c r="G712" i="5"/>
  <c r="G713" i="5"/>
  <c r="G714" i="5"/>
  <c r="G715" i="5"/>
  <c r="G716" i="5"/>
  <c r="G717" i="5"/>
  <c r="G718" i="5"/>
  <c r="G719" i="5"/>
  <c r="G720" i="5"/>
  <c r="G721" i="5"/>
  <c r="G722" i="5"/>
  <c r="G723" i="5"/>
  <c r="G724" i="5"/>
  <c r="G725" i="5"/>
  <c r="G726" i="5"/>
  <c r="G727" i="5"/>
  <c r="G728" i="5"/>
  <c r="G729" i="5"/>
  <c r="G730" i="5"/>
  <c r="G731" i="5"/>
  <c r="G732" i="5"/>
  <c r="G733" i="5"/>
  <c r="G734" i="5"/>
  <c r="G735" i="5"/>
  <c r="G736" i="5"/>
  <c r="G737" i="5"/>
  <c r="G738" i="5"/>
  <c r="G739" i="5"/>
  <c r="G740" i="5"/>
  <c r="G741" i="5"/>
  <c r="G742" i="5"/>
  <c r="G743" i="5"/>
  <c r="G744" i="5"/>
  <c r="G745" i="5"/>
  <c r="G746" i="5"/>
  <c r="G747" i="5"/>
  <c r="G748" i="5"/>
  <c r="G749" i="5"/>
  <c r="G750" i="5"/>
  <c r="G751" i="5"/>
  <c r="G752" i="5"/>
  <c r="G753" i="5"/>
  <c r="G754" i="5"/>
  <c r="G755" i="5"/>
  <c r="G756" i="5"/>
  <c r="G757" i="5"/>
  <c r="G758" i="5"/>
  <c r="G759" i="5"/>
  <c r="G760" i="5"/>
  <c r="G761" i="5"/>
  <c r="G762" i="5"/>
  <c r="G763" i="5"/>
  <c r="G764" i="5"/>
  <c r="G765" i="5"/>
  <c r="G766" i="5"/>
  <c r="G767" i="5"/>
  <c r="G768" i="5"/>
  <c r="G769" i="5"/>
  <c r="G770" i="5"/>
  <c r="G771" i="5"/>
  <c r="G772" i="5"/>
  <c r="G773" i="5"/>
  <c r="G774" i="5"/>
  <c r="G775" i="5"/>
  <c r="G776" i="5"/>
  <c r="G777" i="5"/>
  <c r="G778" i="5"/>
  <c r="G779" i="5"/>
  <c r="G780" i="5"/>
  <c r="G781" i="5"/>
  <c r="G782" i="5"/>
  <c r="G783" i="5"/>
  <c r="G784" i="5"/>
  <c r="G785" i="5"/>
  <c r="G786" i="5"/>
  <c r="G787" i="5"/>
  <c r="G788" i="5"/>
  <c r="G789" i="5"/>
  <c r="G790" i="5"/>
  <c r="G791" i="5"/>
  <c r="G792" i="5"/>
  <c r="G793" i="5"/>
  <c r="G794" i="5"/>
  <c r="G795" i="5"/>
  <c r="G796" i="5"/>
  <c r="G797" i="5"/>
  <c r="G798" i="5"/>
  <c r="G799" i="5"/>
  <c r="G800" i="5"/>
  <c r="G801" i="5"/>
  <c r="G802" i="5"/>
  <c r="G803" i="5"/>
  <c r="G804" i="5"/>
  <c r="G805" i="5"/>
  <c r="G806" i="5"/>
  <c r="G807" i="5"/>
  <c r="G808" i="5"/>
  <c r="G809" i="5"/>
  <c r="G810" i="5"/>
  <c r="G811" i="5"/>
  <c r="G812" i="5"/>
  <c r="G813" i="5"/>
  <c r="G814" i="5"/>
  <c r="G815" i="5"/>
  <c r="G816" i="5"/>
  <c r="G817" i="5"/>
  <c r="G818" i="5"/>
  <c r="G819" i="5"/>
  <c r="G820" i="5"/>
  <c r="G821" i="5"/>
  <c r="G822" i="5"/>
  <c r="G823" i="5"/>
  <c r="G824" i="5"/>
  <c r="G825" i="5"/>
  <c r="G826" i="5"/>
  <c r="G827" i="5"/>
  <c r="G828" i="5"/>
  <c r="G829" i="5"/>
  <c r="G830" i="5"/>
  <c r="G831" i="5"/>
  <c r="G832" i="5"/>
  <c r="G833" i="5"/>
  <c r="G834" i="5"/>
  <c r="G835" i="5"/>
  <c r="G836" i="5"/>
  <c r="G837" i="5"/>
  <c r="G838" i="5"/>
  <c r="G839" i="5"/>
  <c r="G840" i="5"/>
  <c r="G841" i="5"/>
  <c r="G842" i="5"/>
  <c r="G843" i="5"/>
  <c r="G844" i="5"/>
  <c r="G845" i="5"/>
  <c r="G846" i="5"/>
  <c r="G847" i="5"/>
  <c r="G848" i="5"/>
  <c r="G849" i="5"/>
  <c r="G850" i="5"/>
  <c r="G851" i="5"/>
  <c r="G852" i="5"/>
  <c r="G853" i="5"/>
  <c r="G854" i="5"/>
  <c r="G855" i="5"/>
  <c r="G856" i="5"/>
  <c r="G857" i="5"/>
  <c r="G858" i="5"/>
  <c r="G859" i="5"/>
  <c r="G860" i="5"/>
  <c r="G861" i="5"/>
  <c r="G862" i="5"/>
  <c r="G863" i="5"/>
  <c r="G864" i="5"/>
  <c r="G865" i="5"/>
  <c r="G866" i="5"/>
  <c r="G867" i="5"/>
  <c r="G868" i="5"/>
  <c r="G869" i="5"/>
  <c r="G870" i="5"/>
  <c r="G871" i="5"/>
  <c r="G872" i="5"/>
  <c r="G873" i="5"/>
  <c r="G874" i="5"/>
  <c r="G875" i="5"/>
  <c r="G876" i="5"/>
  <c r="G877" i="5"/>
  <c r="G878" i="5"/>
  <c r="G879" i="5"/>
  <c r="G880" i="5"/>
  <c r="G881" i="5"/>
  <c r="G882" i="5"/>
  <c r="G883" i="5"/>
  <c r="G884" i="5"/>
  <c r="G885" i="5"/>
  <c r="G886" i="5"/>
  <c r="G887" i="5"/>
  <c r="G888" i="5"/>
  <c r="G889" i="5"/>
  <c r="G890" i="5"/>
  <c r="G891" i="5"/>
  <c r="G892" i="5"/>
  <c r="G893" i="5"/>
  <c r="G894" i="5"/>
  <c r="G895" i="5"/>
  <c r="G896" i="5"/>
  <c r="G897" i="5"/>
  <c r="G898" i="5"/>
  <c r="G899" i="5"/>
  <c r="G900" i="5"/>
  <c r="G901" i="5"/>
  <c r="G902" i="5"/>
  <c r="G903" i="5"/>
  <c r="G904" i="5"/>
  <c r="G905" i="5"/>
  <c r="G906" i="5"/>
  <c r="G907" i="5"/>
  <c r="G908" i="5"/>
  <c r="G909" i="5"/>
  <c r="G910" i="5"/>
  <c r="G911" i="5"/>
  <c r="G912" i="5"/>
  <c r="G913" i="5"/>
  <c r="G914" i="5"/>
  <c r="G915" i="5"/>
  <c r="G916" i="5"/>
  <c r="G917" i="5"/>
  <c r="G918" i="5"/>
  <c r="G919" i="5"/>
  <c r="G920" i="5"/>
  <c r="G921" i="5"/>
  <c r="G922" i="5"/>
  <c r="G923" i="5"/>
  <c r="G924" i="5"/>
  <c r="G925" i="5"/>
  <c r="G926" i="5"/>
  <c r="G927" i="5"/>
  <c r="G928" i="5"/>
  <c r="G929" i="5"/>
  <c r="G930" i="5"/>
  <c r="G931" i="5"/>
  <c r="G932" i="5"/>
  <c r="G933" i="5"/>
  <c r="G934" i="5"/>
  <c r="G935" i="5"/>
  <c r="G936" i="5"/>
  <c r="G937" i="5"/>
  <c r="G938" i="5"/>
  <c r="G939" i="5"/>
  <c r="G940" i="5"/>
  <c r="G941" i="5"/>
  <c r="G942" i="5"/>
  <c r="G943" i="5"/>
  <c r="G944" i="5"/>
  <c r="G945" i="5"/>
  <c r="G946" i="5"/>
  <c r="G947" i="5"/>
  <c r="G948" i="5"/>
  <c r="G949" i="5"/>
  <c r="G950" i="5"/>
  <c r="G951" i="5"/>
  <c r="G952" i="5"/>
  <c r="G953" i="5"/>
  <c r="G954" i="5"/>
  <c r="G955" i="5"/>
  <c r="G956" i="5"/>
  <c r="G957" i="5"/>
  <c r="G958" i="5"/>
  <c r="G3" i="5"/>
  <c r="G2" i="5"/>
  <c r="F4" i="5"/>
  <c r="F5" i="5"/>
  <c r="F6" i="5"/>
  <c r="F7" i="5"/>
  <c r="F8" i="5"/>
  <c r="F9" i="5"/>
  <c r="F10" i="5"/>
  <c r="F11" i="5"/>
  <c r="F12" i="5"/>
  <c r="F13" i="5"/>
  <c r="F14" i="5"/>
  <c r="F15" i="5"/>
  <c r="F16" i="5"/>
  <c r="F17" i="5"/>
  <c r="F18" i="5"/>
  <c r="F19" i="5"/>
  <c r="F20" i="5"/>
  <c r="F21" i="5"/>
  <c r="F22" i="5"/>
  <c r="F23" i="5"/>
  <c r="F24" i="5"/>
  <c r="F25" i="5"/>
  <c r="F26" i="5"/>
  <c r="F27" i="5"/>
  <c r="F28" i="5"/>
  <c r="F29" i="5"/>
  <c r="F30" i="5"/>
  <c r="F31" i="5"/>
  <c r="F32" i="5"/>
  <c r="F33" i="5"/>
  <c r="F34" i="5"/>
  <c r="F35" i="5"/>
  <c r="F36" i="5"/>
  <c r="F37" i="5"/>
  <c r="F38" i="5"/>
  <c r="F39" i="5"/>
  <c r="F40" i="5"/>
  <c r="F41" i="5"/>
  <c r="F42" i="5"/>
  <c r="F43" i="5"/>
  <c r="F44" i="5"/>
  <c r="F45" i="5"/>
  <c r="F46" i="5"/>
  <c r="F47" i="5"/>
  <c r="F48" i="5"/>
  <c r="F49" i="5"/>
  <c r="F50" i="5"/>
  <c r="F51" i="5"/>
  <c r="F52" i="5"/>
  <c r="F53" i="5"/>
  <c r="F54" i="5"/>
  <c r="F55" i="5"/>
  <c r="F56" i="5"/>
  <c r="F57" i="5"/>
  <c r="F58" i="5"/>
  <c r="F59" i="5"/>
  <c r="F60" i="5"/>
  <c r="F61" i="5"/>
  <c r="F62" i="5"/>
  <c r="F63" i="5"/>
  <c r="F64" i="5"/>
  <c r="F65" i="5"/>
  <c r="F66" i="5"/>
  <c r="F67" i="5"/>
  <c r="F68" i="5"/>
  <c r="F69" i="5"/>
  <c r="F70" i="5"/>
  <c r="F71" i="5"/>
  <c r="F72" i="5"/>
  <c r="F73" i="5"/>
  <c r="F74" i="5"/>
  <c r="F75" i="5"/>
  <c r="F76" i="5"/>
  <c r="F77" i="5"/>
  <c r="F78" i="5"/>
  <c r="F79" i="5"/>
  <c r="F80" i="5"/>
  <c r="F81" i="5"/>
  <c r="F82" i="5"/>
  <c r="F83" i="5"/>
  <c r="F84" i="5"/>
  <c r="F85" i="5"/>
  <c r="F86" i="5"/>
  <c r="F87" i="5"/>
  <c r="F88" i="5"/>
  <c r="F89" i="5"/>
  <c r="F90" i="5"/>
  <c r="F91" i="5"/>
  <c r="F92" i="5"/>
  <c r="F93" i="5"/>
  <c r="F94" i="5"/>
  <c r="F95" i="5"/>
  <c r="F96" i="5"/>
  <c r="F97" i="5"/>
  <c r="F98" i="5"/>
  <c r="F99" i="5"/>
  <c r="F100" i="5"/>
  <c r="F101" i="5"/>
  <c r="F102" i="5"/>
  <c r="F103" i="5"/>
  <c r="F104" i="5"/>
  <c r="F105" i="5"/>
  <c r="F106" i="5"/>
  <c r="F107" i="5"/>
  <c r="F108" i="5"/>
  <c r="F109" i="5"/>
  <c r="F110" i="5"/>
  <c r="F111" i="5"/>
  <c r="F112" i="5"/>
  <c r="F113" i="5"/>
  <c r="F114" i="5"/>
  <c r="F115" i="5"/>
  <c r="F116" i="5"/>
  <c r="F117" i="5"/>
  <c r="F118" i="5"/>
  <c r="F119" i="5"/>
  <c r="F120" i="5"/>
  <c r="F121" i="5"/>
  <c r="F122" i="5"/>
  <c r="F123" i="5"/>
  <c r="F124" i="5"/>
  <c r="F125" i="5"/>
  <c r="F126" i="5"/>
  <c r="F127" i="5"/>
  <c r="F128" i="5"/>
  <c r="F129" i="5"/>
  <c r="F130" i="5"/>
  <c r="F131" i="5"/>
  <c r="F132" i="5"/>
  <c r="F133" i="5"/>
  <c r="F134" i="5"/>
  <c r="F135" i="5"/>
  <c r="F136" i="5"/>
  <c r="F137" i="5"/>
  <c r="F138" i="5"/>
  <c r="F139" i="5"/>
  <c r="F140" i="5"/>
  <c r="F141" i="5"/>
  <c r="F142" i="5"/>
  <c r="F143" i="5"/>
  <c r="F144" i="5"/>
  <c r="F145" i="5"/>
  <c r="F146" i="5"/>
  <c r="F147" i="5"/>
  <c r="F148" i="5"/>
  <c r="F149" i="5"/>
  <c r="F150" i="5"/>
  <c r="F151" i="5"/>
  <c r="F152" i="5"/>
  <c r="F153" i="5"/>
  <c r="F154" i="5"/>
  <c r="F155" i="5"/>
  <c r="F156" i="5"/>
  <c r="F157" i="5"/>
  <c r="F158" i="5"/>
  <c r="F159" i="5"/>
  <c r="F160" i="5"/>
  <c r="F161" i="5"/>
  <c r="F162" i="5"/>
  <c r="F163" i="5"/>
  <c r="F164" i="5"/>
  <c r="F165" i="5"/>
  <c r="F166" i="5"/>
  <c r="F167" i="5"/>
  <c r="F168" i="5"/>
  <c r="F169" i="5"/>
  <c r="F170" i="5"/>
  <c r="F171" i="5"/>
  <c r="F172" i="5"/>
  <c r="F173" i="5"/>
  <c r="F174" i="5"/>
  <c r="F175" i="5"/>
  <c r="F176" i="5"/>
  <c r="F177" i="5"/>
  <c r="F178" i="5"/>
  <c r="F179" i="5"/>
  <c r="F180" i="5"/>
  <c r="F181" i="5"/>
  <c r="F182" i="5"/>
  <c r="F183" i="5"/>
  <c r="F184" i="5"/>
  <c r="F185" i="5"/>
  <c r="F186" i="5"/>
  <c r="F187" i="5"/>
  <c r="F188" i="5"/>
  <c r="F189" i="5"/>
  <c r="F190" i="5"/>
  <c r="F191" i="5"/>
  <c r="F192" i="5"/>
  <c r="F193" i="5"/>
  <c r="F194" i="5"/>
  <c r="F195" i="5"/>
  <c r="F196" i="5"/>
  <c r="F197" i="5"/>
  <c r="F198" i="5"/>
  <c r="F199" i="5"/>
  <c r="F200" i="5"/>
  <c r="F201" i="5"/>
  <c r="F202" i="5"/>
  <c r="F203" i="5"/>
  <c r="F204" i="5"/>
  <c r="F205" i="5"/>
  <c r="F206" i="5"/>
  <c r="F207" i="5"/>
  <c r="F208" i="5"/>
  <c r="F209" i="5"/>
  <c r="F210" i="5"/>
  <c r="F211" i="5"/>
  <c r="F212" i="5"/>
  <c r="F213" i="5"/>
  <c r="F214" i="5"/>
  <c r="F215" i="5"/>
  <c r="F216" i="5"/>
  <c r="F217" i="5"/>
  <c r="F218" i="5"/>
  <c r="F219" i="5"/>
  <c r="F220" i="5"/>
  <c r="F221" i="5"/>
  <c r="F222" i="5"/>
  <c r="F223" i="5"/>
  <c r="F224" i="5"/>
  <c r="F225" i="5"/>
  <c r="F226" i="5"/>
  <c r="F227" i="5"/>
  <c r="F228" i="5"/>
  <c r="F229" i="5"/>
  <c r="F230" i="5"/>
  <c r="F231" i="5"/>
  <c r="F232" i="5"/>
  <c r="F233" i="5"/>
  <c r="F234" i="5"/>
  <c r="F235" i="5"/>
  <c r="F236" i="5"/>
  <c r="F237" i="5"/>
  <c r="F238" i="5"/>
  <c r="F239" i="5"/>
  <c r="F240" i="5"/>
  <c r="F241" i="5"/>
  <c r="F242" i="5"/>
  <c r="F243" i="5"/>
  <c r="F244" i="5"/>
  <c r="F245" i="5"/>
  <c r="F246" i="5"/>
  <c r="F247" i="5"/>
  <c r="F248" i="5"/>
  <c r="F249" i="5"/>
  <c r="F250" i="5"/>
  <c r="F251" i="5"/>
  <c r="F252" i="5"/>
  <c r="F253" i="5"/>
  <c r="F254" i="5"/>
  <c r="F255" i="5"/>
  <c r="F256" i="5"/>
  <c r="F257" i="5"/>
  <c r="F258" i="5"/>
  <c r="F259" i="5"/>
  <c r="F260" i="5"/>
  <c r="F261" i="5"/>
  <c r="F262" i="5"/>
  <c r="F263" i="5"/>
  <c r="F264" i="5"/>
  <c r="F265" i="5"/>
  <c r="F266" i="5"/>
  <c r="F267" i="5"/>
  <c r="F268" i="5"/>
  <c r="F269" i="5"/>
  <c r="F270" i="5"/>
  <c r="F271" i="5"/>
  <c r="F272" i="5"/>
  <c r="F273" i="5"/>
  <c r="F274" i="5"/>
  <c r="F275" i="5"/>
  <c r="F276" i="5"/>
  <c r="F277" i="5"/>
  <c r="F278" i="5"/>
  <c r="F279" i="5"/>
  <c r="F280" i="5"/>
  <c r="F281" i="5"/>
  <c r="F282" i="5"/>
  <c r="F283" i="5"/>
  <c r="F284" i="5"/>
  <c r="F285" i="5"/>
  <c r="F286" i="5"/>
  <c r="F287" i="5"/>
  <c r="F288" i="5"/>
  <c r="F289" i="5"/>
  <c r="F290" i="5"/>
  <c r="F291" i="5"/>
  <c r="F292" i="5"/>
  <c r="F293" i="5"/>
  <c r="F294" i="5"/>
  <c r="F295" i="5"/>
  <c r="F296" i="5"/>
  <c r="F297" i="5"/>
  <c r="F298" i="5"/>
  <c r="F299" i="5"/>
  <c r="F300" i="5"/>
  <c r="F301" i="5"/>
  <c r="F302" i="5"/>
  <c r="F303" i="5"/>
  <c r="F304" i="5"/>
  <c r="F305" i="5"/>
  <c r="F306" i="5"/>
  <c r="F307" i="5"/>
  <c r="F308" i="5"/>
  <c r="F309" i="5"/>
  <c r="F310" i="5"/>
  <c r="F311" i="5"/>
  <c r="F312" i="5"/>
  <c r="F313" i="5"/>
  <c r="F314" i="5"/>
  <c r="F315" i="5"/>
  <c r="F316" i="5"/>
  <c r="F317" i="5"/>
  <c r="F318" i="5"/>
  <c r="F319" i="5"/>
  <c r="F320" i="5"/>
  <c r="F321" i="5"/>
  <c r="F322" i="5"/>
  <c r="F323" i="5"/>
  <c r="F324" i="5"/>
  <c r="F325" i="5"/>
  <c r="F326" i="5"/>
  <c r="F327" i="5"/>
  <c r="F328" i="5"/>
  <c r="F329" i="5"/>
  <c r="F330" i="5"/>
  <c r="F331" i="5"/>
  <c r="F332" i="5"/>
  <c r="F333" i="5"/>
  <c r="F334" i="5"/>
  <c r="F335" i="5"/>
  <c r="F336" i="5"/>
  <c r="F337" i="5"/>
  <c r="F338" i="5"/>
  <c r="F339" i="5"/>
  <c r="F340" i="5"/>
  <c r="F341" i="5"/>
  <c r="F342" i="5"/>
  <c r="F343" i="5"/>
  <c r="F344" i="5"/>
  <c r="F345" i="5"/>
  <c r="F346" i="5"/>
  <c r="F347" i="5"/>
  <c r="F348" i="5"/>
  <c r="F349" i="5"/>
  <c r="F350" i="5"/>
  <c r="F351" i="5"/>
  <c r="F352" i="5"/>
  <c r="F353" i="5"/>
  <c r="F354" i="5"/>
  <c r="F355" i="5"/>
  <c r="F356" i="5"/>
  <c r="F357" i="5"/>
  <c r="F358" i="5"/>
  <c r="F359" i="5"/>
  <c r="F360" i="5"/>
  <c r="F361" i="5"/>
  <c r="F362" i="5"/>
  <c r="F363" i="5"/>
  <c r="F364" i="5"/>
  <c r="F365" i="5"/>
  <c r="F366" i="5"/>
  <c r="F367" i="5"/>
  <c r="F368" i="5"/>
  <c r="F369" i="5"/>
  <c r="F370" i="5"/>
  <c r="F371" i="5"/>
  <c r="F372" i="5"/>
  <c r="F373" i="5"/>
  <c r="F374" i="5"/>
  <c r="F375" i="5"/>
  <c r="F376" i="5"/>
  <c r="F377" i="5"/>
  <c r="F378" i="5"/>
  <c r="F379" i="5"/>
  <c r="F380" i="5"/>
  <c r="F381" i="5"/>
  <c r="F382" i="5"/>
  <c r="F383" i="5"/>
  <c r="F384" i="5"/>
  <c r="F385" i="5"/>
  <c r="F386" i="5"/>
  <c r="F387" i="5"/>
  <c r="F388" i="5"/>
  <c r="F389" i="5"/>
  <c r="F390" i="5"/>
  <c r="F391" i="5"/>
  <c r="F392" i="5"/>
  <c r="F393" i="5"/>
  <c r="F394" i="5"/>
  <c r="F395" i="5"/>
  <c r="F396" i="5"/>
  <c r="F397" i="5"/>
  <c r="F398" i="5"/>
  <c r="F399" i="5"/>
  <c r="F400" i="5"/>
  <c r="F401" i="5"/>
  <c r="F402" i="5"/>
  <c r="F403" i="5"/>
  <c r="F404" i="5"/>
  <c r="F405" i="5"/>
  <c r="F406" i="5"/>
  <c r="F407" i="5"/>
  <c r="F408" i="5"/>
  <c r="F409" i="5"/>
  <c r="F410" i="5"/>
  <c r="F411" i="5"/>
  <c r="F412" i="5"/>
  <c r="F413" i="5"/>
  <c r="F414" i="5"/>
  <c r="F415" i="5"/>
  <c r="F416" i="5"/>
  <c r="F417" i="5"/>
  <c r="F418" i="5"/>
  <c r="F419" i="5"/>
  <c r="F420" i="5"/>
  <c r="F421" i="5"/>
  <c r="F422" i="5"/>
  <c r="F423" i="5"/>
  <c r="F424" i="5"/>
  <c r="F425" i="5"/>
  <c r="F426" i="5"/>
  <c r="F427" i="5"/>
  <c r="F428" i="5"/>
  <c r="F429" i="5"/>
  <c r="F430" i="5"/>
  <c r="F431" i="5"/>
  <c r="F432" i="5"/>
  <c r="F433" i="5"/>
  <c r="F434" i="5"/>
  <c r="F435" i="5"/>
  <c r="F436" i="5"/>
  <c r="F437" i="5"/>
  <c r="F438" i="5"/>
  <c r="F439" i="5"/>
  <c r="F440" i="5"/>
  <c r="F441" i="5"/>
  <c r="F442" i="5"/>
  <c r="F443" i="5"/>
  <c r="F444" i="5"/>
  <c r="F445" i="5"/>
  <c r="F446" i="5"/>
  <c r="F447" i="5"/>
  <c r="F448" i="5"/>
  <c r="F449" i="5"/>
  <c r="F450" i="5"/>
  <c r="F451" i="5"/>
  <c r="F452" i="5"/>
  <c r="F453" i="5"/>
  <c r="F454" i="5"/>
  <c r="F455" i="5"/>
  <c r="F456" i="5"/>
  <c r="F457" i="5"/>
  <c r="F458" i="5"/>
  <c r="F459" i="5"/>
  <c r="F460" i="5"/>
  <c r="F461" i="5"/>
  <c r="F462" i="5"/>
  <c r="F463" i="5"/>
  <c r="F464" i="5"/>
  <c r="F465" i="5"/>
  <c r="F466" i="5"/>
  <c r="F467" i="5"/>
  <c r="F468" i="5"/>
  <c r="F469" i="5"/>
  <c r="F470" i="5"/>
  <c r="F471" i="5"/>
  <c r="F472" i="5"/>
  <c r="F473" i="5"/>
  <c r="F474" i="5"/>
  <c r="F475" i="5"/>
  <c r="F476" i="5"/>
  <c r="F477" i="5"/>
  <c r="F478" i="5"/>
  <c r="F479" i="5"/>
  <c r="F480" i="5"/>
  <c r="F481" i="5"/>
  <c r="F482" i="5"/>
  <c r="F483" i="5"/>
  <c r="F484" i="5"/>
  <c r="F485" i="5"/>
  <c r="F486" i="5"/>
  <c r="F487" i="5"/>
  <c r="F488" i="5"/>
  <c r="F489" i="5"/>
  <c r="F490" i="5"/>
  <c r="F491" i="5"/>
  <c r="F492" i="5"/>
  <c r="F493" i="5"/>
  <c r="F494" i="5"/>
  <c r="F495" i="5"/>
  <c r="F496" i="5"/>
  <c r="F497" i="5"/>
  <c r="F498" i="5"/>
  <c r="F499" i="5"/>
  <c r="F500" i="5"/>
  <c r="F501" i="5"/>
  <c r="F502" i="5"/>
  <c r="F503" i="5"/>
  <c r="F504" i="5"/>
  <c r="F505" i="5"/>
  <c r="F506" i="5"/>
  <c r="F507" i="5"/>
  <c r="F508" i="5"/>
  <c r="F509" i="5"/>
  <c r="F510" i="5"/>
  <c r="F511" i="5"/>
  <c r="F512" i="5"/>
  <c r="F513" i="5"/>
  <c r="F514" i="5"/>
  <c r="F515" i="5"/>
  <c r="F516" i="5"/>
  <c r="F517" i="5"/>
  <c r="F518" i="5"/>
  <c r="F519" i="5"/>
  <c r="F520" i="5"/>
  <c r="F521" i="5"/>
  <c r="F522" i="5"/>
  <c r="F523" i="5"/>
  <c r="F524" i="5"/>
  <c r="F525" i="5"/>
  <c r="F526" i="5"/>
  <c r="F527" i="5"/>
  <c r="F528" i="5"/>
  <c r="F529" i="5"/>
  <c r="F530" i="5"/>
  <c r="F531" i="5"/>
  <c r="F532" i="5"/>
  <c r="F533" i="5"/>
  <c r="F534" i="5"/>
  <c r="F535" i="5"/>
  <c r="F536" i="5"/>
  <c r="F537" i="5"/>
  <c r="F538" i="5"/>
  <c r="F539" i="5"/>
  <c r="F540" i="5"/>
  <c r="F541" i="5"/>
  <c r="F542" i="5"/>
  <c r="F543" i="5"/>
  <c r="F544" i="5"/>
  <c r="F545" i="5"/>
  <c r="F546" i="5"/>
  <c r="F547" i="5"/>
  <c r="F548" i="5"/>
  <c r="F549" i="5"/>
  <c r="F550" i="5"/>
  <c r="F551" i="5"/>
  <c r="F552" i="5"/>
  <c r="F553" i="5"/>
  <c r="F554" i="5"/>
  <c r="F555" i="5"/>
  <c r="F556" i="5"/>
  <c r="F557" i="5"/>
  <c r="F558" i="5"/>
  <c r="F559" i="5"/>
  <c r="F560" i="5"/>
  <c r="F561" i="5"/>
  <c r="F562" i="5"/>
  <c r="F563" i="5"/>
  <c r="F564" i="5"/>
  <c r="F565" i="5"/>
  <c r="F566" i="5"/>
  <c r="F567" i="5"/>
  <c r="F568" i="5"/>
  <c r="F569" i="5"/>
  <c r="F570" i="5"/>
  <c r="F571" i="5"/>
  <c r="F572" i="5"/>
  <c r="F573" i="5"/>
  <c r="F574" i="5"/>
  <c r="F575" i="5"/>
  <c r="F576" i="5"/>
  <c r="F577" i="5"/>
  <c r="F578" i="5"/>
  <c r="F579" i="5"/>
  <c r="F580" i="5"/>
  <c r="F581" i="5"/>
  <c r="F582" i="5"/>
  <c r="F583" i="5"/>
  <c r="F584" i="5"/>
  <c r="F585" i="5"/>
  <c r="F586" i="5"/>
  <c r="F587" i="5"/>
  <c r="F588" i="5"/>
  <c r="F589" i="5"/>
  <c r="F590" i="5"/>
  <c r="F591" i="5"/>
  <c r="F592" i="5"/>
  <c r="F593" i="5"/>
  <c r="F594" i="5"/>
  <c r="F595" i="5"/>
  <c r="F596" i="5"/>
  <c r="F597" i="5"/>
  <c r="F598" i="5"/>
  <c r="F599" i="5"/>
  <c r="F600" i="5"/>
  <c r="F601" i="5"/>
  <c r="F602" i="5"/>
  <c r="F603" i="5"/>
  <c r="F604" i="5"/>
  <c r="F605" i="5"/>
  <c r="F606" i="5"/>
  <c r="F607" i="5"/>
  <c r="F608" i="5"/>
  <c r="F609" i="5"/>
  <c r="F610" i="5"/>
  <c r="F611" i="5"/>
  <c r="F612" i="5"/>
  <c r="F613" i="5"/>
  <c r="F614" i="5"/>
  <c r="F615" i="5"/>
  <c r="F616" i="5"/>
  <c r="F617" i="5"/>
  <c r="F618" i="5"/>
  <c r="F619" i="5"/>
  <c r="F620" i="5"/>
  <c r="F621" i="5"/>
  <c r="F622" i="5"/>
  <c r="F623" i="5"/>
  <c r="F624" i="5"/>
  <c r="F625" i="5"/>
  <c r="F626" i="5"/>
  <c r="F627" i="5"/>
  <c r="F628" i="5"/>
  <c r="F629" i="5"/>
  <c r="F630" i="5"/>
  <c r="F631" i="5"/>
  <c r="F632" i="5"/>
  <c r="F633" i="5"/>
  <c r="F634" i="5"/>
  <c r="F635" i="5"/>
  <c r="F636" i="5"/>
  <c r="F637" i="5"/>
  <c r="F638" i="5"/>
  <c r="F639" i="5"/>
  <c r="F640" i="5"/>
  <c r="F641" i="5"/>
  <c r="F642" i="5"/>
  <c r="F643" i="5"/>
  <c r="F644" i="5"/>
  <c r="F645" i="5"/>
  <c r="F646" i="5"/>
  <c r="F647" i="5"/>
  <c r="F648" i="5"/>
  <c r="F649" i="5"/>
  <c r="F650" i="5"/>
  <c r="F651" i="5"/>
  <c r="F652" i="5"/>
  <c r="F653" i="5"/>
  <c r="F654" i="5"/>
  <c r="F655" i="5"/>
  <c r="F656" i="5"/>
  <c r="F657" i="5"/>
  <c r="F658" i="5"/>
  <c r="F659" i="5"/>
  <c r="F660" i="5"/>
  <c r="F661" i="5"/>
  <c r="F662" i="5"/>
  <c r="F663" i="5"/>
  <c r="F664" i="5"/>
  <c r="F665" i="5"/>
  <c r="F666" i="5"/>
  <c r="F667" i="5"/>
  <c r="F668" i="5"/>
  <c r="F669" i="5"/>
  <c r="F670" i="5"/>
  <c r="F671" i="5"/>
  <c r="F672" i="5"/>
  <c r="F673" i="5"/>
  <c r="F674" i="5"/>
  <c r="F675" i="5"/>
  <c r="F676" i="5"/>
  <c r="F677" i="5"/>
  <c r="F678" i="5"/>
  <c r="F679" i="5"/>
  <c r="F680" i="5"/>
  <c r="F681" i="5"/>
  <c r="F682" i="5"/>
  <c r="F683" i="5"/>
  <c r="F684" i="5"/>
  <c r="F685" i="5"/>
  <c r="F686" i="5"/>
  <c r="F687" i="5"/>
  <c r="F688" i="5"/>
  <c r="F689" i="5"/>
  <c r="F690" i="5"/>
  <c r="F691" i="5"/>
  <c r="F692" i="5"/>
  <c r="F693" i="5"/>
  <c r="F694" i="5"/>
  <c r="F695" i="5"/>
  <c r="F696" i="5"/>
  <c r="F697" i="5"/>
  <c r="F698" i="5"/>
  <c r="F699" i="5"/>
  <c r="F700" i="5"/>
  <c r="F701" i="5"/>
  <c r="F702" i="5"/>
  <c r="F703" i="5"/>
  <c r="F704" i="5"/>
  <c r="F705" i="5"/>
  <c r="F706" i="5"/>
  <c r="F707" i="5"/>
  <c r="F708" i="5"/>
  <c r="F709" i="5"/>
  <c r="F710" i="5"/>
  <c r="F711" i="5"/>
  <c r="F712" i="5"/>
  <c r="F713" i="5"/>
  <c r="F714" i="5"/>
  <c r="F715" i="5"/>
  <c r="F716" i="5"/>
  <c r="F717" i="5"/>
  <c r="F718" i="5"/>
  <c r="F719" i="5"/>
  <c r="F720" i="5"/>
  <c r="F721" i="5"/>
  <c r="F722" i="5"/>
  <c r="F723" i="5"/>
  <c r="F724" i="5"/>
  <c r="F725" i="5"/>
  <c r="F726" i="5"/>
  <c r="F727" i="5"/>
  <c r="F728" i="5"/>
  <c r="F729" i="5"/>
  <c r="F730" i="5"/>
  <c r="F731" i="5"/>
  <c r="F732" i="5"/>
  <c r="F733" i="5"/>
  <c r="F734" i="5"/>
  <c r="F735" i="5"/>
  <c r="F736" i="5"/>
  <c r="F737" i="5"/>
  <c r="F738" i="5"/>
  <c r="F739" i="5"/>
  <c r="F740" i="5"/>
  <c r="F741" i="5"/>
  <c r="F742" i="5"/>
  <c r="F743" i="5"/>
  <c r="F744" i="5"/>
  <c r="F745" i="5"/>
  <c r="F746" i="5"/>
  <c r="F747" i="5"/>
  <c r="F748" i="5"/>
  <c r="F749" i="5"/>
  <c r="F750" i="5"/>
  <c r="F751" i="5"/>
  <c r="F752" i="5"/>
  <c r="F753" i="5"/>
  <c r="F754" i="5"/>
  <c r="F755" i="5"/>
  <c r="F756" i="5"/>
  <c r="F757" i="5"/>
  <c r="F758" i="5"/>
  <c r="F759" i="5"/>
  <c r="F760" i="5"/>
  <c r="F761" i="5"/>
  <c r="F762" i="5"/>
  <c r="F763" i="5"/>
  <c r="F764" i="5"/>
  <c r="F765" i="5"/>
  <c r="F766" i="5"/>
  <c r="F767" i="5"/>
  <c r="F768" i="5"/>
  <c r="F769" i="5"/>
  <c r="F770" i="5"/>
  <c r="F771" i="5"/>
  <c r="F772" i="5"/>
  <c r="F773" i="5"/>
  <c r="F774" i="5"/>
  <c r="F775" i="5"/>
  <c r="F776" i="5"/>
  <c r="F777" i="5"/>
  <c r="F778" i="5"/>
  <c r="F779" i="5"/>
  <c r="F780" i="5"/>
  <c r="F781" i="5"/>
  <c r="F782" i="5"/>
  <c r="F783" i="5"/>
  <c r="F784" i="5"/>
  <c r="F785" i="5"/>
  <c r="F786" i="5"/>
  <c r="F787" i="5"/>
  <c r="F788" i="5"/>
  <c r="F789" i="5"/>
  <c r="F790" i="5"/>
  <c r="F791" i="5"/>
  <c r="F792" i="5"/>
  <c r="F793" i="5"/>
  <c r="F794" i="5"/>
  <c r="F795" i="5"/>
  <c r="F796" i="5"/>
  <c r="F797" i="5"/>
  <c r="F798" i="5"/>
  <c r="F799" i="5"/>
  <c r="F800" i="5"/>
  <c r="F801" i="5"/>
  <c r="F802" i="5"/>
  <c r="F803" i="5"/>
  <c r="F804" i="5"/>
  <c r="F805" i="5"/>
  <c r="F806" i="5"/>
  <c r="F807" i="5"/>
  <c r="F808" i="5"/>
  <c r="F809" i="5"/>
  <c r="F810" i="5"/>
  <c r="F811" i="5"/>
  <c r="F812" i="5"/>
  <c r="F813" i="5"/>
  <c r="F814" i="5"/>
  <c r="F815" i="5"/>
  <c r="F816" i="5"/>
  <c r="F817" i="5"/>
  <c r="F818" i="5"/>
  <c r="F819" i="5"/>
  <c r="F820" i="5"/>
  <c r="F821" i="5"/>
  <c r="F822" i="5"/>
  <c r="F823" i="5"/>
  <c r="F824" i="5"/>
  <c r="F825" i="5"/>
  <c r="F826" i="5"/>
  <c r="F827" i="5"/>
  <c r="F828" i="5"/>
  <c r="F829" i="5"/>
  <c r="F830" i="5"/>
  <c r="F831" i="5"/>
  <c r="F832" i="5"/>
  <c r="F833" i="5"/>
  <c r="F834" i="5"/>
  <c r="F835" i="5"/>
  <c r="F836" i="5"/>
  <c r="F837" i="5"/>
  <c r="F838" i="5"/>
  <c r="F839" i="5"/>
  <c r="F840" i="5"/>
  <c r="F841" i="5"/>
  <c r="F842" i="5"/>
  <c r="F843" i="5"/>
  <c r="F844" i="5"/>
  <c r="F845" i="5"/>
  <c r="F846" i="5"/>
  <c r="F847" i="5"/>
  <c r="F848" i="5"/>
  <c r="F849" i="5"/>
  <c r="F850" i="5"/>
  <c r="F851" i="5"/>
  <c r="F852" i="5"/>
  <c r="F853" i="5"/>
  <c r="F854" i="5"/>
  <c r="F855" i="5"/>
  <c r="F856" i="5"/>
  <c r="F857" i="5"/>
  <c r="F858" i="5"/>
  <c r="F859" i="5"/>
  <c r="F860" i="5"/>
  <c r="F861" i="5"/>
  <c r="F862" i="5"/>
  <c r="F863" i="5"/>
  <c r="F864" i="5"/>
  <c r="F865" i="5"/>
  <c r="F866" i="5"/>
  <c r="F867" i="5"/>
  <c r="F868" i="5"/>
  <c r="F869" i="5"/>
  <c r="F870" i="5"/>
  <c r="F871" i="5"/>
  <c r="F872" i="5"/>
  <c r="F873" i="5"/>
  <c r="F874" i="5"/>
  <c r="F875" i="5"/>
  <c r="F876" i="5"/>
  <c r="F877" i="5"/>
  <c r="F878" i="5"/>
  <c r="F879" i="5"/>
  <c r="F880" i="5"/>
  <c r="F881" i="5"/>
  <c r="F882" i="5"/>
  <c r="F883" i="5"/>
  <c r="F884" i="5"/>
  <c r="F885" i="5"/>
  <c r="F886" i="5"/>
  <c r="F887" i="5"/>
  <c r="F888" i="5"/>
  <c r="F889" i="5"/>
  <c r="F890" i="5"/>
  <c r="F891" i="5"/>
  <c r="F892" i="5"/>
  <c r="F893" i="5"/>
  <c r="F894" i="5"/>
  <c r="F895" i="5"/>
  <c r="F896" i="5"/>
  <c r="F897" i="5"/>
  <c r="F898" i="5"/>
  <c r="F899" i="5"/>
  <c r="F900" i="5"/>
  <c r="F901" i="5"/>
  <c r="F902" i="5"/>
  <c r="F903" i="5"/>
  <c r="F904" i="5"/>
  <c r="F905" i="5"/>
  <c r="F906" i="5"/>
  <c r="F907" i="5"/>
  <c r="F908" i="5"/>
  <c r="F909" i="5"/>
  <c r="F910" i="5"/>
  <c r="F911" i="5"/>
  <c r="F912" i="5"/>
  <c r="F913" i="5"/>
  <c r="F914" i="5"/>
  <c r="F915" i="5"/>
  <c r="F916" i="5"/>
  <c r="F917" i="5"/>
  <c r="F918" i="5"/>
  <c r="F919" i="5"/>
  <c r="F920" i="5"/>
  <c r="F921" i="5"/>
  <c r="F922" i="5"/>
  <c r="F923" i="5"/>
  <c r="F924" i="5"/>
  <c r="F925" i="5"/>
  <c r="F926" i="5"/>
  <c r="F927" i="5"/>
  <c r="F928" i="5"/>
  <c r="F929" i="5"/>
  <c r="F930" i="5"/>
  <c r="F931" i="5"/>
  <c r="F932" i="5"/>
  <c r="F933" i="5"/>
  <c r="F934" i="5"/>
  <c r="F935" i="5"/>
  <c r="F936" i="5"/>
  <c r="F937" i="5"/>
  <c r="F938" i="5"/>
  <c r="F939" i="5"/>
  <c r="F940" i="5"/>
  <c r="F941" i="5"/>
  <c r="F942" i="5"/>
  <c r="F943" i="5"/>
  <c r="F944" i="5"/>
  <c r="F945" i="5"/>
  <c r="F946" i="5"/>
  <c r="F947" i="5"/>
  <c r="F948" i="5"/>
  <c r="F949" i="5"/>
  <c r="F950" i="5"/>
  <c r="F951" i="5"/>
  <c r="F952" i="5"/>
  <c r="F953" i="5"/>
  <c r="F954" i="5"/>
  <c r="F955" i="5"/>
  <c r="F956" i="5"/>
  <c r="F957" i="5"/>
  <c r="F958" i="5"/>
  <c r="F3" i="5"/>
  <c r="D2" i="5"/>
  <c r="H2" i="5" a="1"/>
  <c r="H2" i="5" s="1"/>
  <c r="F26" i="3"/>
  <c r="F23" i="3"/>
  <c r="Y69" i="75"/>
  <c r="Y68" i="75"/>
  <c r="Y67" i="75"/>
  <c r="Y66" i="75"/>
  <c r="Y65" i="75"/>
  <c r="Y64" i="75"/>
  <c r="Y63" i="75"/>
  <c r="Y62" i="75"/>
  <c r="Y61" i="75"/>
  <c r="Y60" i="75"/>
  <c r="Y59" i="75"/>
  <c r="Y58" i="75"/>
  <c r="Y57" i="75"/>
  <c r="Y56" i="75"/>
  <c r="Y55" i="75"/>
  <c r="Y54" i="75"/>
  <c r="Y53" i="75"/>
  <c r="Y52" i="75"/>
  <c r="Y51" i="75"/>
  <c r="Y50" i="75"/>
  <c r="Y49" i="75"/>
  <c r="Y48" i="75"/>
  <c r="Y47" i="75"/>
  <c r="Y46" i="75"/>
  <c r="Y45" i="75"/>
  <c r="Y44" i="75"/>
  <c r="Y43" i="75"/>
  <c r="Y42" i="75"/>
  <c r="Y41" i="75"/>
  <c r="Y40" i="75"/>
  <c r="Y39" i="75"/>
  <c r="Y38" i="75"/>
  <c r="Y37" i="75"/>
  <c r="Y36" i="75"/>
  <c r="Y35" i="75"/>
  <c r="Y34" i="75"/>
  <c r="Y33" i="75"/>
  <c r="Y32" i="75"/>
  <c r="Y31" i="75"/>
  <c r="Y30" i="75"/>
  <c r="Y29" i="75"/>
  <c r="Y28" i="75"/>
  <c r="Y27" i="75"/>
  <c r="Y26" i="75"/>
  <c r="Y25" i="75"/>
  <c r="Y24" i="75"/>
  <c r="Y23" i="75"/>
  <c r="Y22" i="75"/>
  <c r="Y21" i="75"/>
  <c r="Y20" i="75"/>
  <c r="Y19" i="75"/>
  <c r="Y18" i="75"/>
  <c r="Y17" i="75"/>
  <c r="Y16" i="75"/>
  <c r="Y15" i="75"/>
  <c r="Y14" i="75"/>
  <c r="Y13" i="75"/>
  <c r="Y12" i="75"/>
  <c r="Y11" i="75"/>
  <c r="Y10" i="75"/>
  <c r="Y9" i="75"/>
  <c r="Y8" i="75"/>
  <c r="Y7" i="75"/>
  <c r="Y6" i="75"/>
  <c r="Y5" i="75"/>
  <c r="Y4" i="75"/>
  <c r="Y3" i="75"/>
  <c r="Y2" i="75"/>
  <c r="X69" i="75"/>
  <c r="W69" i="75"/>
  <c r="V69" i="75"/>
  <c r="U69" i="75"/>
  <c r="T69" i="75"/>
  <c r="S69" i="75"/>
  <c r="R69" i="75"/>
  <c r="Q69" i="75"/>
  <c r="P69" i="75"/>
  <c r="O69" i="75"/>
  <c r="N69" i="75"/>
  <c r="M69" i="75"/>
  <c r="L69" i="75"/>
  <c r="K69" i="75"/>
  <c r="J69" i="75"/>
  <c r="I69" i="75"/>
  <c r="H69" i="75"/>
  <c r="G69" i="75"/>
  <c r="B1097" i="80" s="1"/>
  <c r="F69" i="75"/>
  <c r="E69" i="75"/>
  <c r="D69" i="75"/>
  <c r="C69" i="75"/>
  <c r="B69" i="75"/>
  <c r="X68" i="75"/>
  <c r="W68" i="75"/>
  <c r="V68" i="75"/>
  <c r="U68" i="75"/>
  <c r="T68" i="75"/>
  <c r="S68" i="75"/>
  <c r="R68" i="75"/>
  <c r="Q68" i="75"/>
  <c r="P68" i="75"/>
  <c r="O68" i="75"/>
  <c r="N68" i="75"/>
  <c r="M68" i="75"/>
  <c r="L68" i="75"/>
  <c r="K68" i="75"/>
  <c r="J68" i="75"/>
  <c r="I68" i="75"/>
  <c r="H68" i="75"/>
  <c r="G68" i="75"/>
  <c r="B1096" i="80" s="1"/>
  <c r="F68" i="75"/>
  <c r="E68" i="75"/>
  <c r="D68" i="75"/>
  <c r="C68" i="75"/>
  <c r="B68" i="75"/>
  <c r="X67" i="75"/>
  <c r="W67" i="75"/>
  <c r="V67" i="75"/>
  <c r="U67" i="75"/>
  <c r="T67" i="75"/>
  <c r="S67" i="75"/>
  <c r="R67" i="75"/>
  <c r="Q67" i="75"/>
  <c r="P67" i="75"/>
  <c r="O67" i="75"/>
  <c r="N67" i="75"/>
  <c r="M67" i="75"/>
  <c r="L67" i="75"/>
  <c r="K67" i="75"/>
  <c r="J67" i="75"/>
  <c r="I67" i="75"/>
  <c r="H67" i="75"/>
  <c r="G67" i="75"/>
  <c r="B1095" i="80" s="1"/>
  <c r="F67" i="75"/>
  <c r="E67" i="75"/>
  <c r="D67" i="75"/>
  <c r="C67" i="75"/>
  <c r="B67" i="75"/>
  <c r="X66" i="75"/>
  <c r="W66" i="75"/>
  <c r="V66" i="75"/>
  <c r="U66" i="75"/>
  <c r="T66" i="75"/>
  <c r="S66" i="75"/>
  <c r="R66" i="75"/>
  <c r="Q66" i="75"/>
  <c r="P66" i="75"/>
  <c r="O66" i="75"/>
  <c r="N66" i="75"/>
  <c r="M66" i="75"/>
  <c r="L66" i="75"/>
  <c r="K66" i="75"/>
  <c r="J66" i="75"/>
  <c r="I66" i="75"/>
  <c r="H66" i="75"/>
  <c r="G66" i="75"/>
  <c r="B1094" i="80" s="1"/>
  <c r="F66" i="75"/>
  <c r="E66" i="75"/>
  <c r="D66" i="75"/>
  <c r="C66" i="75"/>
  <c r="B66" i="75"/>
  <c r="X65" i="75"/>
  <c r="W65" i="75"/>
  <c r="V65" i="75"/>
  <c r="U65" i="75"/>
  <c r="T65" i="75"/>
  <c r="S65" i="75"/>
  <c r="R65" i="75"/>
  <c r="Q65" i="75"/>
  <c r="P65" i="75"/>
  <c r="O65" i="75"/>
  <c r="N65" i="75"/>
  <c r="M65" i="75"/>
  <c r="L65" i="75"/>
  <c r="K65" i="75"/>
  <c r="J65" i="75"/>
  <c r="I65" i="75"/>
  <c r="H65" i="75"/>
  <c r="G65" i="75"/>
  <c r="B1093" i="80" s="1"/>
  <c r="F65" i="75"/>
  <c r="E65" i="75"/>
  <c r="D65" i="75"/>
  <c r="C65" i="75"/>
  <c r="B65" i="75"/>
  <c r="X64" i="75"/>
  <c r="W64" i="75"/>
  <c r="V64" i="75"/>
  <c r="U64" i="75"/>
  <c r="T64" i="75"/>
  <c r="S64" i="75"/>
  <c r="R64" i="75"/>
  <c r="Q64" i="75"/>
  <c r="P64" i="75"/>
  <c r="O64" i="75"/>
  <c r="N64" i="75"/>
  <c r="M64" i="75"/>
  <c r="L64" i="75"/>
  <c r="K64" i="75"/>
  <c r="J64" i="75"/>
  <c r="I64" i="75"/>
  <c r="H64" i="75"/>
  <c r="G64" i="75"/>
  <c r="B1092" i="80" s="1"/>
  <c r="F64" i="75"/>
  <c r="E64" i="75"/>
  <c r="D64" i="75"/>
  <c r="C64" i="75"/>
  <c r="B64" i="75"/>
  <c r="X63" i="75"/>
  <c r="W63" i="75"/>
  <c r="V63" i="75"/>
  <c r="U63" i="75"/>
  <c r="T63" i="75"/>
  <c r="S63" i="75"/>
  <c r="R63" i="75"/>
  <c r="Q63" i="75"/>
  <c r="P63" i="75"/>
  <c r="O63" i="75"/>
  <c r="N63" i="75"/>
  <c r="M63" i="75"/>
  <c r="L63" i="75"/>
  <c r="K63" i="75"/>
  <c r="J63" i="75"/>
  <c r="I63" i="75"/>
  <c r="H63" i="75"/>
  <c r="G63" i="75"/>
  <c r="B1091" i="80" s="1"/>
  <c r="F63" i="75"/>
  <c r="E63" i="75"/>
  <c r="D63" i="75"/>
  <c r="C63" i="75"/>
  <c r="B63" i="75"/>
  <c r="X62" i="75"/>
  <c r="W62" i="75"/>
  <c r="V62" i="75"/>
  <c r="U62" i="75"/>
  <c r="T62" i="75"/>
  <c r="S62" i="75"/>
  <c r="R62" i="75"/>
  <c r="Q62" i="75"/>
  <c r="P62" i="75"/>
  <c r="O62" i="75"/>
  <c r="N62" i="75"/>
  <c r="M62" i="75"/>
  <c r="L62" i="75"/>
  <c r="K62" i="75"/>
  <c r="J62" i="75"/>
  <c r="I62" i="75"/>
  <c r="H62" i="75"/>
  <c r="G62" i="75"/>
  <c r="B1090" i="80" s="1"/>
  <c r="F62" i="75"/>
  <c r="E62" i="75"/>
  <c r="D62" i="75"/>
  <c r="C62" i="75"/>
  <c r="B62" i="75"/>
  <c r="X61" i="75"/>
  <c r="W61" i="75"/>
  <c r="V61" i="75"/>
  <c r="U61" i="75"/>
  <c r="T61" i="75"/>
  <c r="S61" i="75"/>
  <c r="R61" i="75"/>
  <c r="Q61" i="75"/>
  <c r="P61" i="75"/>
  <c r="O61" i="75"/>
  <c r="N61" i="75"/>
  <c r="M61" i="75"/>
  <c r="L61" i="75"/>
  <c r="K61" i="75"/>
  <c r="J61" i="75"/>
  <c r="I61" i="75"/>
  <c r="H61" i="75"/>
  <c r="G61" i="75"/>
  <c r="B1089" i="80" s="1"/>
  <c r="F61" i="75"/>
  <c r="E61" i="75"/>
  <c r="D61" i="75"/>
  <c r="C61" i="75"/>
  <c r="B61" i="75"/>
  <c r="X60" i="75"/>
  <c r="W60" i="75"/>
  <c r="V60" i="75"/>
  <c r="U60" i="75"/>
  <c r="T60" i="75"/>
  <c r="S60" i="75"/>
  <c r="R60" i="75"/>
  <c r="Q60" i="75"/>
  <c r="P60" i="75"/>
  <c r="O60" i="75"/>
  <c r="N60" i="75"/>
  <c r="M60" i="75"/>
  <c r="L60" i="75"/>
  <c r="K60" i="75"/>
  <c r="J60" i="75"/>
  <c r="I60" i="75"/>
  <c r="H60" i="75"/>
  <c r="G60" i="75"/>
  <c r="B1088" i="80" s="1"/>
  <c r="F60" i="75"/>
  <c r="E60" i="75"/>
  <c r="D60" i="75"/>
  <c r="C60" i="75"/>
  <c r="B60" i="75"/>
  <c r="X59" i="75"/>
  <c r="W59" i="75"/>
  <c r="V59" i="75"/>
  <c r="U59" i="75"/>
  <c r="T59" i="75"/>
  <c r="S59" i="75"/>
  <c r="R59" i="75"/>
  <c r="Q59" i="75"/>
  <c r="P59" i="75"/>
  <c r="O59" i="75"/>
  <c r="N59" i="75"/>
  <c r="M59" i="75"/>
  <c r="L59" i="75"/>
  <c r="K59" i="75"/>
  <c r="J59" i="75"/>
  <c r="I59" i="75"/>
  <c r="H59" i="75"/>
  <c r="G59" i="75"/>
  <c r="B1087" i="80" s="1"/>
  <c r="F59" i="75"/>
  <c r="E59" i="75"/>
  <c r="D59" i="75"/>
  <c r="C59" i="75"/>
  <c r="B59" i="75"/>
  <c r="X58" i="75"/>
  <c r="W58" i="75"/>
  <c r="V58" i="75"/>
  <c r="U58" i="75"/>
  <c r="T58" i="75"/>
  <c r="S58" i="75"/>
  <c r="R58" i="75"/>
  <c r="Q58" i="75"/>
  <c r="P58" i="75"/>
  <c r="O58" i="75"/>
  <c r="N58" i="75"/>
  <c r="M58" i="75"/>
  <c r="L58" i="75"/>
  <c r="K58" i="75"/>
  <c r="J58" i="75"/>
  <c r="I58" i="75"/>
  <c r="H58" i="75"/>
  <c r="G58" i="75"/>
  <c r="B1086" i="80" s="1"/>
  <c r="F58" i="75"/>
  <c r="E58" i="75"/>
  <c r="D58" i="75"/>
  <c r="C58" i="75"/>
  <c r="B58" i="75"/>
  <c r="X57" i="75"/>
  <c r="W57" i="75"/>
  <c r="V57" i="75"/>
  <c r="U57" i="75"/>
  <c r="T57" i="75"/>
  <c r="S57" i="75"/>
  <c r="R57" i="75"/>
  <c r="Q57" i="75"/>
  <c r="P57" i="75"/>
  <c r="O57" i="75"/>
  <c r="N57" i="75"/>
  <c r="M57" i="75"/>
  <c r="L57" i="75"/>
  <c r="K57" i="75"/>
  <c r="J57" i="75"/>
  <c r="I57" i="75"/>
  <c r="H57" i="75"/>
  <c r="G57" i="75"/>
  <c r="B1085" i="80" s="1"/>
  <c r="F57" i="75"/>
  <c r="E57" i="75"/>
  <c r="D57" i="75"/>
  <c r="C57" i="75"/>
  <c r="B57" i="75"/>
  <c r="X56" i="75"/>
  <c r="W56" i="75"/>
  <c r="V56" i="75"/>
  <c r="U56" i="75"/>
  <c r="T56" i="75"/>
  <c r="S56" i="75"/>
  <c r="R56" i="75"/>
  <c r="Q56" i="75"/>
  <c r="P56" i="75"/>
  <c r="O56" i="75"/>
  <c r="N56" i="75"/>
  <c r="M56" i="75"/>
  <c r="L56" i="75"/>
  <c r="K56" i="75"/>
  <c r="J56" i="75"/>
  <c r="I56" i="75"/>
  <c r="H56" i="75"/>
  <c r="G56" i="75"/>
  <c r="B1084" i="80" s="1"/>
  <c r="F56" i="75"/>
  <c r="E56" i="75"/>
  <c r="D56" i="75"/>
  <c r="C56" i="75"/>
  <c r="B56" i="75"/>
  <c r="X55" i="75"/>
  <c r="W55" i="75"/>
  <c r="V55" i="75"/>
  <c r="U55" i="75"/>
  <c r="T55" i="75"/>
  <c r="S55" i="75"/>
  <c r="R55" i="75"/>
  <c r="Q55" i="75"/>
  <c r="P55" i="75"/>
  <c r="O55" i="75"/>
  <c r="N55" i="75"/>
  <c r="M55" i="75"/>
  <c r="L55" i="75"/>
  <c r="K55" i="75"/>
  <c r="J55" i="75"/>
  <c r="I55" i="75"/>
  <c r="H55" i="75"/>
  <c r="G55" i="75"/>
  <c r="B1083" i="80" s="1"/>
  <c r="F55" i="75"/>
  <c r="E55" i="75"/>
  <c r="D55" i="75"/>
  <c r="C55" i="75"/>
  <c r="B55" i="75"/>
  <c r="X54" i="75"/>
  <c r="W54" i="75"/>
  <c r="V54" i="75"/>
  <c r="U54" i="75"/>
  <c r="T54" i="75"/>
  <c r="S54" i="75"/>
  <c r="R54" i="75"/>
  <c r="Q54" i="75"/>
  <c r="P54" i="75"/>
  <c r="O54" i="75"/>
  <c r="N54" i="75"/>
  <c r="M54" i="75"/>
  <c r="L54" i="75"/>
  <c r="K54" i="75"/>
  <c r="J54" i="75"/>
  <c r="I54" i="75"/>
  <c r="H54" i="75"/>
  <c r="G54" i="75"/>
  <c r="B1082" i="80" s="1"/>
  <c r="F54" i="75"/>
  <c r="E54" i="75"/>
  <c r="D54" i="75"/>
  <c r="C54" i="75"/>
  <c r="B54" i="75"/>
  <c r="X53" i="75"/>
  <c r="W53" i="75"/>
  <c r="V53" i="75"/>
  <c r="U53" i="75"/>
  <c r="T53" i="75"/>
  <c r="S53" i="75"/>
  <c r="R53" i="75"/>
  <c r="Q53" i="75"/>
  <c r="P53" i="75"/>
  <c r="O53" i="75"/>
  <c r="N53" i="75"/>
  <c r="M53" i="75"/>
  <c r="L53" i="75"/>
  <c r="K53" i="75"/>
  <c r="J53" i="75"/>
  <c r="I53" i="75"/>
  <c r="H53" i="75"/>
  <c r="G53" i="75"/>
  <c r="B1081" i="80" s="1"/>
  <c r="F53" i="75"/>
  <c r="E53" i="75"/>
  <c r="D53" i="75"/>
  <c r="C53" i="75"/>
  <c r="B53" i="75"/>
  <c r="X52" i="75"/>
  <c r="W52" i="75"/>
  <c r="V52" i="75"/>
  <c r="U52" i="75"/>
  <c r="T52" i="75"/>
  <c r="S52" i="75"/>
  <c r="R52" i="75"/>
  <c r="Q52" i="75"/>
  <c r="P52" i="75"/>
  <c r="O52" i="75"/>
  <c r="N52" i="75"/>
  <c r="M52" i="75"/>
  <c r="L52" i="75"/>
  <c r="K52" i="75"/>
  <c r="J52" i="75"/>
  <c r="I52" i="75"/>
  <c r="H52" i="75"/>
  <c r="G52" i="75"/>
  <c r="B1080" i="80" s="1"/>
  <c r="F52" i="75"/>
  <c r="E52" i="75"/>
  <c r="D52" i="75"/>
  <c r="C52" i="75"/>
  <c r="B52" i="75"/>
  <c r="X51" i="75"/>
  <c r="W51" i="75"/>
  <c r="V51" i="75"/>
  <c r="U51" i="75"/>
  <c r="T51" i="75"/>
  <c r="S51" i="75"/>
  <c r="R51" i="75"/>
  <c r="Q51" i="75"/>
  <c r="P51" i="75"/>
  <c r="O51" i="75"/>
  <c r="N51" i="75"/>
  <c r="M51" i="75"/>
  <c r="L51" i="75"/>
  <c r="K51" i="75"/>
  <c r="J51" i="75"/>
  <c r="I51" i="75"/>
  <c r="H51" i="75"/>
  <c r="G51" i="75"/>
  <c r="B1079" i="80" s="1"/>
  <c r="F51" i="75"/>
  <c r="E51" i="75"/>
  <c r="D51" i="75"/>
  <c r="C51" i="75"/>
  <c r="B51" i="75"/>
  <c r="X50" i="75"/>
  <c r="W50" i="75"/>
  <c r="V50" i="75"/>
  <c r="U50" i="75"/>
  <c r="T50" i="75"/>
  <c r="S50" i="75"/>
  <c r="R50" i="75"/>
  <c r="Q50" i="75"/>
  <c r="P50" i="75"/>
  <c r="O50" i="75"/>
  <c r="N50" i="75"/>
  <c r="M50" i="75"/>
  <c r="L50" i="75"/>
  <c r="K50" i="75"/>
  <c r="J50" i="75"/>
  <c r="I50" i="75"/>
  <c r="H50" i="75"/>
  <c r="G50" i="75"/>
  <c r="B1078" i="80" s="1"/>
  <c r="F50" i="75"/>
  <c r="E50" i="75"/>
  <c r="D50" i="75"/>
  <c r="C50" i="75"/>
  <c r="B50" i="75"/>
  <c r="X49" i="75"/>
  <c r="W49" i="75"/>
  <c r="V49" i="75"/>
  <c r="U49" i="75"/>
  <c r="T49" i="75"/>
  <c r="S49" i="75"/>
  <c r="R49" i="75"/>
  <c r="Q49" i="75"/>
  <c r="P49" i="75"/>
  <c r="O49" i="75"/>
  <c r="N49" i="75"/>
  <c r="M49" i="75"/>
  <c r="L49" i="75"/>
  <c r="K49" i="75"/>
  <c r="J49" i="75"/>
  <c r="I49" i="75"/>
  <c r="H49" i="75"/>
  <c r="G49" i="75"/>
  <c r="B1077" i="80" s="1"/>
  <c r="F49" i="75"/>
  <c r="E49" i="75"/>
  <c r="D49" i="75"/>
  <c r="C49" i="75"/>
  <c r="B49" i="75"/>
  <c r="X48" i="75"/>
  <c r="W48" i="75"/>
  <c r="V48" i="75"/>
  <c r="U48" i="75"/>
  <c r="T48" i="75"/>
  <c r="S48" i="75"/>
  <c r="R48" i="75"/>
  <c r="Q48" i="75"/>
  <c r="P48" i="75"/>
  <c r="O48" i="75"/>
  <c r="N48" i="75"/>
  <c r="M48" i="75"/>
  <c r="L48" i="75"/>
  <c r="K48" i="75"/>
  <c r="J48" i="75"/>
  <c r="I48" i="75"/>
  <c r="H48" i="75"/>
  <c r="G48" i="75"/>
  <c r="B1076" i="80" s="1"/>
  <c r="F48" i="75"/>
  <c r="E48" i="75"/>
  <c r="D48" i="75"/>
  <c r="C48" i="75"/>
  <c r="B48" i="75"/>
  <c r="X47" i="75"/>
  <c r="W47" i="75"/>
  <c r="V47" i="75"/>
  <c r="U47" i="75"/>
  <c r="T47" i="75"/>
  <c r="S47" i="75"/>
  <c r="R47" i="75"/>
  <c r="Q47" i="75"/>
  <c r="P47" i="75"/>
  <c r="O47" i="75"/>
  <c r="N47" i="75"/>
  <c r="M47" i="75"/>
  <c r="L47" i="75"/>
  <c r="K47" i="75"/>
  <c r="J47" i="75"/>
  <c r="I47" i="75"/>
  <c r="H47" i="75"/>
  <c r="G47" i="75"/>
  <c r="B1075" i="80" s="1"/>
  <c r="F47" i="75"/>
  <c r="E47" i="75"/>
  <c r="D47" i="75"/>
  <c r="C47" i="75"/>
  <c r="B47" i="75"/>
  <c r="X46" i="75"/>
  <c r="W46" i="75"/>
  <c r="V46" i="75"/>
  <c r="U46" i="75"/>
  <c r="T46" i="75"/>
  <c r="S46" i="75"/>
  <c r="R46" i="75"/>
  <c r="Q46" i="75"/>
  <c r="P46" i="75"/>
  <c r="O46" i="75"/>
  <c r="N46" i="75"/>
  <c r="M46" i="75"/>
  <c r="L46" i="75"/>
  <c r="K46" i="75"/>
  <c r="J46" i="75"/>
  <c r="I46" i="75"/>
  <c r="H46" i="75"/>
  <c r="G46" i="75"/>
  <c r="B1074" i="80" s="1"/>
  <c r="F46" i="75"/>
  <c r="E46" i="75"/>
  <c r="D46" i="75"/>
  <c r="C46" i="75"/>
  <c r="B46" i="75"/>
  <c r="X45" i="75"/>
  <c r="W45" i="75"/>
  <c r="V45" i="75"/>
  <c r="U45" i="75"/>
  <c r="T45" i="75"/>
  <c r="S45" i="75"/>
  <c r="R45" i="75"/>
  <c r="Q45" i="75"/>
  <c r="P45" i="75"/>
  <c r="O45" i="75"/>
  <c r="N45" i="75"/>
  <c r="M45" i="75"/>
  <c r="L45" i="75"/>
  <c r="K45" i="75"/>
  <c r="J45" i="75"/>
  <c r="I45" i="75"/>
  <c r="H45" i="75"/>
  <c r="G45" i="75"/>
  <c r="B1073" i="80" s="1"/>
  <c r="F45" i="75"/>
  <c r="E45" i="75"/>
  <c r="D45" i="75"/>
  <c r="C45" i="75"/>
  <c r="B45" i="75"/>
  <c r="X44" i="75"/>
  <c r="W44" i="75"/>
  <c r="V44" i="75"/>
  <c r="U44" i="75"/>
  <c r="T44" i="75"/>
  <c r="S44" i="75"/>
  <c r="R44" i="75"/>
  <c r="Q44" i="75"/>
  <c r="P44" i="75"/>
  <c r="O44" i="75"/>
  <c r="N44" i="75"/>
  <c r="M44" i="75"/>
  <c r="L44" i="75"/>
  <c r="K44" i="75"/>
  <c r="J44" i="75"/>
  <c r="I44" i="75"/>
  <c r="H44" i="75"/>
  <c r="G44" i="75"/>
  <c r="B1072" i="80" s="1"/>
  <c r="F44" i="75"/>
  <c r="E44" i="75"/>
  <c r="D44" i="75"/>
  <c r="C44" i="75"/>
  <c r="B44" i="75"/>
  <c r="X43" i="75"/>
  <c r="W43" i="75"/>
  <c r="V43" i="75"/>
  <c r="U43" i="75"/>
  <c r="T43" i="75"/>
  <c r="S43" i="75"/>
  <c r="R43" i="75"/>
  <c r="Q43" i="75"/>
  <c r="P43" i="75"/>
  <c r="O43" i="75"/>
  <c r="N43" i="75"/>
  <c r="M43" i="75"/>
  <c r="L43" i="75"/>
  <c r="K43" i="75"/>
  <c r="J43" i="75"/>
  <c r="I43" i="75"/>
  <c r="H43" i="75"/>
  <c r="G43" i="75"/>
  <c r="B1071" i="80" s="1"/>
  <c r="F43" i="75"/>
  <c r="E43" i="75"/>
  <c r="D43" i="75"/>
  <c r="C43" i="75"/>
  <c r="B43" i="75"/>
  <c r="X42" i="75"/>
  <c r="W42" i="75"/>
  <c r="V42" i="75"/>
  <c r="U42" i="75"/>
  <c r="T42" i="75"/>
  <c r="S42" i="75"/>
  <c r="R42" i="75"/>
  <c r="Q42" i="75"/>
  <c r="P42" i="75"/>
  <c r="O42" i="75"/>
  <c r="N42" i="75"/>
  <c r="M42" i="75"/>
  <c r="L42" i="75"/>
  <c r="K42" i="75"/>
  <c r="J42" i="75"/>
  <c r="I42" i="75"/>
  <c r="H42" i="75"/>
  <c r="G42" i="75"/>
  <c r="B1070" i="80" s="1"/>
  <c r="F42" i="75"/>
  <c r="E42" i="75"/>
  <c r="D42" i="75"/>
  <c r="C42" i="75"/>
  <c r="B42" i="75"/>
  <c r="X41" i="75"/>
  <c r="W41" i="75"/>
  <c r="V41" i="75"/>
  <c r="U41" i="75"/>
  <c r="T41" i="75"/>
  <c r="S41" i="75"/>
  <c r="R41" i="75"/>
  <c r="Q41" i="75"/>
  <c r="P41" i="75"/>
  <c r="O41" i="75"/>
  <c r="N41" i="75"/>
  <c r="M41" i="75"/>
  <c r="L41" i="75"/>
  <c r="K41" i="75"/>
  <c r="J41" i="75"/>
  <c r="I41" i="75"/>
  <c r="H41" i="75"/>
  <c r="G41" i="75"/>
  <c r="B1069" i="80" s="1"/>
  <c r="F41" i="75"/>
  <c r="E41" i="75"/>
  <c r="D41" i="75"/>
  <c r="C41" i="75"/>
  <c r="B41" i="75"/>
  <c r="X40" i="75"/>
  <c r="W40" i="75"/>
  <c r="V40" i="75"/>
  <c r="U40" i="75"/>
  <c r="T40" i="75"/>
  <c r="S40" i="75"/>
  <c r="R40" i="75"/>
  <c r="Q40" i="75"/>
  <c r="P40" i="75"/>
  <c r="O40" i="75"/>
  <c r="N40" i="75"/>
  <c r="M40" i="75"/>
  <c r="L40" i="75"/>
  <c r="K40" i="75"/>
  <c r="J40" i="75"/>
  <c r="I40" i="75"/>
  <c r="H40" i="75"/>
  <c r="G40" i="75"/>
  <c r="B1068" i="80" s="1"/>
  <c r="F40" i="75"/>
  <c r="E40" i="75"/>
  <c r="D40" i="75"/>
  <c r="C40" i="75"/>
  <c r="B40" i="75"/>
  <c r="X39" i="75"/>
  <c r="W39" i="75"/>
  <c r="V39" i="75"/>
  <c r="U39" i="75"/>
  <c r="T39" i="75"/>
  <c r="S39" i="75"/>
  <c r="R39" i="75"/>
  <c r="Q39" i="75"/>
  <c r="P39" i="75"/>
  <c r="O39" i="75"/>
  <c r="N39" i="75"/>
  <c r="M39" i="75"/>
  <c r="L39" i="75"/>
  <c r="K39" i="75"/>
  <c r="J39" i="75"/>
  <c r="I39" i="75"/>
  <c r="H39" i="75"/>
  <c r="G39" i="75"/>
  <c r="B1067" i="80" s="1"/>
  <c r="F39" i="75"/>
  <c r="E39" i="75"/>
  <c r="D39" i="75"/>
  <c r="C39" i="75"/>
  <c r="B39" i="75"/>
  <c r="X38" i="75"/>
  <c r="W38" i="75"/>
  <c r="V38" i="75"/>
  <c r="U38" i="75"/>
  <c r="T38" i="75"/>
  <c r="S38" i="75"/>
  <c r="R38" i="75"/>
  <c r="Q38" i="75"/>
  <c r="P38" i="75"/>
  <c r="O38" i="75"/>
  <c r="N38" i="75"/>
  <c r="M38" i="75"/>
  <c r="L38" i="75"/>
  <c r="K38" i="75"/>
  <c r="J38" i="75"/>
  <c r="I38" i="75"/>
  <c r="H38" i="75"/>
  <c r="G38" i="75"/>
  <c r="B1066" i="80" s="1"/>
  <c r="F38" i="75"/>
  <c r="E38" i="75"/>
  <c r="D38" i="75"/>
  <c r="C38" i="75"/>
  <c r="B38" i="75"/>
  <c r="X37" i="75"/>
  <c r="W37" i="75"/>
  <c r="V37" i="75"/>
  <c r="U37" i="75"/>
  <c r="T37" i="75"/>
  <c r="S37" i="75"/>
  <c r="R37" i="75"/>
  <c r="Q37" i="75"/>
  <c r="P37" i="75"/>
  <c r="O37" i="75"/>
  <c r="N37" i="75"/>
  <c r="M37" i="75"/>
  <c r="L37" i="75"/>
  <c r="K37" i="75"/>
  <c r="J37" i="75"/>
  <c r="I37" i="75"/>
  <c r="H37" i="75"/>
  <c r="G37" i="75"/>
  <c r="B1065" i="80" s="1"/>
  <c r="F37" i="75"/>
  <c r="E37" i="75"/>
  <c r="D37" i="75"/>
  <c r="C37" i="75"/>
  <c r="B37" i="75"/>
  <c r="X36" i="75"/>
  <c r="W36" i="75"/>
  <c r="V36" i="75"/>
  <c r="U36" i="75"/>
  <c r="T36" i="75"/>
  <c r="S36" i="75"/>
  <c r="R36" i="75"/>
  <c r="Q36" i="75"/>
  <c r="P36" i="75"/>
  <c r="O36" i="75"/>
  <c r="N36" i="75"/>
  <c r="M36" i="75"/>
  <c r="L36" i="75"/>
  <c r="K36" i="75"/>
  <c r="J36" i="75"/>
  <c r="I36" i="75"/>
  <c r="H36" i="75"/>
  <c r="G36" i="75"/>
  <c r="B1064" i="80" s="1"/>
  <c r="F36" i="75"/>
  <c r="E36" i="75"/>
  <c r="D36" i="75"/>
  <c r="C36" i="75"/>
  <c r="B36" i="75"/>
  <c r="X35" i="75"/>
  <c r="W35" i="75"/>
  <c r="V35" i="75"/>
  <c r="U35" i="75"/>
  <c r="T35" i="75"/>
  <c r="S35" i="75"/>
  <c r="R35" i="75"/>
  <c r="Q35" i="75"/>
  <c r="P35" i="75"/>
  <c r="O35" i="75"/>
  <c r="N35" i="75"/>
  <c r="M35" i="75"/>
  <c r="L35" i="75"/>
  <c r="K35" i="75"/>
  <c r="J35" i="75"/>
  <c r="I35" i="75"/>
  <c r="H35" i="75"/>
  <c r="G35" i="75"/>
  <c r="B1063" i="80" s="1"/>
  <c r="F35" i="75"/>
  <c r="E35" i="75"/>
  <c r="D35" i="75"/>
  <c r="C35" i="75"/>
  <c r="B35" i="75"/>
  <c r="X34" i="75"/>
  <c r="W34" i="75"/>
  <c r="V34" i="75"/>
  <c r="U34" i="75"/>
  <c r="T34" i="75"/>
  <c r="S34" i="75"/>
  <c r="R34" i="75"/>
  <c r="Q34" i="75"/>
  <c r="P34" i="75"/>
  <c r="O34" i="75"/>
  <c r="N34" i="75"/>
  <c r="M34" i="75"/>
  <c r="L34" i="75"/>
  <c r="K34" i="75"/>
  <c r="J34" i="75"/>
  <c r="I34" i="75"/>
  <c r="H34" i="75"/>
  <c r="G34" i="75"/>
  <c r="B1062" i="80" s="1"/>
  <c r="F34" i="75"/>
  <c r="E34" i="75"/>
  <c r="D34" i="75"/>
  <c r="C34" i="75"/>
  <c r="B34" i="75"/>
  <c r="X33" i="75"/>
  <c r="W33" i="75"/>
  <c r="V33" i="75"/>
  <c r="U33" i="75"/>
  <c r="T33" i="75"/>
  <c r="S33" i="75"/>
  <c r="R33" i="75"/>
  <c r="Q33" i="75"/>
  <c r="P33" i="75"/>
  <c r="O33" i="75"/>
  <c r="N33" i="75"/>
  <c r="M33" i="75"/>
  <c r="L33" i="75"/>
  <c r="K33" i="75"/>
  <c r="J33" i="75"/>
  <c r="I33" i="75"/>
  <c r="H33" i="75"/>
  <c r="G33" i="75"/>
  <c r="B1061" i="80" s="1"/>
  <c r="F33" i="75"/>
  <c r="E33" i="75"/>
  <c r="D33" i="75"/>
  <c r="C33" i="75"/>
  <c r="B33" i="75"/>
  <c r="X32" i="75"/>
  <c r="W32" i="75"/>
  <c r="V32" i="75"/>
  <c r="U32" i="75"/>
  <c r="T32" i="75"/>
  <c r="S32" i="75"/>
  <c r="R32" i="75"/>
  <c r="Q32" i="75"/>
  <c r="P32" i="75"/>
  <c r="O32" i="75"/>
  <c r="N32" i="75"/>
  <c r="M32" i="75"/>
  <c r="L32" i="75"/>
  <c r="K32" i="75"/>
  <c r="J32" i="75"/>
  <c r="I32" i="75"/>
  <c r="H32" i="75"/>
  <c r="G32" i="75"/>
  <c r="B1060" i="80" s="1"/>
  <c r="F32" i="75"/>
  <c r="E32" i="75"/>
  <c r="D32" i="75"/>
  <c r="C32" i="75"/>
  <c r="B32" i="75"/>
  <c r="X31" i="75"/>
  <c r="W31" i="75"/>
  <c r="V31" i="75"/>
  <c r="U31" i="75"/>
  <c r="T31" i="75"/>
  <c r="S31" i="75"/>
  <c r="R31" i="75"/>
  <c r="Q31" i="75"/>
  <c r="P31" i="75"/>
  <c r="O31" i="75"/>
  <c r="N31" i="75"/>
  <c r="M31" i="75"/>
  <c r="L31" i="75"/>
  <c r="K31" i="75"/>
  <c r="J31" i="75"/>
  <c r="I31" i="75"/>
  <c r="H31" i="75"/>
  <c r="G31" i="75"/>
  <c r="B1059" i="80" s="1"/>
  <c r="F31" i="75"/>
  <c r="E31" i="75"/>
  <c r="D31" i="75"/>
  <c r="C31" i="75"/>
  <c r="B31" i="75"/>
  <c r="X30" i="75"/>
  <c r="W30" i="75"/>
  <c r="V30" i="75"/>
  <c r="U30" i="75"/>
  <c r="T30" i="75"/>
  <c r="S30" i="75"/>
  <c r="R30" i="75"/>
  <c r="Q30" i="75"/>
  <c r="P30" i="75"/>
  <c r="O30" i="75"/>
  <c r="N30" i="75"/>
  <c r="M30" i="75"/>
  <c r="L30" i="75"/>
  <c r="K30" i="75"/>
  <c r="J30" i="75"/>
  <c r="I30" i="75"/>
  <c r="H30" i="75"/>
  <c r="G30" i="75"/>
  <c r="B1058" i="80" s="1"/>
  <c r="F30" i="75"/>
  <c r="E30" i="75"/>
  <c r="D30" i="75"/>
  <c r="C30" i="75"/>
  <c r="B30" i="75"/>
  <c r="X29" i="75"/>
  <c r="W29" i="75"/>
  <c r="V29" i="75"/>
  <c r="U29" i="75"/>
  <c r="T29" i="75"/>
  <c r="S29" i="75"/>
  <c r="R29" i="75"/>
  <c r="Q29" i="75"/>
  <c r="P29" i="75"/>
  <c r="O29" i="75"/>
  <c r="N29" i="75"/>
  <c r="M29" i="75"/>
  <c r="L29" i="75"/>
  <c r="K29" i="75"/>
  <c r="J29" i="75"/>
  <c r="I29" i="75"/>
  <c r="H29" i="75"/>
  <c r="G29" i="75"/>
  <c r="B1057" i="80" s="1"/>
  <c r="F29" i="75"/>
  <c r="E29" i="75"/>
  <c r="D29" i="75"/>
  <c r="C29" i="75"/>
  <c r="B29" i="75"/>
  <c r="X28" i="75"/>
  <c r="W28" i="75"/>
  <c r="V28" i="75"/>
  <c r="U28" i="75"/>
  <c r="T28" i="75"/>
  <c r="S28" i="75"/>
  <c r="R28" i="75"/>
  <c r="Q28" i="75"/>
  <c r="P28" i="75"/>
  <c r="O28" i="75"/>
  <c r="N28" i="75"/>
  <c r="M28" i="75"/>
  <c r="L28" i="75"/>
  <c r="K28" i="75"/>
  <c r="J28" i="75"/>
  <c r="I28" i="75"/>
  <c r="H28" i="75"/>
  <c r="G28" i="75"/>
  <c r="B1056" i="80" s="1"/>
  <c r="F28" i="75"/>
  <c r="E28" i="75"/>
  <c r="D28" i="75"/>
  <c r="C28" i="75"/>
  <c r="B28" i="75"/>
  <c r="X27" i="75"/>
  <c r="W27" i="75"/>
  <c r="V27" i="75"/>
  <c r="U27" i="75"/>
  <c r="T27" i="75"/>
  <c r="S27" i="75"/>
  <c r="R27" i="75"/>
  <c r="Q27" i="75"/>
  <c r="P27" i="75"/>
  <c r="O27" i="75"/>
  <c r="N27" i="75"/>
  <c r="M27" i="75"/>
  <c r="L27" i="75"/>
  <c r="K27" i="75"/>
  <c r="J27" i="75"/>
  <c r="I27" i="75"/>
  <c r="H27" i="75"/>
  <c r="G27" i="75"/>
  <c r="B1055" i="80" s="1"/>
  <c r="F27" i="75"/>
  <c r="E27" i="75"/>
  <c r="D27" i="75"/>
  <c r="C27" i="75"/>
  <c r="B27" i="75"/>
  <c r="X26" i="75"/>
  <c r="W26" i="75"/>
  <c r="V26" i="75"/>
  <c r="U26" i="75"/>
  <c r="T26" i="75"/>
  <c r="S26" i="75"/>
  <c r="R26" i="75"/>
  <c r="Q26" i="75"/>
  <c r="P26" i="75"/>
  <c r="O26" i="75"/>
  <c r="N26" i="75"/>
  <c r="M26" i="75"/>
  <c r="L26" i="75"/>
  <c r="K26" i="75"/>
  <c r="J26" i="75"/>
  <c r="I26" i="75"/>
  <c r="H26" i="75"/>
  <c r="G26" i="75"/>
  <c r="B1054" i="80" s="1"/>
  <c r="F26" i="75"/>
  <c r="E26" i="75"/>
  <c r="D26" i="75"/>
  <c r="C26" i="75"/>
  <c r="B26" i="75"/>
  <c r="X25" i="75"/>
  <c r="W25" i="75"/>
  <c r="V25" i="75"/>
  <c r="U25" i="75"/>
  <c r="T25" i="75"/>
  <c r="S25" i="75"/>
  <c r="R25" i="75"/>
  <c r="Q25" i="75"/>
  <c r="P25" i="75"/>
  <c r="O25" i="75"/>
  <c r="N25" i="75"/>
  <c r="M25" i="75"/>
  <c r="L25" i="75"/>
  <c r="K25" i="75"/>
  <c r="J25" i="75"/>
  <c r="I25" i="75"/>
  <c r="H25" i="75"/>
  <c r="G25" i="75"/>
  <c r="B1053" i="80" s="1"/>
  <c r="F25" i="75"/>
  <c r="E25" i="75"/>
  <c r="D25" i="75"/>
  <c r="C25" i="75"/>
  <c r="B25" i="75"/>
  <c r="X24" i="75"/>
  <c r="W24" i="75"/>
  <c r="V24" i="75"/>
  <c r="U24" i="75"/>
  <c r="T24" i="75"/>
  <c r="S24" i="75"/>
  <c r="R24" i="75"/>
  <c r="Q24" i="75"/>
  <c r="P24" i="75"/>
  <c r="O24" i="75"/>
  <c r="N24" i="75"/>
  <c r="M24" i="75"/>
  <c r="L24" i="75"/>
  <c r="K24" i="75"/>
  <c r="J24" i="75"/>
  <c r="I24" i="75"/>
  <c r="H24" i="75"/>
  <c r="G24" i="75"/>
  <c r="B1052" i="80" s="1"/>
  <c r="F24" i="75"/>
  <c r="E24" i="75"/>
  <c r="D24" i="75"/>
  <c r="C24" i="75"/>
  <c r="B24" i="75"/>
  <c r="X23" i="75"/>
  <c r="W23" i="75"/>
  <c r="V23" i="75"/>
  <c r="U23" i="75"/>
  <c r="T23" i="75"/>
  <c r="S23" i="75"/>
  <c r="R23" i="75"/>
  <c r="Q23" i="75"/>
  <c r="P23" i="75"/>
  <c r="O23" i="75"/>
  <c r="N23" i="75"/>
  <c r="M23" i="75"/>
  <c r="L23" i="75"/>
  <c r="K23" i="75"/>
  <c r="J23" i="75"/>
  <c r="I23" i="75"/>
  <c r="H23" i="75"/>
  <c r="G23" i="75"/>
  <c r="B1051" i="80" s="1"/>
  <c r="F23" i="75"/>
  <c r="E23" i="75"/>
  <c r="D23" i="75"/>
  <c r="C23" i="75"/>
  <c r="B23" i="75"/>
  <c r="X22" i="75"/>
  <c r="W22" i="75"/>
  <c r="V22" i="75"/>
  <c r="U22" i="75"/>
  <c r="T22" i="75"/>
  <c r="S22" i="75"/>
  <c r="R22" i="75"/>
  <c r="Q22" i="75"/>
  <c r="P22" i="75"/>
  <c r="O22" i="75"/>
  <c r="N22" i="75"/>
  <c r="M22" i="75"/>
  <c r="L22" i="75"/>
  <c r="K22" i="75"/>
  <c r="J22" i="75"/>
  <c r="I22" i="75"/>
  <c r="H22" i="75"/>
  <c r="G22" i="75"/>
  <c r="B1050" i="80" s="1"/>
  <c r="F22" i="75"/>
  <c r="E22" i="75"/>
  <c r="D22" i="75"/>
  <c r="C22" i="75"/>
  <c r="B22" i="75"/>
  <c r="X21" i="75"/>
  <c r="W21" i="75"/>
  <c r="V21" i="75"/>
  <c r="U21" i="75"/>
  <c r="T21" i="75"/>
  <c r="S21" i="75"/>
  <c r="R21" i="75"/>
  <c r="Q21" i="75"/>
  <c r="P21" i="75"/>
  <c r="O21" i="75"/>
  <c r="N21" i="75"/>
  <c r="M21" i="75"/>
  <c r="L21" i="75"/>
  <c r="K21" i="75"/>
  <c r="J21" i="75"/>
  <c r="I21" i="75"/>
  <c r="H21" i="75"/>
  <c r="G21" i="75"/>
  <c r="B1049" i="80" s="1"/>
  <c r="F21" i="75"/>
  <c r="E21" i="75"/>
  <c r="D21" i="75"/>
  <c r="C21" i="75"/>
  <c r="B21" i="75"/>
  <c r="X20" i="75"/>
  <c r="W20" i="75"/>
  <c r="V20" i="75"/>
  <c r="U20" i="75"/>
  <c r="T20" i="75"/>
  <c r="S20" i="75"/>
  <c r="R20" i="75"/>
  <c r="Q20" i="75"/>
  <c r="P20" i="75"/>
  <c r="O20" i="75"/>
  <c r="N20" i="75"/>
  <c r="M20" i="75"/>
  <c r="L20" i="75"/>
  <c r="K20" i="75"/>
  <c r="J20" i="75"/>
  <c r="I20" i="75"/>
  <c r="H20" i="75"/>
  <c r="G20" i="75"/>
  <c r="B1048" i="80" s="1"/>
  <c r="F20" i="75"/>
  <c r="E20" i="75"/>
  <c r="D20" i="75"/>
  <c r="C20" i="75"/>
  <c r="B20" i="75"/>
  <c r="X19" i="75"/>
  <c r="W19" i="75"/>
  <c r="V19" i="75"/>
  <c r="U19" i="75"/>
  <c r="T19" i="75"/>
  <c r="S19" i="75"/>
  <c r="R19" i="75"/>
  <c r="Q19" i="75"/>
  <c r="P19" i="75"/>
  <c r="O19" i="75"/>
  <c r="N19" i="75"/>
  <c r="M19" i="75"/>
  <c r="L19" i="75"/>
  <c r="K19" i="75"/>
  <c r="J19" i="75"/>
  <c r="I19" i="75"/>
  <c r="H19" i="75"/>
  <c r="G19" i="75"/>
  <c r="B1047" i="80" s="1"/>
  <c r="F19" i="75"/>
  <c r="E19" i="75"/>
  <c r="D19" i="75"/>
  <c r="C19" i="75"/>
  <c r="B19" i="75"/>
  <c r="X18" i="75"/>
  <c r="W18" i="75"/>
  <c r="V18" i="75"/>
  <c r="U18" i="75"/>
  <c r="T18" i="75"/>
  <c r="S18" i="75"/>
  <c r="R18" i="75"/>
  <c r="Q18" i="75"/>
  <c r="P18" i="75"/>
  <c r="O18" i="75"/>
  <c r="N18" i="75"/>
  <c r="M18" i="75"/>
  <c r="L18" i="75"/>
  <c r="K18" i="75"/>
  <c r="J18" i="75"/>
  <c r="I18" i="75"/>
  <c r="H18" i="75"/>
  <c r="G18" i="75"/>
  <c r="B1046" i="80" s="1"/>
  <c r="F18" i="75"/>
  <c r="E18" i="75"/>
  <c r="D18" i="75"/>
  <c r="C18" i="75"/>
  <c r="B18" i="75"/>
  <c r="X17" i="75"/>
  <c r="W17" i="75"/>
  <c r="V17" i="75"/>
  <c r="U17" i="75"/>
  <c r="T17" i="75"/>
  <c r="S17" i="75"/>
  <c r="R17" i="75"/>
  <c r="Q17" i="75"/>
  <c r="P17" i="75"/>
  <c r="O17" i="75"/>
  <c r="N17" i="75"/>
  <c r="M17" i="75"/>
  <c r="L17" i="75"/>
  <c r="K17" i="75"/>
  <c r="J17" i="75"/>
  <c r="I17" i="75"/>
  <c r="H17" i="75"/>
  <c r="G17" i="75"/>
  <c r="B1045" i="80" s="1"/>
  <c r="F17" i="75"/>
  <c r="E17" i="75"/>
  <c r="D17" i="75"/>
  <c r="C17" i="75"/>
  <c r="B17" i="75"/>
  <c r="X16" i="75"/>
  <c r="W16" i="75"/>
  <c r="V16" i="75"/>
  <c r="U16" i="75"/>
  <c r="T16" i="75"/>
  <c r="S16" i="75"/>
  <c r="R16" i="75"/>
  <c r="Q16" i="75"/>
  <c r="P16" i="75"/>
  <c r="O16" i="75"/>
  <c r="N16" i="75"/>
  <c r="M16" i="75"/>
  <c r="L16" i="75"/>
  <c r="K16" i="75"/>
  <c r="J16" i="75"/>
  <c r="I16" i="75"/>
  <c r="H16" i="75"/>
  <c r="G16" i="75"/>
  <c r="B1044" i="80" s="1"/>
  <c r="F16" i="75"/>
  <c r="E16" i="75"/>
  <c r="D16" i="75"/>
  <c r="C16" i="75"/>
  <c r="B16" i="75"/>
  <c r="X15" i="75"/>
  <c r="W15" i="75"/>
  <c r="V15" i="75"/>
  <c r="U15" i="75"/>
  <c r="T15" i="75"/>
  <c r="S15" i="75"/>
  <c r="R15" i="75"/>
  <c r="Q15" i="75"/>
  <c r="P15" i="75"/>
  <c r="O15" i="75"/>
  <c r="N15" i="75"/>
  <c r="M15" i="75"/>
  <c r="L15" i="75"/>
  <c r="K15" i="75"/>
  <c r="J15" i="75"/>
  <c r="I15" i="75"/>
  <c r="H15" i="75"/>
  <c r="G15" i="75"/>
  <c r="B1043" i="80" s="1"/>
  <c r="F15" i="75"/>
  <c r="E15" i="75"/>
  <c r="D15" i="75"/>
  <c r="C15" i="75"/>
  <c r="B15" i="75"/>
  <c r="X14" i="75"/>
  <c r="W14" i="75"/>
  <c r="V14" i="75"/>
  <c r="U14" i="75"/>
  <c r="T14" i="75"/>
  <c r="S14" i="75"/>
  <c r="R14" i="75"/>
  <c r="Q14" i="75"/>
  <c r="P14" i="75"/>
  <c r="O14" i="75"/>
  <c r="N14" i="75"/>
  <c r="M14" i="75"/>
  <c r="L14" i="75"/>
  <c r="K14" i="75"/>
  <c r="J14" i="75"/>
  <c r="I14" i="75"/>
  <c r="H14" i="75"/>
  <c r="G14" i="75"/>
  <c r="B1042" i="80" s="1"/>
  <c r="F14" i="75"/>
  <c r="E14" i="75"/>
  <c r="D14" i="75"/>
  <c r="C14" i="75"/>
  <c r="B14" i="75"/>
  <c r="X13" i="75"/>
  <c r="W13" i="75"/>
  <c r="V13" i="75"/>
  <c r="U13" i="75"/>
  <c r="T13" i="75"/>
  <c r="S13" i="75"/>
  <c r="R13" i="75"/>
  <c r="Q13" i="75"/>
  <c r="P13" i="75"/>
  <c r="O13" i="75"/>
  <c r="N13" i="75"/>
  <c r="M13" i="75"/>
  <c r="L13" i="75"/>
  <c r="K13" i="75"/>
  <c r="J13" i="75"/>
  <c r="I13" i="75"/>
  <c r="H13" i="75"/>
  <c r="G13" i="75"/>
  <c r="B1041" i="80" s="1"/>
  <c r="F13" i="75"/>
  <c r="E13" i="75"/>
  <c r="D13" i="75"/>
  <c r="C13" i="75"/>
  <c r="B13" i="75"/>
  <c r="X12" i="75"/>
  <c r="W12" i="75"/>
  <c r="V12" i="75"/>
  <c r="U12" i="75"/>
  <c r="T12" i="75"/>
  <c r="S12" i="75"/>
  <c r="R12" i="75"/>
  <c r="Q12" i="75"/>
  <c r="P12" i="75"/>
  <c r="O12" i="75"/>
  <c r="N12" i="75"/>
  <c r="M12" i="75"/>
  <c r="L12" i="75"/>
  <c r="K12" i="75"/>
  <c r="J12" i="75"/>
  <c r="I12" i="75"/>
  <c r="H12" i="75"/>
  <c r="G12" i="75"/>
  <c r="B1040" i="80" s="1"/>
  <c r="F12" i="75"/>
  <c r="E12" i="75"/>
  <c r="D12" i="75"/>
  <c r="C12" i="75"/>
  <c r="B12" i="75"/>
  <c r="X11" i="75"/>
  <c r="W11" i="75"/>
  <c r="V11" i="75"/>
  <c r="U11" i="75"/>
  <c r="T11" i="75"/>
  <c r="S11" i="75"/>
  <c r="R11" i="75"/>
  <c r="Q11" i="75"/>
  <c r="P11" i="75"/>
  <c r="O11" i="75"/>
  <c r="N11" i="75"/>
  <c r="M11" i="75"/>
  <c r="L11" i="75"/>
  <c r="K11" i="75"/>
  <c r="J11" i="75"/>
  <c r="I11" i="75"/>
  <c r="H11" i="75"/>
  <c r="G11" i="75"/>
  <c r="B1039" i="80" s="1"/>
  <c r="F11" i="75"/>
  <c r="E11" i="75"/>
  <c r="D11" i="75"/>
  <c r="C11" i="75"/>
  <c r="B11" i="75"/>
  <c r="X10" i="75"/>
  <c r="W10" i="75"/>
  <c r="V10" i="75"/>
  <c r="U10" i="75"/>
  <c r="T10" i="75"/>
  <c r="S10" i="75"/>
  <c r="R10" i="75"/>
  <c r="Q10" i="75"/>
  <c r="P10" i="75"/>
  <c r="O10" i="75"/>
  <c r="N10" i="75"/>
  <c r="M10" i="75"/>
  <c r="L10" i="75"/>
  <c r="K10" i="75"/>
  <c r="J10" i="75"/>
  <c r="I10" i="75"/>
  <c r="H10" i="75"/>
  <c r="G10" i="75"/>
  <c r="B1038" i="80" s="1"/>
  <c r="F10" i="75"/>
  <c r="E10" i="75"/>
  <c r="D10" i="75"/>
  <c r="C10" i="75"/>
  <c r="B10" i="75"/>
  <c r="X9" i="75"/>
  <c r="W9" i="75"/>
  <c r="V9" i="75"/>
  <c r="U9" i="75"/>
  <c r="T9" i="75"/>
  <c r="S9" i="75"/>
  <c r="R9" i="75"/>
  <c r="Q9" i="75"/>
  <c r="P9" i="75"/>
  <c r="O9" i="75"/>
  <c r="N9" i="75"/>
  <c r="M9" i="75"/>
  <c r="L9" i="75"/>
  <c r="K9" i="75"/>
  <c r="J9" i="75"/>
  <c r="I9" i="75"/>
  <c r="H9" i="75"/>
  <c r="G9" i="75"/>
  <c r="B1037" i="80" s="1"/>
  <c r="F9" i="75"/>
  <c r="E9" i="75"/>
  <c r="D9" i="75"/>
  <c r="C9" i="75"/>
  <c r="B9" i="75"/>
  <c r="X8" i="75"/>
  <c r="W8" i="75"/>
  <c r="V8" i="75"/>
  <c r="U8" i="75"/>
  <c r="T8" i="75"/>
  <c r="S8" i="75"/>
  <c r="R8" i="75"/>
  <c r="Q8" i="75"/>
  <c r="P8" i="75"/>
  <c r="O8" i="75"/>
  <c r="N8" i="75"/>
  <c r="M8" i="75"/>
  <c r="L8" i="75"/>
  <c r="K8" i="75"/>
  <c r="J8" i="75"/>
  <c r="I8" i="75"/>
  <c r="H8" i="75"/>
  <c r="G8" i="75"/>
  <c r="B1036" i="80" s="1"/>
  <c r="F8" i="75"/>
  <c r="E8" i="75"/>
  <c r="D8" i="75"/>
  <c r="C8" i="75"/>
  <c r="B8" i="75"/>
  <c r="X7" i="75"/>
  <c r="W7" i="75"/>
  <c r="V7" i="75"/>
  <c r="U7" i="75"/>
  <c r="T7" i="75"/>
  <c r="S7" i="75"/>
  <c r="R7" i="75"/>
  <c r="Q7" i="75"/>
  <c r="P7" i="75"/>
  <c r="O7" i="75"/>
  <c r="N7" i="75"/>
  <c r="M7" i="75"/>
  <c r="L7" i="75"/>
  <c r="K7" i="75"/>
  <c r="J7" i="75"/>
  <c r="I7" i="75"/>
  <c r="H7" i="75"/>
  <c r="G7" i="75"/>
  <c r="B1035" i="80" s="1"/>
  <c r="F7" i="75"/>
  <c r="E7" i="75"/>
  <c r="D7" i="75"/>
  <c r="C7" i="75"/>
  <c r="B7" i="75"/>
  <c r="X6" i="75"/>
  <c r="W6" i="75"/>
  <c r="V6" i="75"/>
  <c r="U6" i="75"/>
  <c r="T6" i="75"/>
  <c r="S6" i="75"/>
  <c r="R6" i="75"/>
  <c r="Q6" i="75"/>
  <c r="P6" i="75"/>
  <c r="O6" i="75"/>
  <c r="N6" i="75"/>
  <c r="M6" i="75"/>
  <c r="L6" i="75"/>
  <c r="K6" i="75"/>
  <c r="J6" i="75"/>
  <c r="I6" i="75"/>
  <c r="H6" i="75"/>
  <c r="G6" i="75"/>
  <c r="B1034" i="80" s="1"/>
  <c r="F6" i="75"/>
  <c r="E6" i="75"/>
  <c r="D6" i="75"/>
  <c r="C6" i="75"/>
  <c r="B6" i="75"/>
  <c r="X5" i="75"/>
  <c r="W5" i="75"/>
  <c r="V5" i="75"/>
  <c r="U5" i="75"/>
  <c r="T5" i="75"/>
  <c r="S5" i="75"/>
  <c r="R5" i="75"/>
  <c r="Q5" i="75"/>
  <c r="P5" i="75"/>
  <c r="O5" i="75"/>
  <c r="N5" i="75"/>
  <c r="M5" i="75"/>
  <c r="L5" i="75"/>
  <c r="K5" i="75"/>
  <c r="J5" i="75"/>
  <c r="I5" i="75"/>
  <c r="H5" i="75"/>
  <c r="G5" i="75"/>
  <c r="B1033" i="80" s="1"/>
  <c r="F5" i="75"/>
  <c r="E5" i="75"/>
  <c r="D5" i="75"/>
  <c r="C5" i="75"/>
  <c r="B5" i="75"/>
  <c r="X4" i="75"/>
  <c r="W4" i="75"/>
  <c r="V4" i="75"/>
  <c r="U4" i="75"/>
  <c r="T4" i="75"/>
  <c r="S4" i="75"/>
  <c r="R4" i="75"/>
  <c r="Q4" i="75"/>
  <c r="P4" i="75"/>
  <c r="O4" i="75"/>
  <c r="N4" i="75"/>
  <c r="M4" i="75"/>
  <c r="L4" i="75"/>
  <c r="K4" i="75"/>
  <c r="J4" i="75"/>
  <c r="I4" i="75"/>
  <c r="H4" i="75"/>
  <c r="G4" i="75"/>
  <c r="F4" i="75"/>
  <c r="E4" i="75"/>
  <c r="D4" i="75"/>
  <c r="C4" i="75"/>
  <c r="B4" i="75"/>
  <c r="X3" i="75"/>
  <c r="W3" i="75"/>
  <c r="V3" i="75"/>
  <c r="U3" i="75"/>
  <c r="T3" i="75"/>
  <c r="S3" i="75"/>
  <c r="R3" i="75"/>
  <c r="Q3" i="75"/>
  <c r="P3" i="75"/>
  <c r="O3" i="75"/>
  <c r="N3" i="75"/>
  <c r="M3" i="75"/>
  <c r="L3" i="75"/>
  <c r="K3" i="75"/>
  <c r="J3" i="75"/>
  <c r="I3" i="75"/>
  <c r="H3" i="75"/>
  <c r="G3" i="75"/>
  <c r="F3" i="75"/>
  <c r="E3" i="75"/>
  <c r="D3" i="75"/>
  <c r="C3" i="75"/>
  <c r="B3" i="75"/>
  <c r="X2" i="75"/>
  <c r="W2" i="75"/>
  <c r="V2" i="75"/>
  <c r="U2" i="75"/>
  <c r="T2" i="75"/>
  <c r="S2" i="75"/>
  <c r="R2" i="75"/>
  <c r="Q2" i="75"/>
  <c r="P2" i="75"/>
  <c r="O2" i="75"/>
  <c r="N2" i="75"/>
  <c r="M2" i="75"/>
  <c r="L2" i="75"/>
  <c r="K2" i="75"/>
  <c r="J2" i="75"/>
  <c r="I2" i="75"/>
  <c r="H2" i="75"/>
  <c r="G2" i="75"/>
  <c r="F2" i="75"/>
  <c r="E2" i="75"/>
  <c r="D2" i="75"/>
  <c r="C2" i="75"/>
  <c r="B2" i="75"/>
  <c r="W2" i="73"/>
  <c r="B2" i="73" s="1"/>
  <c r="W2" i="72"/>
  <c r="B2" i="72" s="1"/>
  <c r="W2" i="71"/>
  <c r="B2" i="71" s="1"/>
  <c r="W2" i="70"/>
  <c r="B2" i="70" s="1"/>
  <c r="W2" i="69"/>
  <c r="B2" i="69" s="1"/>
  <c r="W2" i="68"/>
  <c r="B2" i="68" s="1"/>
  <c r="W2" i="67"/>
  <c r="B2" i="67" s="1"/>
  <c r="W2" i="66"/>
  <c r="B2" i="66" s="1"/>
  <c r="W2" i="65"/>
  <c r="B2" i="65" s="1"/>
  <c r="W2" i="64"/>
  <c r="B2" i="64" s="1"/>
  <c r="W2" i="63"/>
  <c r="B2" i="63" s="1"/>
  <c r="W2" i="62"/>
  <c r="B2" i="62" s="1"/>
  <c r="W2" i="61"/>
  <c r="B2" i="61" s="1"/>
  <c r="W2" i="60"/>
  <c r="B2" i="60" s="1"/>
  <c r="W2" i="59"/>
  <c r="B2" i="59" s="1"/>
  <c r="W2" i="58"/>
  <c r="B2" i="58" s="1"/>
  <c r="W2" i="57"/>
  <c r="B2" i="57" s="1"/>
  <c r="W2" i="56"/>
  <c r="B2" i="56" s="1"/>
  <c r="W2" i="55"/>
  <c r="B2" i="55" s="1"/>
  <c r="W2" i="54"/>
  <c r="B2" i="54" s="1"/>
  <c r="W2" i="53"/>
  <c r="B2" i="53" s="1"/>
  <c r="W2" i="52"/>
  <c r="B2" i="52" s="1"/>
  <c r="W2" i="51"/>
  <c r="B2" i="51" s="1"/>
  <c r="W2" i="50"/>
  <c r="B2" i="50" s="1"/>
  <c r="W2" i="49"/>
  <c r="B2" i="49" s="1"/>
  <c r="W2" i="48"/>
  <c r="B2" i="48" s="1"/>
  <c r="W2" i="47"/>
  <c r="B2" i="47" s="1"/>
  <c r="W2" i="46"/>
  <c r="B2" i="46" s="1"/>
  <c r="W2" i="45"/>
  <c r="B2" i="45" s="1"/>
  <c r="W2" i="44"/>
  <c r="B2" i="44" s="1"/>
  <c r="W2" i="43"/>
  <c r="B2" i="43" s="1"/>
  <c r="W2" i="42"/>
  <c r="B2" i="42" s="1"/>
  <c r="W2" i="41"/>
  <c r="B2" i="41" s="1"/>
  <c r="W2" i="40"/>
  <c r="B2" i="40" s="1"/>
  <c r="W2" i="39"/>
  <c r="B2" i="39" s="1"/>
  <c r="W2" i="38"/>
  <c r="B2" i="38" s="1"/>
  <c r="W2" i="37"/>
  <c r="B2" i="37" s="1"/>
  <c r="W2" i="36"/>
  <c r="B2" i="36" s="1"/>
  <c r="W2" i="35"/>
  <c r="B2" i="35" s="1"/>
  <c r="W2" i="34"/>
  <c r="B2" i="34" s="1"/>
  <c r="W2" i="33"/>
  <c r="B2" i="33" s="1"/>
  <c r="W2" i="32"/>
  <c r="B2" i="32" s="1"/>
  <c r="W2" i="31"/>
  <c r="B2" i="31" s="1"/>
  <c r="W2" i="30"/>
  <c r="B2" i="30" s="1"/>
  <c r="W2" i="29"/>
  <c r="B2" i="29" s="1"/>
  <c r="W2" i="28"/>
  <c r="B2" i="28" s="1"/>
  <c r="W2" i="27"/>
  <c r="B2" i="27" s="1"/>
  <c r="W2" i="26"/>
  <c r="B2" i="26" s="1"/>
  <c r="W2" i="25"/>
  <c r="B2" i="25" s="1"/>
  <c r="W2" i="24"/>
  <c r="B2" i="24" s="1"/>
  <c r="W2" i="23"/>
  <c r="B2" i="23" s="1"/>
  <c r="W2" i="22"/>
  <c r="B2" i="22" s="1"/>
  <c r="W2" i="21"/>
  <c r="B2" i="21" s="1"/>
  <c r="W2" i="20"/>
  <c r="B2" i="20" s="1"/>
  <c r="W2" i="19"/>
  <c r="B2" i="19" s="1"/>
  <c r="W2" i="18"/>
  <c r="B2" i="18" s="1"/>
  <c r="W2" i="17"/>
  <c r="B2" i="17" s="1"/>
  <c r="W2" i="16"/>
  <c r="B2" i="16" s="1"/>
  <c r="W2" i="15"/>
  <c r="B2" i="15" s="1"/>
  <c r="W2" i="14"/>
  <c r="B2" i="14" s="1"/>
  <c r="W2" i="13"/>
  <c r="B2" i="13" s="1"/>
  <c r="W2" i="12"/>
  <c r="B2" i="12" s="1"/>
  <c r="W2" i="11"/>
  <c r="B2" i="11" s="1"/>
  <c r="W2" i="10"/>
  <c r="B2" i="10" s="1"/>
  <c r="W2" i="9"/>
  <c r="B2" i="9" s="1"/>
  <c r="W2" i="8"/>
  <c r="B2" i="8" s="1"/>
  <c r="W2" i="7"/>
  <c r="B2" i="7" s="1"/>
  <c r="D958" i="5"/>
  <c r="C958" i="5"/>
  <c r="B958" i="5"/>
  <c r="A958" i="5"/>
  <c r="D957" i="5"/>
  <c r="C957" i="5"/>
  <c r="B957" i="5"/>
  <c r="A957" i="5"/>
  <c r="D956" i="5"/>
  <c r="C956" i="5"/>
  <c r="B956" i="5"/>
  <c r="A956" i="5"/>
  <c r="D955" i="5"/>
  <c r="C955" i="5"/>
  <c r="B955" i="5"/>
  <c r="A955" i="5"/>
  <c r="D954" i="5"/>
  <c r="C954" i="5"/>
  <c r="B954" i="5"/>
  <c r="A954" i="5"/>
  <c r="D953" i="5"/>
  <c r="C953" i="5"/>
  <c r="B953" i="5"/>
  <c r="A953" i="5"/>
  <c r="D952" i="5"/>
  <c r="C952" i="5"/>
  <c r="B952" i="5"/>
  <c r="A952" i="5"/>
  <c r="D951" i="5"/>
  <c r="C951" i="5"/>
  <c r="B951" i="5"/>
  <c r="A951" i="5"/>
  <c r="D950" i="5"/>
  <c r="C950" i="5"/>
  <c r="B950" i="5"/>
  <c r="A950" i="5"/>
  <c r="D949" i="5"/>
  <c r="C949" i="5"/>
  <c r="B949" i="5"/>
  <c r="A949" i="5"/>
  <c r="D948" i="5"/>
  <c r="C948" i="5"/>
  <c r="B948" i="5"/>
  <c r="A948" i="5"/>
  <c r="D947" i="5"/>
  <c r="C947" i="5"/>
  <c r="B947" i="5"/>
  <c r="A947" i="5"/>
  <c r="D946" i="5"/>
  <c r="C946" i="5"/>
  <c r="B946" i="5"/>
  <c r="A946" i="5"/>
  <c r="D945" i="5"/>
  <c r="C945" i="5"/>
  <c r="B945" i="5"/>
  <c r="A945" i="5"/>
  <c r="D944" i="5"/>
  <c r="C944" i="5"/>
  <c r="B944" i="5"/>
  <c r="A944" i="5"/>
  <c r="D943" i="5"/>
  <c r="C943" i="5"/>
  <c r="B943" i="5"/>
  <c r="A943" i="5"/>
  <c r="D942" i="5"/>
  <c r="C942" i="5"/>
  <c r="B942" i="5"/>
  <c r="A942" i="5"/>
  <c r="D941" i="5"/>
  <c r="C941" i="5"/>
  <c r="B941" i="5"/>
  <c r="A941" i="5"/>
  <c r="D940" i="5"/>
  <c r="C940" i="5"/>
  <c r="B940" i="5"/>
  <c r="A940" i="5"/>
  <c r="D939" i="5"/>
  <c r="C939" i="5"/>
  <c r="B939" i="5"/>
  <c r="A939" i="5"/>
  <c r="D938" i="5"/>
  <c r="C938" i="5"/>
  <c r="B938" i="5"/>
  <c r="A938" i="5"/>
  <c r="D937" i="5"/>
  <c r="C937" i="5"/>
  <c r="B937" i="5"/>
  <c r="A937" i="5"/>
  <c r="D936" i="5"/>
  <c r="C936" i="5"/>
  <c r="B936" i="5"/>
  <c r="A936" i="5"/>
  <c r="D935" i="5"/>
  <c r="C935" i="5"/>
  <c r="B935" i="5"/>
  <c r="A935" i="5"/>
  <c r="D934" i="5"/>
  <c r="C934" i="5"/>
  <c r="B934" i="5"/>
  <c r="A934" i="5"/>
  <c r="D933" i="5"/>
  <c r="C933" i="5"/>
  <c r="B933" i="5"/>
  <c r="A933" i="5"/>
  <c r="D932" i="5"/>
  <c r="C932" i="5"/>
  <c r="B932" i="5"/>
  <c r="A932" i="5"/>
  <c r="D931" i="5"/>
  <c r="C931" i="5"/>
  <c r="B931" i="5"/>
  <c r="A931" i="5"/>
  <c r="D930" i="5"/>
  <c r="C930" i="5"/>
  <c r="B930" i="5"/>
  <c r="A930" i="5"/>
  <c r="D929" i="5"/>
  <c r="C929" i="5"/>
  <c r="B929" i="5"/>
  <c r="A929" i="5"/>
  <c r="D928" i="5"/>
  <c r="C928" i="5"/>
  <c r="B928" i="5"/>
  <c r="A928" i="5"/>
  <c r="D927" i="5"/>
  <c r="C927" i="5"/>
  <c r="B927" i="5"/>
  <c r="A927" i="5"/>
  <c r="D926" i="5"/>
  <c r="C926" i="5"/>
  <c r="B926" i="5"/>
  <c r="A926" i="5"/>
  <c r="D925" i="5"/>
  <c r="C925" i="5"/>
  <c r="B925" i="5"/>
  <c r="A925" i="5"/>
  <c r="D924" i="5"/>
  <c r="C924" i="5"/>
  <c r="B924" i="5"/>
  <c r="A924" i="5"/>
  <c r="D923" i="5"/>
  <c r="C923" i="5"/>
  <c r="B923" i="5"/>
  <c r="A923" i="5"/>
  <c r="D922" i="5"/>
  <c r="C922" i="5"/>
  <c r="B922" i="5"/>
  <c r="A922" i="5"/>
  <c r="D921" i="5"/>
  <c r="C921" i="5"/>
  <c r="B921" i="5"/>
  <c r="A921" i="5"/>
  <c r="D920" i="5"/>
  <c r="C920" i="5"/>
  <c r="B920" i="5"/>
  <c r="A920" i="5"/>
  <c r="D919" i="5"/>
  <c r="C919" i="5"/>
  <c r="B919" i="5"/>
  <c r="A919" i="5"/>
  <c r="D918" i="5"/>
  <c r="C918" i="5"/>
  <c r="B918" i="5"/>
  <c r="A918" i="5"/>
  <c r="D917" i="5"/>
  <c r="C917" i="5"/>
  <c r="B917" i="5"/>
  <c r="A917" i="5"/>
  <c r="D916" i="5"/>
  <c r="C916" i="5"/>
  <c r="B916" i="5"/>
  <c r="A916" i="5"/>
  <c r="D915" i="5"/>
  <c r="C915" i="5"/>
  <c r="B915" i="5"/>
  <c r="A915" i="5"/>
  <c r="D914" i="5"/>
  <c r="C914" i="5"/>
  <c r="B914" i="5"/>
  <c r="A914" i="5"/>
  <c r="D913" i="5"/>
  <c r="C913" i="5"/>
  <c r="B913" i="5"/>
  <c r="A913" i="5"/>
  <c r="D912" i="5"/>
  <c r="C912" i="5"/>
  <c r="B912" i="5"/>
  <c r="A912" i="5"/>
  <c r="D911" i="5"/>
  <c r="C911" i="5"/>
  <c r="B911" i="5"/>
  <c r="A911" i="5"/>
  <c r="D910" i="5"/>
  <c r="C910" i="5"/>
  <c r="B910" i="5"/>
  <c r="A910" i="5"/>
  <c r="D909" i="5"/>
  <c r="C909" i="5"/>
  <c r="B909" i="5"/>
  <c r="A909" i="5"/>
  <c r="D908" i="5"/>
  <c r="C908" i="5"/>
  <c r="B908" i="5"/>
  <c r="A908" i="5"/>
  <c r="D907" i="5"/>
  <c r="C907" i="5"/>
  <c r="B907" i="5"/>
  <c r="A907" i="5"/>
  <c r="D906" i="5"/>
  <c r="C906" i="5"/>
  <c r="B906" i="5"/>
  <c r="A906" i="5"/>
  <c r="D905" i="5"/>
  <c r="C905" i="5"/>
  <c r="B905" i="5"/>
  <c r="A905" i="5"/>
  <c r="D904" i="5"/>
  <c r="C904" i="5"/>
  <c r="B904" i="5"/>
  <c r="A904" i="5"/>
  <c r="D903" i="5"/>
  <c r="C903" i="5"/>
  <c r="B903" i="5"/>
  <c r="A903" i="5"/>
  <c r="D902" i="5"/>
  <c r="C902" i="5"/>
  <c r="B902" i="5"/>
  <c r="A902" i="5"/>
  <c r="D901" i="5"/>
  <c r="C901" i="5"/>
  <c r="B901" i="5"/>
  <c r="A901" i="5"/>
  <c r="D900" i="5"/>
  <c r="C900" i="5"/>
  <c r="B900" i="5"/>
  <c r="A900" i="5"/>
  <c r="D899" i="5"/>
  <c r="C899" i="5"/>
  <c r="B899" i="5"/>
  <c r="A899" i="5"/>
  <c r="D898" i="5"/>
  <c r="C898" i="5"/>
  <c r="B898" i="5"/>
  <c r="A898" i="5"/>
  <c r="D897" i="5"/>
  <c r="C897" i="5"/>
  <c r="B897" i="5"/>
  <c r="A897" i="5"/>
  <c r="D896" i="5"/>
  <c r="C896" i="5"/>
  <c r="B896" i="5"/>
  <c r="A896" i="5"/>
  <c r="D895" i="5"/>
  <c r="C895" i="5"/>
  <c r="B895" i="5"/>
  <c r="A895" i="5"/>
  <c r="D894" i="5"/>
  <c r="C894" i="5"/>
  <c r="B894" i="5"/>
  <c r="A894" i="5"/>
  <c r="D893" i="5"/>
  <c r="C893" i="5"/>
  <c r="B893" i="5"/>
  <c r="A893" i="5"/>
  <c r="D892" i="5"/>
  <c r="C892" i="5"/>
  <c r="B892" i="5"/>
  <c r="A892" i="5"/>
  <c r="D891" i="5"/>
  <c r="C891" i="5"/>
  <c r="B891" i="5"/>
  <c r="A891" i="5"/>
  <c r="D890" i="5"/>
  <c r="C890" i="5"/>
  <c r="B890" i="5"/>
  <c r="A890" i="5"/>
  <c r="D889" i="5"/>
  <c r="C889" i="5"/>
  <c r="B889" i="5"/>
  <c r="A889" i="5"/>
  <c r="D888" i="5"/>
  <c r="C888" i="5"/>
  <c r="B888" i="5"/>
  <c r="A888" i="5"/>
  <c r="D887" i="5"/>
  <c r="C887" i="5"/>
  <c r="B887" i="5"/>
  <c r="A887" i="5"/>
  <c r="D886" i="5"/>
  <c r="C886" i="5"/>
  <c r="B886" i="5"/>
  <c r="A886" i="5"/>
  <c r="D885" i="5"/>
  <c r="C885" i="5"/>
  <c r="B885" i="5"/>
  <c r="A885" i="5"/>
  <c r="D884" i="5"/>
  <c r="C884" i="5"/>
  <c r="B884" i="5"/>
  <c r="A884" i="5"/>
  <c r="D883" i="5"/>
  <c r="C883" i="5"/>
  <c r="B883" i="5"/>
  <c r="A883" i="5"/>
  <c r="D882" i="5"/>
  <c r="C882" i="5"/>
  <c r="B882" i="5"/>
  <c r="A882" i="5"/>
  <c r="D881" i="5"/>
  <c r="C881" i="5"/>
  <c r="B881" i="5"/>
  <c r="A881" i="5"/>
  <c r="D880" i="5"/>
  <c r="C880" i="5"/>
  <c r="B880" i="5"/>
  <c r="A880" i="5"/>
  <c r="D879" i="5"/>
  <c r="C879" i="5"/>
  <c r="B879" i="5"/>
  <c r="A879" i="5"/>
  <c r="D878" i="5"/>
  <c r="C878" i="5"/>
  <c r="B878" i="5"/>
  <c r="A878" i="5"/>
  <c r="D877" i="5"/>
  <c r="C877" i="5"/>
  <c r="B877" i="5"/>
  <c r="A877" i="5"/>
  <c r="D876" i="5"/>
  <c r="C876" i="5"/>
  <c r="B876" i="5"/>
  <c r="A876" i="5"/>
  <c r="D875" i="5"/>
  <c r="C875" i="5"/>
  <c r="B875" i="5"/>
  <c r="A875" i="5"/>
  <c r="D874" i="5"/>
  <c r="C874" i="5"/>
  <c r="B874" i="5"/>
  <c r="A874" i="5"/>
  <c r="D873" i="5"/>
  <c r="C873" i="5"/>
  <c r="B873" i="5"/>
  <c r="A873" i="5"/>
  <c r="D872" i="5"/>
  <c r="C872" i="5"/>
  <c r="B872" i="5"/>
  <c r="A872" i="5"/>
  <c r="D871" i="5"/>
  <c r="C871" i="5"/>
  <c r="B871" i="5"/>
  <c r="A871" i="5"/>
  <c r="D870" i="5"/>
  <c r="C870" i="5"/>
  <c r="B870" i="5"/>
  <c r="A870" i="5"/>
  <c r="D869" i="5"/>
  <c r="C869" i="5"/>
  <c r="B869" i="5"/>
  <c r="A869" i="5"/>
  <c r="D868" i="5"/>
  <c r="C868" i="5"/>
  <c r="B868" i="5"/>
  <c r="A868" i="5"/>
  <c r="D867" i="5"/>
  <c r="C867" i="5"/>
  <c r="B867" i="5"/>
  <c r="A867" i="5"/>
  <c r="D866" i="5"/>
  <c r="C866" i="5"/>
  <c r="B866" i="5"/>
  <c r="A866" i="5"/>
  <c r="D865" i="5"/>
  <c r="C865" i="5"/>
  <c r="B865" i="5"/>
  <c r="A865" i="5"/>
  <c r="D864" i="5"/>
  <c r="C864" i="5"/>
  <c r="B864" i="5"/>
  <c r="A864" i="5"/>
  <c r="D863" i="5"/>
  <c r="C863" i="5"/>
  <c r="B863" i="5"/>
  <c r="A863" i="5"/>
  <c r="D862" i="5"/>
  <c r="C862" i="5"/>
  <c r="B862" i="5"/>
  <c r="A862" i="5"/>
  <c r="D861" i="5"/>
  <c r="C861" i="5"/>
  <c r="B861" i="5"/>
  <c r="A861" i="5"/>
  <c r="D860" i="5"/>
  <c r="C860" i="5"/>
  <c r="B860" i="5"/>
  <c r="A860" i="5"/>
  <c r="D859" i="5"/>
  <c r="C859" i="5"/>
  <c r="B859" i="5"/>
  <c r="A859" i="5"/>
  <c r="D858" i="5"/>
  <c r="C858" i="5"/>
  <c r="B858" i="5"/>
  <c r="A858" i="5"/>
  <c r="D857" i="5"/>
  <c r="C857" i="5"/>
  <c r="B857" i="5"/>
  <c r="A857" i="5"/>
  <c r="D856" i="5"/>
  <c r="C856" i="5"/>
  <c r="B856" i="5"/>
  <c r="A856" i="5"/>
  <c r="D855" i="5"/>
  <c r="C855" i="5"/>
  <c r="B855" i="5"/>
  <c r="A855" i="5"/>
  <c r="D854" i="5"/>
  <c r="C854" i="5"/>
  <c r="B854" i="5"/>
  <c r="A854" i="5"/>
  <c r="D853" i="5"/>
  <c r="C853" i="5"/>
  <c r="B853" i="5"/>
  <c r="A853" i="5"/>
  <c r="D852" i="5"/>
  <c r="C852" i="5"/>
  <c r="B852" i="5"/>
  <c r="A852" i="5"/>
  <c r="D851" i="5"/>
  <c r="C851" i="5"/>
  <c r="B851" i="5"/>
  <c r="A851" i="5"/>
  <c r="D850" i="5"/>
  <c r="C850" i="5"/>
  <c r="B850" i="5"/>
  <c r="A850" i="5"/>
  <c r="D849" i="5"/>
  <c r="C849" i="5"/>
  <c r="B849" i="5"/>
  <c r="A849" i="5"/>
  <c r="D848" i="5"/>
  <c r="C848" i="5"/>
  <c r="B848" i="5"/>
  <c r="A848" i="5"/>
  <c r="D847" i="5"/>
  <c r="C847" i="5"/>
  <c r="B847" i="5"/>
  <c r="A847" i="5"/>
  <c r="D846" i="5"/>
  <c r="C846" i="5"/>
  <c r="B846" i="5"/>
  <c r="A846" i="5"/>
  <c r="D845" i="5"/>
  <c r="C845" i="5"/>
  <c r="B845" i="5"/>
  <c r="A845" i="5"/>
  <c r="D844" i="5"/>
  <c r="C844" i="5"/>
  <c r="B844" i="5"/>
  <c r="A844" i="5"/>
  <c r="D843" i="5"/>
  <c r="C843" i="5"/>
  <c r="B843" i="5"/>
  <c r="A843" i="5"/>
  <c r="D842" i="5"/>
  <c r="C842" i="5"/>
  <c r="B842" i="5"/>
  <c r="A842" i="5"/>
  <c r="D841" i="5"/>
  <c r="C841" i="5"/>
  <c r="B841" i="5"/>
  <c r="A841" i="5"/>
  <c r="D840" i="5"/>
  <c r="C840" i="5"/>
  <c r="B840" i="5"/>
  <c r="A840" i="5"/>
  <c r="D839" i="5"/>
  <c r="C839" i="5"/>
  <c r="B839" i="5"/>
  <c r="A839" i="5"/>
  <c r="D838" i="5"/>
  <c r="C838" i="5"/>
  <c r="B838" i="5"/>
  <c r="A838" i="5"/>
  <c r="D837" i="5"/>
  <c r="C837" i="5"/>
  <c r="B837" i="5"/>
  <c r="A837" i="5"/>
  <c r="D836" i="5"/>
  <c r="C836" i="5"/>
  <c r="B836" i="5"/>
  <c r="A836" i="5"/>
  <c r="D835" i="5"/>
  <c r="C835" i="5"/>
  <c r="B835" i="5"/>
  <c r="A835" i="5"/>
  <c r="D834" i="5"/>
  <c r="C834" i="5"/>
  <c r="B834" i="5"/>
  <c r="A834" i="5"/>
  <c r="D833" i="5"/>
  <c r="C833" i="5"/>
  <c r="B833" i="5"/>
  <c r="A833" i="5"/>
  <c r="D832" i="5"/>
  <c r="C832" i="5"/>
  <c r="B832" i="5"/>
  <c r="A832" i="5"/>
  <c r="D831" i="5"/>
  <c r="C831" i="5"/>
  <c r="B831" i="5"/>
  <c r="A831" i="5"/>
  <c r="D830" i="5"/>
  <c r="C830" i="5"/>
  <c r="B830" i="5"/>
  <c r="A830" i="5"/>
  <c r="D829" i="5"/>
  <c r="C829" i="5"/>
  <c r="B829" i="5"/>
  <c r="A829" i="5"/>
  <c r="D828" i="5"/>
  <c r="C828" i="5"/>
  <c r="B828" i="5"/>
  <c r="A828" i="5"/>
  <c r="D827" i="5"/>
  <c r="C827" i="5"/>
  <c r="B827" i="5"/>
  <c r="A827" i="5"/>
  <c r="D826" i="5"/>
  <c r="C826" i="5"/>
  <c r="B826" i="5"/>
  <c r="A826" i="5"/>
  <c r="D825" i="5"/>
  <c r="C825" i="5"/>
  <c r="B825" i="5"/>
  <c r="A825" i="5"/>
  <c r="D824" i="5"/>
  <c r="C824" i="5"/>
  <c r="B824" i="5"/>
  <c r="A824" i="5"/>
  <c r="D823" i="5"/>
  <c r="C823" i="5"/>
  <c r="B823" i="5"/>
  <c r="A823" i="5"/>
  <c r="D822" i="5"/>
  <c r="C822" i="5"/>
  <c r="B822" i="5"/>
  <c r="A822" i="5"/>
  <c r="D821" i="5"/>
  <c r="C821" i="5"/>
  <c r="B821" i="5"/>
  <c r="A821" i="5"/>
  <c r="D820" i="5"/>
  <c r="C820" i="5"/>
  <c r="B820" i="5"/>
  <c r="A820" i="5"/>
  <c r="D819" i="5"/>
  <c r="C819" i="5"/>
  <c r="B819" i="5"/>
  <c r="A819" i="5"/>
  <c r="D818" i="5"/>
  <c r="C818" i="5"/>
  <c r="B818" i="5"/>
  <c r="A818" i="5"/>
  <c r="D817" i="5"/>
  <c r="C817" i="5"/>
  <c r="B817" i="5"/>
  <c r="A817" i="5"/>
  <c r="D816" i="5"/>
  <c r="C816" i="5"/>
  <c r="B816" i="5"/>
  <c r="A816" i="5"/>
  <c r="D815" i="5"/>
  <c r="C815" i="5"/>
  <c r="B815" i="5"/>
  <c r="A815" i="5"/>
  <c r="D814" i="5"/>
  <c r="C814" i="5"/>
  <c r="B814" i="5"/>
  <c r="A814" i="5"/>
  <c r="D813" i="5"/>
  <c r="C813" i="5"/>
  <c r="B813" i="5"/>
  <c r="A813" i="5"/>
  <c r="D812" i="5"/>
  <c r="C812" i="5"/>
  <c r="B812" i="5"/>
  <c r="A812" i="5"/>
  <c r="D811" i="5"/>
  <c r="C811" i="5"/>
  <c r="B811" i="5"/>
  <c r="A811" i="5"/>
  <c r="D810" i="5"/>
  <c r="C810" i="5"/>
  <c r="B810" i="5"/>
  <c r="A810" i="5"/>
  <c r="D809" i="5"/>
  <c r="C809" i="5"/>
  <c r="B809" i="5"/>
  <c r="A809" i="5"/>
  <c r="D808" i="5"/>
  <c r="C808" i="5"/>
  <c r="B808" i="5"/>
  <c r="A808" i="5"/>
  <c r="D807" i="5"/>
  <c r="C807" i="5"/>
  <c r="B807" i="5"/>
  <c r="A807" i="5"/>
  <c r="D806" i="5"/>
  <c r="C806" i="5"/>
  <c r="B806" i="5"/>
  <c r="A806" i="5"/>
  <c r="D805" i="5"/>
  <c r="C805" i="5"/>
  <c r="B805" i="5"/>
  <c r="A805" i="5"/>
  <c r="D804" i="5"/>
  <c r="C804" i="5"/>
  <c r="B804" i="5"/>
  <c r="A804" i="5"/>
  <c r="D803" i="5"/>
  <c r="C803" i="5"/>
  <c r="B803" i="5"/>
  <c r="A803" i="5"/>
  <c r="D802" i="5"/>
  <c r="C802" i="5"/>
  <c r="B802" i="5"/>
  <c r="A802" i="5"/>
  <c r="D801" i="5"/>
  <c r="C801" i="5"/>
  <c r="B801" i="5"/>
  <c r="A801" i="5"/>
  <c r="D800" i="5"/>
  <c r="C800" i="5"/>
  <c r="B800" i="5"/>
  <c r="A800" i="5"/>
  <c r="D799" i="5"/>
  <c r="C799" i="5"/>
  <c r="B799" i="5"/>
  <c r="A799" i="5"/>
  <c r="D798" i="5"/>
  <c r="C798" i="5"/>
  <c r="B798" i="5"/>
  <c r="A798" i="5"/>
  <c r="D797" i="5"/>
  <c r="C797" i="5"/>
  <c r="B797" i="5"/>
  <c r="A797" i="5"/>
  <c r="D796" i="5"/>
  <c r="C796" i="5"/>
  <c r="B796" i="5"/>
  <c r="A796" i="5"/>
  <c r="D795" i="5"/>
  <c r="C795" i="5"/>
  <c r="B795" i="5"/>
  <c r="A795" i="5"/>
  <c r="D794" i="5"/>
  <c r="C794" i="5"/>
  <c r="B794" i="5"/>
  <c r="A794" i="5"/>
  <c r="D793" i="5"/>
  <c r="C793" i="5"/>
  <c r="B793" i="5"/>
  <c r="A793" i="5"/>
  <c r="D792" i="5"/>
  <c r="C792" i="5"/>
  <c r="B792" i="5"/>
  <c r="A792" i="5"/>
  <c r="D791" i="5"/>
  <c r="C791" i="5"/>
  <c r="B791" i="5"/>
  <c r="A791" i="5"/>
  <c r="D790" i="5"/>
  <c r="C790" i="5"/>
  <c r="B790" i="5"/>
  <c r="A790" i="5"/>
  <c r="D789" i="5"/>
  <c r="C789" i="5"/>
  <c r="B789" i="5"/>
  <c r="A789" i="5"/>
  <c r="D788" i="5"/>
  <c r="C788" i="5"/>
  <c r="B788" i="5"/>
  <c r="A788" i="5"/>
  <c r="D787" i="5"/>
  <c r="C787" i="5"/>
  <c r="B787" i="5"/>
  <c r="A787" i="5"/>
  <c r="D786" i="5"/>
  <c r="C786" i="5"/>
  <c r="B786" i="5"/>
  <c r="A786" i="5"/>
  <c r="D785" i="5"/>
  <c r="C785" i="5"/>
  <c r="B785" i="5"/>
  <c r="A785" i="5"/>
  <c r="D784" i="5"/>
  <c r="C784" i="5"/>
  <c r="B784" i="5"/>
  <c r="A784" i="5"/>
  <c r="D783" i="5"/>
  <c r="C783" i="5"/>
  <c r="B783" i="5"/>
  <c r="A783" i="5"/>
  <c r="D782" i="5"/>
  <c r="C782" i="5"/>
  <c r="B782" i="5"/>
  <c r="A782" i="5"/>
  <c r="D781" i="5"/>
  <c r="C781" i="5"/>
  <c r="B781" i="5"/>
  <c r="A781" i="5"/>
  <c r="D780" i="5"/>
  <c r="C780" i="5"/>
  <c r="B780" i="5"/>
  <c r="A780" i="5"/>
  <c r="D779" i="5"/>
  <c r="C779" i="5"/>
  <c r="B779" i="5"/>
  <c r="A779" i="5"/>
  <c r="D778" i="5"/>
  <c r="C778" i="5"/>
  <c r="B778" i="5"/>
  <c r="A778" i="5"/>
  <c r="D777" i="5"/>
  <c r="C777" i="5"/>
  <c r="B777" i="5"/>
  <c r="A777" i="5"/>
  <c r="D776" i="5"/>
  <c r="C776" i="5"/>
  <c r="B776" i="5"/>
  <c r="A776" i="5"/>
  <c r="D775" i="5"/>
  <c r="C775" i="5"/>
  <c r="B775" i="5"/>
  <c r="A775" i="5"/>
  <c r="D774" i="5"/>
  <c r="C774" i="5"/>
  <c r="B774" i="5"/>
  <c r="A774" i="5"/>
  <c r="D773" i="5"/>
  <c r="C773" i="5"/>
  <c r="B773" i="5"/>
  <c r="A773" i="5"/>
  <c r="D772" i="5"/>
  <c r="C772" i="5"/>
  <c r="B772" i="5"/>
  <c r="A772" i="5"/>
  <c r="D771" i="5"/>
  <c r="C771" i="5"/>
  <c r="B771" i="5"/>
  <c r="A771" i="5"/>
  <c r="D770" i="5"/>
  <c r="C770" i="5"/>
  <c r="B770" i="5"/>
  <c r="A770" i="5"/>
  <c r="D769" i="5"/>
  <c r="C769" i="5"/>
  <c r="B769" i="5"/>
  <c r="A769" i="5"/>
  <c r="D768" i="5"/>
  <c r="C768" i="5"/>
  <c r="B768" i="5"/>
  <c r="A768" i="5"/>
  <c r="D767" i="5"/>
  <c r="C767" i="5"/>
  <c r="B767" i="5"/>
  <c r="A767" i="5"/>
  <c r="D766" i="5"/>
  <c r="C766" i="5"/>
  <c r="B766" i="5"/>
  <c r="A766" i="5"/>
  <c r="D765" i="5"/>
  <c r="C765" i="5"/>
  <c r="B765" i="5"/>
  <c r="A765" i="5"/>
  <c r="D764" i="5"/>
  <c r="C764" i="5"/>
  <c r="B764" i="5"/>
  <c r="A764" i="5"/>
  <c r="D763" i="5"/>
  <c r="C763" i="5"/>
  <c r="B763" i="5"/>
  <c r="A763" i="5"/>
  <c r="D762" i="5"/>
  <c r="C762" i="5"/>
  <c r="B762" i="5"/>
  <c r="A762" i="5"/>
  <c r="D761" i="5"/>
  <c r="C761" i="5"/>
  <c r="B761" i="5"/>
  <c r="A761" i="5"/>
  <c r="D760" i="5"/>
  <c r="C760" i="5"/>
  <c r="B760" i="5"/>
  <c r="A760" i="5"/>
  <c r="D759" i="5"/>
  <c r="C759" i="5"/>
  <c r="B759" i="5"/>
  <c r="A759" i="5"/>
  <c r="D758" i="5"/>
  <c r="C758" i="5"/>
  <c r="B758" i="5"/>
  <c r="A758" i="5"/>
  <c r="D757" i="5"/>
  <c r="C757" i="5"/>
  <c r="B757" i="5"/>
  <c r="A757" i="5"/>
  <c r="D756" i="5"/>
  <c r="C756" i="5"/>
  <c r="B756" i="5"/>
  <c r="A756" i="5"/>
  <c r="D755" i="5"/>
  <c r="C755" i="5"/>
  <c r="B755" i="5"/>
  <c r="A755" i="5"/>
  <c r="D754" i="5"/>
  <c r="C754" i="5"/>
  <c r="B754" i="5"/>
  <c r="A754" i="5"/>
  <c r="D753" i="5"/>
  <c r="C753" i="5"/>
  <c r="B753" i="5"/>
  <c r="A753" i="5"/>
  <c r="D752" i="5"/>
  <c r="C752" i="5"/>
  <c r="B752" i="5"/>
  <c r="A752" i="5"/>
  <c r="D751" i="5"/>
  <c r="C751" i="5"/>
  <c r="B751" i="5"/>
  <c r="A751" i="5"/>
  <c r="D750" i="5"/>
  <c r="C750" i="5"/>
  <c r="B750" i="5"/>
  <c r="A750" i="5"/>
  <c r="D749" i="5"/>
  <c r="C749" i="5"/>
  <c r="B749" i="5"/>
  <c r="A749" i="5"/>
  <c r="D748" i="5"/>
  <c r="C748" i="5"/>
  <c r="B748" i="5"/>
  <c r="A748" i="5"/>
  <c r="D747" i="5"/>
  <c r="C747" i="5"/>
  <c r="B747" i="5"/>
  <c r="A747" i="5"/>
  <c r="D746" i="5"/>
  <c r="C746" i="5"/>
  <c r="B746" i="5"/>
  <c r="A746" i="5"/>
  <c r="D745" i="5"/>
  <c r="C745" i="5"/>
  <c r="B745" i="5"/>
  <c r="A745" i="5"/>
  <c r="D744" i="5"/>
  <c r="C744" i="5"/>
  <c r="B744" i="5"/>
  <c r="A744" i="5"/>
  <c r="D743" i="5"/>
  <c r="C743" i="5"/>
  <c r="B743" i="5"/>
  <c r="A743" i="5"/>
  <c r="D742" i="5"/>
  <c r="C742" i="5"/>
  <c r="B742" i="5"/>
  <c r="A742" i="5"/>
  <c r="D741" i="5"/>
  <c r="C741" i="5"/>
  <c r="B741" i="5"/>
  <c r="A741" i="5"/>
  <c r="D740" i="5"/>
  <c r="C740" i="5"/>
  <c r="B740" i="5"/>
  <c r="A740" i="5"/>
  <c r="D739" i="5"/>
  <c r="C739" i="5"/>
  <c r="B739" i="5"/>
  <c r="A739" i="5"/>
  <c r="D738" i="5"/>
  <c r="C738" i="5"/>
  <c r="B738" i="5"/>
  <c r="A738" i="5"/>
  <c r="D737" i="5"/>
  <c r="C737" i="5"/>
  <c r="B737" i="5"/>
  <c r="A737" i="5"/>
  <c r="D736" i="5"/>
  <c r="C736" i="5"/>
  <c r="B736" i="5"/>
  <c r="A736" i="5"/>
  <c r="D735" i="5"/>
  <c r="C735" i="5"/>
  <c r="B735" i="5"/>
  <c r="A735" i="5"/>
  <c r="D734" i="5"/>
  <c r="C734" i="5"/>
  <c r="B734" i="5"/>
  <c r="A734" i="5"/>
  <c r="D733" i="5"/>
  <c r="C733" i="5"/>
  <c r="B733" i="5"/>
  <c r="A733" i="5"/>
  <c r="D732" i="5"/>
  <c r="C732" i="5"/>
  <c r="B732" i="5"/>
  <c r="A732" i="5"/>
  <c r="D731" i="5"/>
  <c r="C731" i="5"/>
  <c r="B731" i="5"/>
  <c r="A731" i="5"/>
  <c r="D730" i="5"/>
  <c r="C730" i="5"/>
  <c r="B730" i="5"/>
  <c r="A730" i="5"/>
  <c r="D729" i="5"/>
  <c r="C729" i="5"/>
  <c r="B729" i="5"/>
  <c r="A729" i="5"/>
  <c r="D728" i="5"/>
  <c r="C728" i="5"/>
  <c r="B728" i="5"/>
  <c r="A728" i="5"/>
  <c r="D727" i="5"/>
  <c r="C727" i="5"/>
  <c r="B727" i="5"/>
  <c r="A727" i="5"/>
  <c r="D726" i="5"/>
  <c r="C726" i="5"/>
  <c r="B726" i="5"/>
  <c r="A726" i="5"/>
  <c r="D725" i="5"/>
  <c r="C725" i="5"/>
  <c r="B725" i="5"/>
  <c r="A725" i="5"/>
  <c r="D724" i="5"/>
  <c r="C724" i="5"/>
  <c r="B724" i="5"/>
  <c r="A724" i="5"/>
  <c r="D723" i="5"/>
  <c r="C723" i="5"/>
  <c r="B723" i="5"/>
  <c r="A723" i="5"/>
  <c r="D722" i="5"/>
  <c r="C722" i="5"/>
  <c r="B722" i="5"/>
  <c r="A722" i="5"/>
  <c r="D721" i="5"/>
  <c r="C721" i="5"/>
  <c r="B721" i="5"/>
  <c r="A721" i="5"/>
  <c r="D720" i="5"/>
  <c r="C720" i="5"/>
  <c r="B720" i="5"/>
  <c r="A720" i="5"/>
  <c r="D719" i="5"/>
  <c r="C719" i="5"/>
  <c r="B719" i="5"/>
  <c r="A719" i="5"/>
  <c r="D718" i="5"/>
  <c r="C718" i="5"/>
  <c r="B718" i="5"/>
  <c r="A718" i="5"/>
  <c r="D717" i="5"/>
  <c r="C717" i="5"/>
  <c r="B717" i="5"/>
  <c r="A717" i="5"/>
  <c r="D716" i="5"/>
  <c r="C716" i="5"/>
  <c r="B716" i="5"/>
  <c r="A716" i="5"/>
  <c r="D715" i="5"/>
  <c r="C715" i="5"/>
  <c r="B715" i="5"/>
  <c r="A715" i="5"/>
  <c r="D714" i="5"/>
  <c r="C714" i="5"/>
  <c r="B714" i="5"/>
  <c r="A714" i="5"/>
  <c r="D713" i="5"/>
  <c r="C713" i="5"/>
  <c r="B713" i="5"/>
  <c r="A713" i="5"/>
  <c r="D712" i="5"/>
  <c r="C712" i="5"/>
  <c r="B712" i="5"/>
  <c r="A712" i="5"/>
  <c r="D711" i="5"/>
  <c r="C711" i="5"/>
  <c r="B711" i="5"/>
  <c r="A711" i="5"/>
  <c r="D710" i="5"/>
  <c r="C710" i="5"/>
  <c r="B710" i="5"/>
  <c r="A710" i="5"/>
  <c r="D709" i="5"/>
  <c r="C709" i="5"/>
  <c r="B709" i="5"/>
  <c r="A709" i="5"/>
  <c r="D708" i="5"/>
  <c r="C708" i="5"/>
  <c r="B708" i="5"/>
  <c r="A708" i="5"/>
  <c r="D707" i="5"/>
  <c r="C707" i="5"/>
  <c r="B707" i="5"/>
  <c r="A707" i="5"/>
  <c r="D706" i="5"/>
  <c r="C706" i="5"/>
  <c r="B706" i="5"/>
  <c r="A706" i="5"/>
  <c r="D705" i="5"/>
  <c r="C705" i="5"/>
  <c r="B705" i="5"/>
  <c r="A705" i="5"/>
  <c r="D704" i="5"/>
  <c r="C704" i="5"/>
  <c r="B704" i="5"/>
  <c r="A704" i="5"/>
  <c r="D703" i="5"/>
  <c r="C703" i="5"/>
  <c r="B703" i="5"/>
  <c r="A703" i="5"/>
  <c r="D702" i="5"/>
  <c r="C702" i="5"/>
  <c r="B702" i="5"/>
  <c r="A702" i="5"/>
  <c r="D701" i="5"/>
  <c r="C701" i="5"/>
  <c r="B701" i="5"/>
  <c r="A701" i="5"/>
  <c r="D700" i="5"/>
  <c r="C700" i="5"/>
  <c r="B700" i="5"/>
  <c r="A700" i="5"/>
  <c r="D699" i="5"/>
  <c r="C699" i="5"/>
  <c r="B699" i="5"/>
  <c r="A699" i="5"/>
  <c r="D698" i="5"/>
  <c r="C698" i="5"/>
  <c r="B698" i="5"/>
  <c r="A698" i="5"/>
  <c r="D697" i="5"/>
  <c r="C697" i="5"/>
  <c r="B697" i="5"/>
  <c r="A697" i="5"/>
  <c r="D696" i="5"/>
  <c r="C696" i="5"/>
  <c r="B696" i="5"/>
  <c r="A696" i="5"/>
  <c r="D695" i="5"/>
  <c r="C695" i="5"/>
  <c r="B695" i="5"/>
  <c r="A695" i="5"/>
  <c r="D694" i="5"/>
  <c r="C694" i="5"/>
  <c r="B694" i="5"/>
  <c r="A694" i="5"/>
  <c r="D693" i="5"/>
  <c r="C693" i="5"/>
  <c r="B693" i="5"/>
  <c r="A693" i="5"/>
  <c r="D692" i="5"/>
  <c r="C692" i="5"/>
  <c r="B692" i="5"/>
  <c r="A692" i="5"/>
  <c r="D691" i="5"/>
  <c r="C691" i="5"/>
  <c r="B691" i="5"/>
  <c r="A691" i="5"/>
  <c r="D690" i="5"/>
  <c r="C690" i="5"/>
  <c r="B690" i="5"/>
  <c r="A690" i="5"/>
  <c r="D689" i="5"/>
  <c r="C689" i="5"/>
  <c r="B689" i="5"/>
  <c r="A689" i="5"/>
  <c r="D688" i="5"/>
  <c r="C688" i="5"/>
  <c r="B688" i="5"/>
  <c r="A688" i="5"/>
  <c r="D687" i="5"/>
  <c r="C687" i="5"/>
  <c r="B687" i="5"/>
  <c r="A687" i="5"/>
  <c r="D686" i="5"/>
  <c r="C686" i="5"/>
  <c r="B686" i="5"/>
  <c r="A686" i="5"/>
  <c r="D685" i="5"/>
  <c r="C685" i="5"/>
  <c r="B685" i="5"/>
  <c r="A685" i="5"/>
  <c r="D684" i="5"/>
  <c r="C684" i="5"/>
  <c r="B684" i="5"/>
  <c r="A684" i="5"/>
  <c r="D683" i="5"/>
  <c r="C683" i="5"/>
  <c r="B683" i="5"/>
  <c r="A683" i="5"/>
  <c r="D682" i="5"/>
  <c r="C682" i="5"/>
  <c r="B682" i="5"/>
  <c r="A682" i="5"/>
  <c r="D681" i="5"/>
  <c r="C681" i="5"/>
  <c r="B681" i="5"/>
  <c r="A681" i="5"/>
  <c r="D680" i="5"/>
  <c r="C680" i="5"/>
  <c r="B680" i="5"/>
  <c r="A680" i="5"/>
  <c r="D679" i="5"/>
  <c r="C679" i="5"/>
  <c r="B679" i="5"/>
  <c r="A679" i="5"/>
  <c r="D678" i="5"/>
  <c r="C678" i="5"/>
  <c r="B678" i="5"/>
  <c r="A678" i="5"/>
  <c r="D677" i="5"/>
  <c r="C677" i="5"/>
  <c r="B677" i="5"/>
  <c r="A677" i="5"/>
  <c r="D676" i="5"/>
  <c r="C676" i="5"/>
  <c r="B676" i="5"/>
  <c r="A676" i="5"/>
  <c r="D675" i="5"/>
  <c r="C675" i="5"/>
  <c r="B675" i="5"/>
  <c r="A675" i="5"/>
  <c r="D674" i="5"/>
  <c r="C674" i="5"/>
  <c r="B674" i="5"/>
  <c r="A674" i="5"/>
  <c r="D673" i="5"/>
  <c r="C673" i="5"/>
  <c r="B673" i="5"/>
  <c r="A673" i="5"/>
  <c r="D672" i="5"/>
  <c r="C672" i="5"/>
  <c r="B672" i="5"/>
  <c r="A672" i="5"/>
  <c r="D671" i="5"/>
  <c r="C671" i="5"/>
  <c r="B671" i="5"/>
  <c r="A671" i="5"/>
  <c r="D670" i="5"/>
  <c r="C670" i="5"/>
  <c r="B670" i="5"/>
  <c r="A670" i="5"/>
  <c r="D669" i="5"/>
  <c r="C669" i="5"/>
  <c r="B669" i="5"/>
  <c r="A669" i="5"/>
  <c r="D668" i="5"/>
  <c r="C668" i="5"/>
  <c r="B668" i="5"/>
  <c r="A668" i="5"/>
  <c r="D667" i="5"/>
  <c r="C667" i="5"/>
  <c r="B667" i="5"/>
  <c r="A667" i="5"/>
  <c r="D666" i="5"/>
  <c r="C666" i="5"/>
  <c r="B666" i="5"/>
  <c r="A666" i="5"/>
  <c r="D665" i="5"/>
  <c r="C665" i="5"/>
  <c r="B665" i="5"/>
  <c r="A665" i="5"/>
  <c r="D664" i="5"/>
  <c r="C664" i="5"/>
  <c r="B664" i="5"/>
  <c r="A664" i="5"/>
  <c r="D663" i="5"/>
  <c r="C663" i="5"/>
  <c r="B663" i="5"/>
  <c r="A663" i="5"/>
  <c r="D662" i="5"/>
  <c r="C662" i="5"/>
  <c r="B662" i="5"/>
  <c r="A662" i="5"/>
  <c r="D661" i="5"/>
  <c r="C661" i="5"/>
  <c r="B661" i="5"/>
  <c r="A661" i="5"/>
  <c r="D660" i="5"/>
  <c r="C660" i="5"/>
  <c r="B660" i="5"/>
  <c r="A660" i="5"/>
  <c r="D659" i="5"/>
  <c r="C659" i="5"/>
  <c r="B659" i="5"/>
  <c r="A659" i="5"/>
  <c r="D658" i="5"/>
  <c r="C658" i="5"/>
  <c r="B658" i="5"/>
  <c r="A658" i="5"/>
  <c r="D657" i="5"/>
  <c r="C657" i="5"/>
  <c r="B657" i="5"/>
  <c r="A657" i="5"/>
  <c r="D656" i="5"/>
  <c r="C656" i="5"/>
  <c r="B656" i="5"/>
  <c r="A656" i="5"/>
  <c r="D655" i="5"/>
  <c r="C655" i="5"/>
  <c r="B655" i="5"/>
  <c r="A655" i="5"/>
  <c r="D654" i="5"/>
  <c r="C654" i="5"/>
  <c r="B654" i="5"/>
  <c r="A654" i="5"/>
  <c r="D653" i="5"/>
  <c r="C653" i="5"/>
  <c r="B653" i="5"/>
  <c r="A653" i="5"/>
  <c r="D652" i="5"/>
  <c r="C652" i="5"/>
  <c r="B652" i="5"/>
  <c r="A652" i="5"/>
  <c r="D651" i="5"/>
  <c r="C651" i="5"/>
  <c r="B651" i="5"/>
  <c r="A651" i="5"/>
  <c r="D650" i="5"/>
  <c r="C650" i="5"/>
  <c r="B650" i="5"/>
  <c r="A650" i="5"/>
  <c r="D649" i="5"/>
  <c r="C649" i="5"/>
  <c r="B649" i="5"/>
  <c r="A649" i="5"/>
  <c r="D648" i="5"/>
  <c r="C648" i="5"/>
  <c r="B648" i="5"/>
  <c r="A648" i="5"/>
  <c r="D647" i="5"/>
  <c r="C647" i="5"/>
  <c r="B647" i="5"/>
  <c r="A647" i="5"/>
  <c r="D646" i="5"/>
  <c r="C646" i="5"/>
  <c r="B646" i="5"/>
  <c r="A646" i="5"/>
  <c r="D645" i="5"/>
  <c r="C645" i="5"/>
  <c r="B645" i="5"/>
  <c r="A645" i="5"/>
  <c r="D644" i="5"/>
  <c r="C644" i="5"/>
  <c r="B644" i="5"/>
  <c r="A644" i="5"/>
  <c r="D643" i="5"/>
  <c r="C643" i="5"/>
  <c r="B643" i="5"/>
  <c r="A643" i="5"/>
  <c r="D642" i="5"/>
  <c r="C642" i="5"/>
  <c r="B642" i="5"/>
  <c r="A642" i="5"/>
  <c r="D641" i="5"/>
  <c r="C641" i="5"/>
  <c r="B641" i="5"/>
  <c r="A641" i="5"/>
  <c r="D640" i="5"/>
  <c r="C640" i="5"/>
  <c r="B640" i="5"/>
  <c r="A640" i="5"/>
  <c r="D639" i="5"/>
  <c r="C639" i="5"/>
  <c r="B639" i="5"/>
  <c r="A639" i="5"/>
  <c r="D638" i="5"/>
  <c r="C638" i="5"/>
  <c r="B638" i="5"/>
  <c r="A638" i="5"/>
  <c r="D637" i="5"/>
  <c r="C637" i="5"/>
  <c r="B637" i="5"/>
  <c r="A637" i="5"/>
  <c r="D636" i="5"/>
  <c r="C636" i="5"/>
  <c r="B636" i="5"/>
  <c r="A636" i="5"/>
  <c r="D635" i="5"/>
  <c r="C635" i="5"/>
  <c r="B635" i="5"/>
  <c r="A635" i="5"/>
  <c r="D634" i="5"/>
  <c r="C634" i="5"/>
  <c r="B634" i="5"/>
  <c r="A634" i="5"/>
  <c r="D633" i="5"/>
  <c r="C633" i="5"/>
  <c r="B633" i="5"/>
  <c r="A633" i="5"/>
  <c r="D632" i="5"/>
  <c r="C632" i="5"/>
  <c r="B632" i="5"/>
  <c r="A632" i="5"/>
  <c r="D631" i="5"/>
  <c r="C631" i="5"/>
  <c r="B631" i="5"/>
  <c r="A631" i="5"/>
  <c r="D630" i="5"/>
  <c r="C630" i="5"/>
  <c r="B630" i="5"/>
  <c r="A630" i="5"/>
  <c r="D629" i="5"/>
  <c r="C629" i="5"/>
  <c r="B629" i="5"/>
  <c r="A629" i="5"/>
  <c r="D628" i="5"/>
  <c r="C628" i="5"/>
  <c r="B628" i="5"/>
  <c r="A628" i="5"/>
  <c r="D627" i="5"/>
  <c r="C627" i="5"/>
  <c r="B627" i="5"/>
  <c r="A627" i="5"/>
  <c r="D626" i="5"/>
  <c r="C626" i="5"/>
  <c r="B626" i="5"/>
  <c r="A626" i="5"/>
  <c r="D625" i="5"/>
  <c r="C625" i="5"/>
  <c r="B625" i="5"/>
  <c r="A625" i="5"/>
  <c r="D624" i="5"/>
  <c r="C624" i="5"/>
  <c r="B624" i="5"/>
  <c r="A624" i="5"/>
  <c r="D623" i="5"/>
  <c r="C623" i="5"/>
  <c r="B623" i="5"/>
  <c r="A623" i="5"/>
  <c r="D622" i="5"/>
  <c r="C622" i="5"/>
  <c r="B622" i="5"/>
  <c r="A622" i="5"/>
  <c r="D621" i="5"/>
  <c r="C621" i="5"/>
  <c r="B621" i="5"/>
  <c r="A621" i="5"/>
  <c r="D620" i="5"/>
  <c r="C620" i="5"/>
  <c r="B620" i="5"/>
  <c r="A620" i="5"/>
  <c r="D619" i="5"/>
  <c r="C619" i="5"/>
  <c r="B619" i="5"/>
  <c r="A619" i="5"/>
  <c r="D618" i="5"/>
  <c r="C618" i="5"/>
  <c r="B618" i="5"/>
  <c r="A618" i="5"/>
  <c r="D617" i="5"/>
  <c r="C617" i="5"/>
  <c r="B617" i="5"/>
  <c r="A617" i="5"/>
  <c r="D616" i="5"/>
  <c r="C616" i="5"/>
  <c r="B616" i="5"/>
  <c r="A616" i="5"/>
  <c r="D615" i="5"/>
  <c r="C615" i="5"/>
  <c r="B615" i="5"/>
  <c r="A615" i="5"/>
  <c r="D614" i="5"/>
  <c r="C614" i="5"/>
  <c r="B614" i="5"/>
  <c r="A614" i="5"/>
  <c r="D613" i="5"/>
  <c r="C613" i="5"/>
  <c r="B613" i="5"/>
  <c r="A613" i="5"/>
  <c r="D612" i="5"/>
  <c r="C612" i="5"/>
  <c r="B612" i="5"/>
  <c r="A612" i="5"/>
  <c r="D611" i="5"/>
  <c r="C611" i="5"/>
  <c r="B611" i="5"/>
  <c r="A611" i="5"/>
  <c r="D610" i="5"/>
  <c r="C610" i="5"/>
  <c r="B610" i="5"/>
  <c r="A610" i="5"/>
  <c r="D609" i="5"/>
  <c r="C609" i="5"/>
  <c r="B609" i="5"/>
  <c r="A609" i="5"/>
  <c r="D608" i="5"/>
  <c r="C608" i="5"/>
  <c r="B608" i="5"/>
  <c r="A608" i="5"/>
  <c r="D607" i="5"/>
  <c r="C607" i="5"/>
  <c r="B607" i="5"/>
  <c r="A607" i="5"/>
  <c r="D606" i="5"/>
  <c r="C606" i="5"/>
  <c r="B606" i="5"/>
  <c r="A606" i="5"/>
  <c r="D605" i="5"/>
  <c r="C605" i="5"/>
  <c r="B605" i="5"/>
  <c r="A605" i="5"/>
  <c r="D604" i="5"/>
  <c r="C604" i="5"/>
  <c r="B604" i="5"/>
  <c r="A604" i="5"/>
  <c r="D603" i="5"/>
  <c r="C603" i="5"/>
  <c r="B603" i="5"/>
  <c r="A603" i="5"/>
  <c r="D602" i="5"/>
  <c r="C602" i="5"/>
  <c r="B602" i="5"/>
  <c r="A602" i="5"/>
  <c r="D601" i="5"/>
  <c r="C601" i="5"/>
  <c r="B601" i="5"/>
  <c r="A601" i="5"/>
  <c r="D600" i="5"/>
  <c r="C600" i="5"/>
  <c r="B600" i="5"/>
  <c r="A600" i="5"/>
  <c r="D599" i="5"/>
  <c r="C599" i="5"/>
  <c r="B599" i="5"/>
  <c r="A599" i="5"/>
  <c r="D598" i="5"/>
  <c r="C598" i="5"/>
  <c r="B598" i="5"/>
  <c r="A598" i="5"/>
  <c r="D597" i="5"/>
  <c r="C597" i="5"/>
  <c r="B597" i="5"/>
  <c r="A597" i="5"/>
  <c r="D596" i="5"/>
  <c r="C596" i="5"/>
  <c r="B596" i="5"/>
  <c r="A596" i="5"/>
  <c r="D595" i="5"/>
  <c r="C595" i="5"/>
  <c r="B595" i="5"/>
  <c r="A595" i="5"/>
  <c r="D594" i="5"/>
  <c r="C594" i="5"/>
  <c r="B594" i="5"/>
  <c r="A594" i="5"/>
  <c r="D593" i="5"/>
  <c r="C593" i="5"/>
  <c r="B593" i="5"/>
  <c r="A593" i="5"/>
  <c r="D592" i="5"/>
  <c r="C592" i="5"/>
  <c r="B592" i="5"/>
  <c r="A592" i="5"/>
  <c r="D591" i="5"/>
  <c r="C591" i="5"/>
  <c r="B591" i="5"/>
  <c r="A591" i="5"/>
  <c r="D590" i="5"/>
  <c r="C590" i="5"/>
  <c r="B590" i="5"/>
  <c r="A590" i="5"/>
  <c r="D589" i="5"/>
  <c r="C589" i="5"/>
  <c r="B589" i="5"/>
  <c r="A589" i="5"/>
  <c r="D588" i="5"/>
  <c r="C588" i="5"/>
  <c r="B588" i="5"/>
  <c r="A588" i="5"/>
  <c r="D587" i="5"/>
  <c r="C587" i="5"/>
  <c r="B587" i="5"/>
  <c r="A587" i="5"/>
  <c r="D586" i="5"/>
  <c r="C586" i="5"/>
  <c r="B586" i="5"/>
  <c r="A586" i="5"/>
  <c r="D585" i="5"/>
  <c r="C585" i="5"/>
  <c r="B585" i="5"/>
  <c r="A585" i="5"/>
  <c r="D584" i="5"/>
  <c r="C584" i="5"/>
  <c r="B584" i="5"/>
  <c r="A584" i="5"/>
  <c r="D583" i="5"/>
  <c r="C583" i="5"/>
  <c r="B583" i="5"/>
  <c r="A583" i="5"/>
  <c r="D582" i="5"/>
  <c r="C582" i="5"/>
  <c r="B582" i="5"/>
  <c r="A582" i="5"/>
  <c r="D581" i="5"/>
  <c r="C581" i="5"/>
  <c r="B581" i="5"/>
  <c r="A581" i="5"/>
  <c r="D580" i="5"/>
  <c r="C580" i="5"/>
  <c r="B580" i="5"/>
  <c r="A580" i="5"/>
  <c r="D579" i="5"/>
  <c r="C579" i="5"/>
  <c r="B579" i="5"/>
  <c r="A579" i="5"/>
  <c r="D578" i="5"/>
  <c r="C578" i="5"/>
  <c r="B578" i="5"/>
  <c r="A578" i="5"/>
  <c r="D577" i="5"/>
  <c r="C577" i="5"/>
  <c r="B577" i="5"/>
  <c r="A577" i="5"/>
  <c r="D576" i="5"/>
  <c r="C576" i="5"/>
  <c r="B576" i="5"/>
  <c r="A576" i="5"/>
  <c r="D575" i="5"/>
  <c r="C575" i="5"/>
  <c r="B575" i="5"/>
  <c r="A575" i="5"/>
  <c r="D574" i="5"/>
  <c r="C574" i="5"/>
  <c r="B574" i="5"/>
  <c r="A574" i="5"/>
  <c r="D573" i="5"/>
  <c r="C573" i="5"/>
  <c r="B573" i="5"/>
  <c r="A573" i="5"/>
  <c r="D572" i="5"/>
  <c r="C572" i="5"/>
  <c r="B572" i="5"/>
  <c r="A572" i="5"/>
  <c r="D571" i="5"/>
  <c r="C571" i="5"/>
  <c r="B571" i="5"/>
  <c r="A571" i="5"/>
  <c r="D570" i="5"/>
  <c r="C570" i="5"/>
  <c r="B570" i="5"/>
  <c r="A570" i="5"/>
  <c r="D569" i="5"/>
  <c r="C569" i="5"/>
  <c r="B569" i="5"/>
  <c r="A569" i="5"/>
  <c r="D568" i="5"/>
  <c r="C568" i="5"/>
  <c r="B568" i="5"/>
  <c r="A568" i="5"/>
  <c r="D567" i="5"/>
  <c r="C567" i="5"/>
  <c r="B567" i="5"/>
  <c r="A567" i="5"/>
  <c r="D566" i="5"/>
  <c r="C566" i="5"/>
  <c r="B566" i="5"/>
  <c r="A566" i="5"/>
  <c r="D565" i="5"/>
  <c r="C565" i="5"/>
  <c r="B565" i="5"/>
  <c r="A565" i="5"/>
  <c r="D564" i="5"/>
  <c r="C564" i="5"/>
  <c r="B564" i="5"/>
  <c r="A564" i="5"/>
  <c r="D563" i="5"/>
  <c r="C563" i="5"/>
  <c r="B563" i="5"/>
  <c r="A563" i="5"/>
  <c r="D562" i="5"/>
  <c r="C562" i="5"/>
  <c r="B562" i="5"/>
  <c r="A562" i="5"/>
  <c r="D561" i="5"/>
  <c r="C561" i="5"/>
  <c r="B561" i="5"/>
  <c r="A561" i="5"/>
  <c r="D560" i="5"/>
  <c r="C560" i="5"/>
  <c r="B560" i="5"/>
  <c r="A560" i="5"/>
  <c r="D559" i="5"/>
  <c r="C559" i="5"/>
  <c r="B559" i="5"/>
  <c r="A559" i="5"/>
  <c r="D558" i="5"/>
  <c r="C558" i="5"/>
  <c r="B558" i="5"/>
  <c r="A558" i="5"/>
  <c r="D557" i="5"/>
  <c r="C557" i="5"/>
  <c r="B557" i="5"/>
  <c r="A557" i="5"/>
  <c r="D556" i="5"/>
  <c r="C556" i="5"/>
  <c r="B556" i="5"/>
  <c r="A556" i="5"/>
  <c r="D555" i="5"/>
  <c r="C555" i="5"/>
  <c r="B555" i="5"/>
  <c r="A555" i="5"/>
  <c r="D554" i="5"/>
  <c r="C554" i="5"/>
  <c r="B554" i="5"/>
  <c r="A554" i="5"/>
  <c r="D553" i="5"/>
  <c r="C553" i="5"/>
  <c r="B553" i="5"/>
  <c r="A553" i="5"/>
  <c r="D552" i="5"/>
  <c r="C552" i="5"/>
  <c r="B552" i="5"/>
  <c r="A552" i="5"/>
  <c r="D551" i="5"/>
  <c r="C551" i="5"/>
  <c r="B551" i="5"/>
  <c r="A551" i="5"/>
  <c r="D550" i="5"/>
  <c r="C550" i="5"/>
  <c r="B550" i="5"/>
  <c r="A550" i="5"/>
  <c r="D549" i="5"/>
  <c r="C549" i="5"/>
  <c r="B549" i="5"/>
  <c r="A549" i="5"/>
  <c r="D548" i="5"/>
  <c r="C548" i="5"/>
  <c r="B548" i="5"/>
  <c r="A548" i="5"/>
  <c r="D547" i="5"/>
  <c r="C547" i="5"/>
  <c r="B547" i="5"/>
  <c r="A547" i="5"/>
  <c r="D546" i="5"/>
  <c r="C546" i="5"/>
  <c r="B546" i="5"/>
  <c r="A546" i="5"/>
  <c r="D545" i="5"/>
  <c r="C545" i="5"/>
  <c r="B545" i="5"/>
  <c r="A545" i="5"/>
  <c r="D544" i="5"/>
  <c r="C544" i="5"/>
  <c r="B544" i="5"/>
  <c r="A544" i="5"/>
  <c r="D543" i="5"/>
  <c r="C543" i="5"/>
  <c r="B543" i="5"/>
  <c r="A543" i="5"/>
  <c r="D542" i="5"/>
  <c r="C542" i="5"/>
  <c r="B542" i="5"/>
  <c r="A542" i="5"/>
  <c r="D541" i="5"/>
  <c r="C541" i="5"/>
  <c r="B541" i="5"/>
  <c r="A541" i="5"/>
  <c r="D540" i="5"/>
  <c r="C540" i="5"/>
  <c r="B540" i="5"/>
  <c r="A540" i="5"/>
  <c r="D539" i="5"/>
  <c r="C539" i="5"/>
  <c r="B539" i="5"/>
  <c r="A539" i="5"/>
  <c r="D538" i="5"/>
  <c r="C538" i="5"/>
  <c r="B538" i="5"/>
  <c r="A538" i="5"/>
  <c r="D537" i="5"/>
  <c r="C537" i="5"/>
  <c r="B537" i="5"/>
  <c r="A537" i="5"/>
  <c r="D536" i="5"/>
  <c r="C536" i="5"/>
  <c r="B536" i="5"/>
  <c r="A536" i="5"/>
  <c r="D535" i="5"/>
  <c r="C535" i="5"/>
  <c r="B535" i="5"/>
  <c r="A535" i="5"/>
  <c r="D534" i="5"/>
  <c r="C534" i="5"/>
  <c r="B534" i="5"/>
  <c r="A534" i="5"/>
  <c r="D533" i="5"/>
  <c r="C533" i="5"/>
  <c r="B533" i="5"/>
  <c r="A533" i="5"/>
  <c r="D532" i="5"/>
  <c r="C532" i="5"/>
  <c r="B532" i="5"/>
  <c r="A532" i="5"/>
  <c r="D531" i="5"/>
  <c r="C531" i="5"/>
  <c r="B531" i="5"/>
  <c r="A531" i="5"/>
  <c r="D530" i="5"/>
  <c r="C530" i="5"/>
  <c r="B530" i="5"/>
  <c r="A530" i="5"/>
  <c r="D529" i="5"/>
  <c r="C529" i="5"/>
  <c r="B529" i="5"/>
  <c r="A529" i="5"/>
  <c r="D528" i="5"/>
  <c r="C528" i="5"/>
  <c r="B528" i="5"/>
  <c r="A528" i="5"/>
  <c r="D527" i="5"/>
  <c r="C527" i="5"/>
  <c r="B527" i="5"/>
  <c r="A527" i="5"/>
  <c r="D526" i="5"/>
  <c r="C526" i="5"/>
  <c r="B526" i="5"/>
  <c r="A526" i="5"/>
  <c r="D525" i="5"/>
  <c r="C525" i="5"/>
  <c r="B525" i="5"/>
  <c r="A525" i="5"/>
  <c r="D524" i="5"/>
  <c r="C524" i="5"/>
  <c r="B524" i="5"/>
  <c r="A524" i="5"/>
  <c r="D523" i="5"/>
  <c r="C523" i="5"/>
  <c r="B523" i="5"/>
  <c r="A523" i="5"/>
  <c r="D522" i="5"/>
  <c r="C522" i="5"/>
  <c r="B522" i="5"/>
  <c r="A522" i="5"/>
  <c r="D521" i="5"/>
  <c r="C521" i="5"/>
  <c r="B521" i="5"/>
  <c r="A521" i="5"/>
  <c r="D520" i="5"/>
  <c r="C520" i="5"/>
  <c r="B520" i="5"/>
  <c r="A520" i="5"/>
  <c r="D519" i="5"/>
  <c r="C519" i="5"/>
  <c r="B519" i="5"/>
  <c r="A519" i="5"/>
  <c r="D518" i="5"/>
  <c r="C518" i="5"/>
  <c r="B518" i="5"/>
  <c r="A518" i="5"/>
  <c r="D517" i="5"/>
  <c r="C517" i="5"/>
  <c r="B517" i="5"/>
  <c r="A517" i="5"/>
  <c r="D516" i="5"/>
  <c r="C516" i="5"/>
  <c r="B516" i="5"/>
  <c r="A516" i="5"/>
  <c r="D515" i="5"/>
  <c r="C515" i="5"/>
  <c r="B515" i="5"/>
  <c r="A515" i="5"/>
  <c r="D514" i="5"/>
  <c r="C514" i="5"/>
  <c r="B514" i="5"/>
  <c r="A514" i="5"/>
  <c r="D513" i="5"/>
  <c r="C513" i="5"/>
  <c r="B513" i="5"/>
  <c r="A513" i="5"/>
  <c r="D512" i="5"/>
  <c r="C512" i="5"/>
  <c r="B512" i="5"/>
  <c r="A512" i="5"/>
  <c r="D511" i="5"/>
  <c r="C511" i="5"/>
  <c r="B511" i="5"/>
  <c r="A511" i="5"/>
  <c r="D510" i="5"/>
  <c r="C510" i="5"/>
  <c r="B510" i="5"/>
  <c r="A510" i="5"/>
  <c r="D509" i="5"/>
  <c r="C509" i="5"/>
  <c r="B509" i="5"/>
  <c r="A509" i="5"/>
  <c r="D508" i="5"/>
  <c r="C508" i="5"/>
  <c r="B508" i="5"/>
  <c r="A508" i="5"/>
  <c r="D507" i="5"/>
  <c r="C507" i="5"/>
  <c r="B507" i="5"/>
  <c r="A507" i="5"/>
  <c r="D506" i="5"/>
  <c r="C506" i="5"/>
  <c r="B506" i="5"/>
  <c r="A506" i="5"/>
  <c r="D505" i="5"/>
  <c r="C505" i="5"/>
  <c r="B505" i="5"/>
  <c r="A505" i="5"/>
  <c r="D504" i="5"/>
  <c r="C504" i="5"/>
  <c r="B504" i="5"/>
  <c r="A504" i="5"/>
  <c r="D503" i="5"/>
  <c r="C503" i="5"/>
  <c r="B503" i="5"/>
  <c r="A503" i="5"/>
  <c r="D502" i="5"/>
  <c r="C502" i="5"/>
  <c r="B502" i="5"/>
  <c r="A502" i="5"/>
  <c r="D501" i="5"/>
  <c r="C501" i="5"/>
  <c r="B501" i="5"/>
  <c r="A501" i="5"/>
  <c r="D500" i="5"/>
  <c r="C500" i="5"/>
  <c r="B500" i="5"/>
  <c r="A500" i="5"/>
  <c r="D499" i="5"/>
  <c r="C499" i="5"/>
  <c r="B499" i="5"/>
  <c r="A499" i="5"/>
  <c r="D498" i="5"/>
  <c r="C498" i="5"/>
  <c r="B498" i="5"/>
  <c r="A498" i="5"/>
  <c r="D497" i="5"/>
  <c r="C497" i="5"/>
  <c r="B497" i="5"/>
  <c r="A497" i="5"/>
  <c r="D496" i="5"/>
  <c r="C496" i="5"/>
  <c r="B496" i="5"/>
  <c r="A496" i="5"/>
  <c r="D495" i="5"/>
  <c r="C495" i="5"/>
  <c r="B495" i="5"/>
  <c r="A495" i="5"/>
  <c r="D494" i="5"/>
  <c r="C494" i="5"/>
  <c r="B494" i="5"/>
  <c r="A494" i="5"/>
  <c r="D493" i="5"/>
  <c r="C493" i="5"/>
  <c r="B493" i="5"/>
  <c r="A493" i="5"/>
  <c r="D492" i="5"/>
  <c r="C492" i="5"/>
  <c r="B492" i="5"/>
  <c r="A492" i="5"/>
  <c r="D491" i="5"/>
  <c r="C491" i="5"/>
  <c r="B491" i="5"/>
  <c r="A491" i="5"/>
  <c r="D490" i="5"/>
  <c r="C490" i="5"/>
  <c r="B490" i="5"/>
  <c r="A490" i="5"/>
  <c r="D489" i="5"/>
  <c r="C489" i="5"/>
  <c r="B489" i="5"/>
  <c r="A489" i="5"/>
  <c r="D488" i="5"/>
  <c r="C488" i="5"/>
  <c r="B488" i="5"/>
  <c r="A488" i="5"/>
  <c r="D487" i="5"/>
  <c r="C487" i="5"/>
  <c r="B487" i="5"/>
  <c r="A487" i="5"/>
  <c r="D486" i="5"/>
  <c r="C486" i="5"/>
  <c r="B486" i="5"/>
  <c r="A486" i="5"/>
  <c r="D485" i="5"/>
  <c r="C485" i="5"/>
  <c r="B485" i="5"/>
  <c r="A485" i="5"/>
  <c r="D484" i="5"/>
  <c r="C484" i="5"/>
  <c r="B484" i="5"/>
  <c r="A484" i="5"/>
  <c r="D483" i="5"/>
  <c r="C483" i="5"/>
  <c r="B483" i="5"/>
  <c r="A483" i="5"/>
  <c r="D482" i="5"/>
  <c r="C482" i="5"/>
  <c r="B482" i="5"/>
  <c r="A482" i="5"/>
  <c r="D481" i="5"/>
  <c r="C481" i="5"/>
  <c r="B481" i="5"/>
  <c r="A481" i="5"/>
  <c r="D480" i="5"/>
  <c r="C480" i="5"/>
  <c r="B480" i="5"/>
  <c r="A480" i="5"/>
  <c r="D479" i="5"/>
  <c r="C479" i="5"/>
  <c r="B479" i="5"/>
  <c r="A479" i="5"/>
  <c r="D478" i="5"/>
  <c r="C478" i="5"/>
  <c r="B478" i="5"/>
  <c r="A478" i="5"/>
  <c r="D477" i="5"/>
  <c r="C477" i="5"/>
  <c r="B477" i="5"/>
  <c r="A477" i="5"/>
  <c r="D476" i="5"/>
  <c r="C476" i="5"/>
  <c r="B476" i="5"/>
  <c r="A476" i="5"/>
  <c r="D475" i="5"/>
  <c r="C475" i="5"/>
  <c r="B475" i="5"/>
  <c r="A475" i="5"/>
  <c r="D474" i="5"/>
  <c r="C474" i="5"/>
  <c r="B474" i="5"/>
  <c r="A474" i="5"/>
  <c r="D473" i="5"/>
  <c r="C473" i="5"/>
  <c r="B473" i="5"/>
  <c r="A473" i="5"/>
  <c r="D472" i="5"/>
  <c r="C472" i="5"/>
  <c r="B472" i="5"/>
  <c r="A472" i="5"/>
  <c r="D471" i="5"/>
  <c r="C471" i="5"/>
  <c r="B471" i="5"/>
  <c r="A471" i="5"/>
  <c r="D470" i="5"/>
  <c r="C470" i="5"/>
  <c r="B470" i="5"/>
  <c r="A470" i="5"/>
  <c r="D469" i="5"/>
  <c r="C469" i="5"/>
  <c r="B469" i="5"/>
  <c r="A469" i="5"/>
  <c r="D468" i="5"/>
  <c r="C468" i="5"/>
  <c r="B468" i="5"/>
  <c r="A468" i="5"/>
  <c r="D467" i="5"/>
  <c r="C467" i="5"/>
  <c r="B467" i="5"/>
  <c r="A467" i="5"/>
  <c r="D466" i="5"/>
  <c r="C466" i="5"/>
  <c r="B466" i="5"/>
  <c r="A466" i="5"/>
  <c r="D465" i="5"/>
  <c r="C465" i="5"/>
  <c r="B465" i="5"/>
  <c r="A465" i="5"/>
  <c r="D464" i="5"/>
  <c r="C464" i="5"/>
  <c r="B464" i="5"/>
  <c r="A464" i="5"/>
  <c r="D463" i="5"/>
  <c r="C463" i="5"/>
  <c r="B463" i="5"/>
  <c r="A463" i="5"/>
  <c r="D462" i="5"/>
  <c r="C462" i="5"/>
  <c r="B462" i="5"/>
  <c r="A462" i="5"/>
  <c r="D461" i="5"/>
  <c r="C461" i="5"/>
  <c r="B461" i="5"/>
  <c r="A461" i="5"/>
  <c r="D460" i="5"/>
  <c r="C460" i="5"/>
  <c r="B460" i="5"/>
  <c r="A460" i="5"/>
  <c r="D459" i="5"/>
  <c r="C459" i="5"/>
  <c r="B459" i="5"/>
  <c r="A459" i="5"/>
  <c r="D458" i="5"/>
  <c r="C458" i="5"/>
  <c r="B458" i="5"/>
  <c r="A458" i="5"/>
  <c r="D457" i="5"/>
  <c r="C457" i="5"/>
  <c r="B457" i="5"/>
  <c r="A457" i="5"/>
  <c r="D456" i="5"/>
  <c r="C456" i="5"/>
  <c r="B456" i="5"/>
  <c r="A456" i="5"/>
  <c r="D455" i="5"/>
  <c r="C455" i="5"/>
  <c r="B455" i="5"/>
  <c r="A455" i="5"/>
  <c r="D454" i="5"/>
  <c r="C454" i="5"/>
  <c r="B454" i="5"/>
  <c r="A454" i="5"/>
  <c r="D453" i="5"/>
  <c r="C453" i="5"/>
  <c r="B453" i="5"/>
  <c r="A453" i="5"/>
  <c r="D452" i="5"/>
  <c r="C452" i="5"/>
  <c r="B452" i="5"/>
  <c r="A452" i="5"/>
  <c r="D451" i="5"/>
  <c r="C451" i="5"/>
  <c r="B451" i="5"/>
  <c r="A451" i="5"/>
  <c r="D450" i="5"/>
  <c r="C450" i="5"/>
  <c r="B450" i="5"/>
  <c r="A450" i="5"/>
  <c r="D449" i="5"/>
  <c r="C449" i="5"/>
  <c r="B449" i="5"/>
  <c r="A449" i="5"/>
  <c r="D448" i="5"/>
  <c r="C448" i="5"/>
  <c r="B448" i="5"/>
  <c r="A448" i="5"/>
  <c r="D447" i="5"/>
  <c r="C447" i="5"/>
  <c r="B447" i="5"/>
  <c r="A447" i="5"/>
  <c r="D446" i="5"/>
  <c r="C446" i="5"/>
  <c r="B446" i="5"/>
  <c r="A446" i="5"/>
  <c r="D445" i="5"/>
  <c r="C445" i="5"/>
  <c r="B445" i="5"/>
  <c r="A445" i="5"/>
  <c r="D444" i="5"/>
  <c r="C444" i="5"/>
  <c r="B444" i="5"/>
  <c r="A444" i="5"/>
  <c r="D443" i="5"/>
  <c r="C443" i="5"/>
  <c r="B443" i="5"/>
  <c r="A443" i="5"/>
  <c r="D442" i="5"/>
  <c r="C442" i="5"/>
  <c r="B442" i="5"/>
  <c r="A442" i="5"/>
  <c r="D441" i="5"/>
  <c r="C441" i="5"/>
  <c r="B441" i="5"/>
  <c r="A441" i="5"/>
  <c r="D440" i="5"/>
  <c r="C440" i="5"/>
  <c r="B440" i="5"/>
  <c r="A440" i="5"/>
  <c r="D439" i="5"/>
  <c r="C439" i="5"/>
  <c r="B439" i="5"/>
  <c r="A439" i="5"/>
  <c r="D438" i="5"/>
  <c r="C438" i="5"/>
  <c r="B438" i="5"/>
  <c r="A438" i="5"/>
  <c r="D437" i="5"/>
  <c r="C437" i="5"/>
  <c r="B437" i="5"/>
  <c r="A437" i="5"/>
  <c r="D436" i="5"/>
  <c r="C436" i="5"/>
  <c r="B436" i="5"/>
  <c r="A436" i="5"/>
  <c r="D435" i="5"/>
  <c r="C435" i="5"/>
  <c r="B435" i="5"/>
  <c r="A435" i="5"/>
  <c r="D434" i="5"/>
  <c r="C434" i="5"/>
  <c r="B434" i="5"/>
  <c r="A434" i="5"/>
  <c r="D433" i="5"/>
  <c r="C433" i="5"/>
  <c r="B433" i="5"/>
  <c r="A433" i="5"/>
  <c r="D432" i="5"/>
  <c r="C432" i="5"/>
  <c r="B432" i="5"/>
  <c r="A432" i="5"/>
  <c r="D431" i="5"/>
  <c r="C431" i="5"/>
  <c r="B431" i="5"/>
  <c r="A431" i="5"/>
  <c r="D430" i="5"/>
  <c r="C430" i="5"/>
  <c r="B430" i="5"/>
  <c r="A430" i="5"/>
  <c r="D429" i="5"/>
  <c r="C429" i="5"/>
  <c r="B429" i="5"/>
  <c r="A429" i="5"/>
  <c r="D428" i="5"/>
  <c r="C428" i="5"/>
  <c r="B428" i="5"/>
  <c r="A428" i="5"/>
  <c r="D427" i="5"/>
  <c r="C427" i="5"/>
  <c r="B427" i="5"/>
  <c r="A427" i="5"/>
  <c r="D426" i="5"/>
  <c r="C426" i="5"/>
  <c r="B426" i="5"/>
  <c r="A426" i="5"/>
  <c r="D425" i="5"/>
  <c r="C425" i="5"/>
  <c r="B425" i="5"/>
  <c r="A425" i="5"/>
  <c r="D424" i="5"/>
  <c r="C424" i="5"/>
  <c r="B424" i="5"/>
  <c r="A424" i="5"/>
  <c r="D423" i="5"/>
  <c r="C423" i="5"/>
  <c r="B423" i="5"/>
  <c r="A423" i="5"/>
  <c r="D422" i="5"/>
  <c r="C422" i="5"/>
  <c r="B422" i="5"/>
  <c r="A422" i="5"/>
  <c r="D421" i="5"/>
  <c r="C421" i="5"/>
  <c r="B421" i="5"/>
  <c r="A421" i="5"/>
  <c r="D420" i="5"/>
  <c r="C420" i="5"/>
  <c r="B420" i="5"/>
  <c r="A420" i="5"/>
  <c r="D419" i="5"/>
  <c r="C419" i="5"/>
  <c r="B419" i="5"/>
  <c r="A419" i="5"/>
  <c r="D418" i="5"/>
  <c r="C418" i="5"/>
  <c r="B418" i="5"/>
  <c r="A418" i="5"/>
  <c r="D417" i="5"/>
  <c r="C417" i="5"/>
  <c r="B417" i="5"/>
  <c r="A417" i="5"/>
  <c r="D416" i="5"/>
  <c r="C416" i="5"/>
  <c r="B416" i="5"/>
  <c r="A416" i="5"/>
  <c r="D415" i="5"/>
  <c r="C415" i="5"/>
  <c r="B415" i="5"/>
  <c r="A415" i="5"/>
  <c r="D414" i="5"/>
  <c r="C414" i="5"/>
  <c r="B414" i="5"/>
  <c r="A414" i="5"/>
  <c r="D413" i="5"/>
  <c r="C413" i="5"/>
  <c r="B413" i="5"/>
  <c r="A413" i="5"/>
  <c r="D412" i="5"/>
  <c r="C412" i="5"/>
  <c r="B412" i="5"/>
  <c r="A412" i="5"/>
  <c r="D411" i="5"/>
  <c r="C411" i="5"/>
  <c r="B411" i="5"/>
  <c r="A411" i="5"/>
  <c r="D410" i="5"/>
  <c r="C410" i="5"/>
  <c r="B410" i="5"/>
  <c r="A410" i="5"/>
  <c r="D409" i="5"/>
  <c r="C409" i="5"/>
  <c r="B409" i="5"/>
  <c r="A409" i="5"/>
  <c r="D408" i="5"/>
  <c r="C408" i="5"/>
  <c r="B408" i="5"/>
  <c r="A408" i="5"/>
  <c r="D407" i="5"/>
  <c r="C407" i="5"/>
  <c r="B407" i="5"/>
  <c r="A407" i="5"/>
  <c r="D406" i="5"/>
  <c r="C406" i="5"/>
  <c r="B406" i="5"/>
  <c r="A406" i="5"/>
  <c r="D405" i="5"/>
  <c r="C405" i="5"/>
  <c r="B405" i="5"/>
  <c r="A405" i="5"/>
  <c r="D404" i="5"/>
  <c r="C404" i="5"/>
  <c r="B404" i="5"/>
  <c r="A404" i="5"/>
  <c r="D403" i="5"/>
  <c r="C403" i="5"/>
  <c r="B403" i="5"/>
  <c r="A403" i="5"/>
  <c r="D402" i="5"/>
  <c r="C402" i="5"/>
  <c r="B402" i="5"/>
  <c r="A402" i="5"/>
  <c r="D401" i="5"/>
  <c r="C401" i="5"/>
  <c r="B401" i="5"/>
  <c r="A401" i="5"/>
  <c r="D400" i="5"/>
  <c r="C400" i="5"/>
  <c r="B400" i="5"/>
  <c r="A400" i="5"/>
  <c r="D399" i="5"/>
  <c r="C399" i="5"/>
  <c r="B399" i="5"/>
  <c r="A399" i="5"/>
  <c r="D398" i="5"/>
  <c r="C398" i="5"/>
  <c r="B398" i="5"/>
  <c r="A398" i="5"/>
  <c r="D397" i="5"/>
  <c r="C397" i="5"/>
  <c r="B397" i="5"/>
  <c r="A397" i="5"/>
  <c r="D396" i="5"/>
  <c r="C396" i="5"/>
  <c r="B396" i="5"/>
  <c r="A396" i="5"/>
  <c r="D395" i="5"/>
  <c r="C395" i="5"/>
  <c r="B395" i="5"/>
  <c r="A395" i="5"/>
  <c r="D394" i="5"/>
  <c r="C394" i="5"/>
  <c r="B394" i="5"/>
  <c r="A394" i="5"/>
  <c r="D393" i="5"/>
  <c r="C393" i="5"/>
  <c r="B393" i="5"/>
  <c r="A393" i="5"/>
  <c r="D392" i="5"/>
  <c r="C392" i="5"/>
  <c r="B392" i="5"/>
  <c r="A392" i="5"/>
  <c r="D391" i="5"/>
  <c r="C391" i="5"/>
  <c r="B391" i="5"/>
  <c r="A391" i="5"/>
  <c r="D390" i="5"/>
  <c r="C390" i="5"/>
  <c r="B390" i="5"/>
  <c r="A390" i="5"/>
  <c r="D389" i="5"/>
  <c r="C389" i="5"/>
  <c r="B389" i="5"/>
  <c r="A389" i="5"/>
  <c r="D388" i="5"/>
  <c r="C388" i="5"/>
  <c r="B388" i="5"/>
  <c r="A388" i="5"/>
  <c r="D387" i="5"/>
  <c r="C387" i="5"/>
  <c r="B387" i="5"/>
  <c r="A387" i="5"/>
  <c r="D386" i="5"/>
  <c r="C386" i="5"/>
  <c r="B386" i="5"/>
  <c r="A386" i="5"/>
  <c r="D385" i="5"/>
  <c r="C385" i="5"/>
  <c r="B385" i="5"/>
  <c r="A385" i="5"/>
  <c r="D384" i="5"/>
  <c r="C384" i="5"/>
  <c r="B384" i="5"/>
  <c r="A384" i="5"/>
  <c r="D383" i="5"/>
  <c r="C383" i="5"/>
  <c r="B383" i="5"/>
  <c r="A383" i="5"/>
  <c r="D382" i="5"/>
  <c r="C382" i="5"/>
  <c r="B382" i="5"/>
  <c r="A382" i="5"/>
  <c r="D381" i="5"/>
  <c r="C381" i="5"/>
  <c r="B381" i="5"/>
  <c r="A381" i="5"/>
  <c r="D380" i="5"/>
  <c r="C380" i="5"/>
  <c r="B380" i="5"/>
  <c r="A380" i="5"/>
  <c r="D379" i="5"/>
  <c r="C379" i="5"/>
  <c r="B379" i="5"/>
  <c r="A379" i="5"/>
  <c r="D378" i="5"/>
  <c r="C378" i="5"/>
  <c r="B378" i="5"/>
  <c r="A378" i="5"/>
  <c r="D377" i="5"/>
  <c r="C377" i="5"/>
  <c r="B377" i="5"/>
  <c r="A377" i="5"/>
  <c r="D376" i="5"/>
  <c r="C376" i="5"/>
  <c r="B376" i="5"/>
  <c r="A376" i="5"/>
  <c r="D375" i="5"/>
  <c r="C375" i="5"/>
  <c r="B375" i="5"/>
  <c r="A375" i="5"/>
  <c r="D374" i="5"/>
  <c r="C374" i="5"/>
  <c r="B374" i="5"/>
  <c r="A374" i="5"/>
  <c r="D373" i="5"/>
  <c r="C373" i="5"/>
  <c r="B373" i="5"/>
  <c r="A373" i="5"/>
  <c r="D372" i="5"/>
  <c r="C372" i="5"/>
  <c r="B372" i="5"/>
  <c r="A372" i="5"/>
  <c r="D371" i="5"/>
  <c r="C371" i="5"/>
  <c r="B371" i="5"/>
  <c r="A371" i="5"/>
  <c r="D370" i="5"/>
  <c r="C370" i="5"/>
  <c r="B370" i="5"/>
  <c r="A370" i="5"/>
  <c r="D369" i="5"/>
  <c r="C369" i="5"/>
  <c r="B369" i="5"/>
  <c r="A369" i="5"/>
  <c r="D368" i="5"/>
  <c r="C368" i="5"/>
  <c r="B368" i="5"/>
  <c r="A368" i="5"/>
  <c r="D367" i="5"/>
  <c r="C367" i="5"/>
  <c r="B367" i="5"/>
  <c r="A367" i="5"/>
  <c r="D366" i="5"/>
  <c r="C366" i="5"/>
  <c r="B366" i="5"/>
  <c r="A366" i="5"/>
  <c r="D365" i="5"/>
  <c r="C365" i="5"/>
  <c r="B365" i="5"/>
  <c r="A365" i="5"/>
  <c r="D364" i="5"/>
  <c r="C364" i="5"/>
  <c r="B364" i="5"/>
  <c r="A364" i="5"/>
  <c r="D363" i="5"/>
  <c r="C363" i="5"/>
  <c r="B363" i="5"/>
  <c r="A363" i="5"/>
  <c r="D362" i="5"/>
  <c r="C362" i="5"/>
  <c r="B362" i="5"/>
  <c r="A362" i="5"/>
  <c r="D361" i="5"/>
  <c r="C361" i="5"/>
  <c r="B361" i="5"/>
  <c r="A361" i="5"/>
  <c r="D360" i="5"/>
  <c r="C360" i="5"/>
  <c r="B360" i="5"/>
  <c r="A360" i="5"/>
  <c r="D359" i="5"/>
  <c r="C359" i="5"/>
  <c r="B359" i="5"/>
  <c r="A359" i="5"/>
  <c r="D358" i="5"/>
  <c r="C358" i="5"/>
  <c r="B358" i="5"/>
  <c r="A358" i="5"/>
  <c r="D357" i="5"/>
  <c r="C357" i="5"/>
  <c r="B357" i="5"/>
  <c r="A357" i="5"/>
  <c r="D356" i="5"/>
  <c r="C356" i="5"/>
  <c r="B356" i="5"/>
  <c r="A356" i="5"/>
  <c r="D355" i="5"/>
  <c r="C355" i="5"/>
  <c r="B355" i="5"/>
  <c r="A355" i="5"/>
  <c r="D354" i="5"/>
  <c r="C354" i="5"/>
  <c r="B354" i="5"/>
  <c r="A354" i="5"/>
  <c r="D353" i="5"/>
  <c r="C353" i="5"/>
  <c r="B353" i="5"/>
  <c r="A353" i="5"/>
  <c r="D352" i="5"/>
  <c r="C352" i="5"/>
  <c r="B352" i="5"/>
  <c r="A352" i="5"/>
  <c r="D351" i="5"/>
  <c r="C351" i="5"/>
  <c r="B351" i="5"/>
  <c r="A351" i="5"/>
  <c r="D350" i="5"/>
  <c r="C350" i="5"/>
  <c r="B350" i="5"/>
  <c r="A350" i="5"/>
  <c r="D349" i="5"/>
  <c r="C349" i="5"/>
  <c r="B349" i="5"/>
  <c r="A349" i="5"/>
  <c r="D348" i="5"/>
  <c r="C348" i="5"/>
  <c r="B348" i="5"/>
  <c r="A348" i="5"/>
  <c r="D347" i="5"/>
  <c r="C347" i="5"/>
  <c r="B347" i="5"/>
  <c r="A347" i="5"/>
  <c r="D346" i="5"/>
  <c r="C346" i="5"/>
  <c r="B346" i="5"/>
  <c r="A346" i="5"/>
  <c r="D345" i="5"/>
  <c r="C345" i="5"/>
  <c r="B345" i="5"/>
  <c r="A345" i="5"/>
  <c r="D344" i="5"/>
  <c r="C344" i="5"/>
  <c r="B344" i="5"/>
  <c r="A344" i="5"/>
  <c r="D343" i="5"/>
  <c r="C343" i="5"/>
  <c r="B343" i="5"/>
  <c r="A343" i="5"/>
  <c r="D342" i="5"/>
  <c r="C342" i="5"/>
  <c r="B342" i="5"/>
  <c r="A342" i="5"/>
  <c r="D341" i="5"/>
  <c r="C341" i="5"/>
  <c r="B341" i="5"/>
  <c r="A341" i="5"/>
  <c r="D340" i="5"/>
  <c r="C340" i="5"/>
  <c r="B340" i="5"/>
  <c r="A340" i="5"/>
  <c r="D339" i="5"/>
  <c r="C339" i="5"/>
  <c r="B339" i="5"/>
  <c r="A339" i="5"/>
  <c r="D338" i="5"/>
  <c r="C338" i="5"/>
  <c r="B338" i="5"/>
  <c r="A338" i="5"/>
  <c r="D337" i="5"/>
  <c r="C337" i="5"/>
  <c r="B337" i="5"/>
  <c r="A337" i="5"/>
  <c r="D336" i="5"/>
  <c r="C336" i="5"/>
  <c r="B336" i="5"/>
  <c r="A336" i="5"/>
  <c r="D335" i="5"/>
  <c r="C335" i="5"/>
  <c r="B335" i="5"/>
  <c r="A335" i="5"/>
  <c r="D334" i="5"/>
  <c r="C334" i="5"/>
  <c r="B334" i="5"/>
  <c r="A334" i="5"/>
  <c r="D333" i="5"/>
  <c r="C333" i="5"/>
  <c r="B333" i="5"/>
  <c r="A333" i="5"/>
  <c r="D332" i="5"/>
  <c r="C332" i="5"/>
  <c r="B332" i="5"/>
  <c r="A332" i="5"/>
  <c r="D331" i="5"/>
  <c r="C331" i="5"/>
  <c r="B331" i="5"/>
  <c r="A331" i="5"/>
  <c r="D330" i="5"/>
  <c r="C330" i="5"/>
  <c r="B330" i="5"/>
  <c r="A330" i="5"/>
  <c r="D329" i="5"/>
  <c r="C329" i="5"/>
  <c r="B329" i="5"/>
  <c r="A329" i="5"/>
  <c r="D328" i="5"/>
  <c r="C328" i="5"/>
  <c r="B328" i="5"/>
  <c r="A328" i="5"/>
  <c r="D327" i="5"/>
  <c r="C327" i="5"/>
  <c r="B327" i="5"/>
  <c r="A327" i="5"/>
  <c r="D326" i="5"/>
  <c r="C326" i="5"/>
  <c r="B326" i="5"/>
  <c r="A326" i="5"/>
  <c r="D325" i="5"/>
  <c r="C325" i="5"/>
  <c r="B325" i="5"/>
  <c r="A325" i="5"/>
  <c r="D324" i="5"/>
  <c r="C324" i="5"/>
  <c r="B324" i="5"/>
  <c r="A324" i="5"/>
  <c r="D323" i="5"/>
  <c r="C323" i="5"/>
  <c r="B323" i="5"/>
  <c r="A323" i="5"/>
  <c r="D322" i="5"/>
  <c r="C322" i="5"/>
  <c r="B322" i="5"/>
  <c r="A322" i="5"/>
  <c r="D321" i="5"/>
  <c r="C321" i="5"/>
  <c r="B321" i="5"/>
  <c r="A321" i="5"/>
  <c r="D320" i="5"/>
  <c r="C320" i="5"/>
  <c r="B320" i="5"/>
  <c r="A320" i="5"/>
  <c r="D319" i="5"/>
  <c r="C319" i="5"/>
  <c r="B319" i="5"/>
  <c r="A319" i="5"/>
  <c r="D318" i="5"/>
  <c r="C318" i="5"/>
  <c r="B318" i="5"/>
  <c r="A318" i="5"/>
  <c r="D317" i="5"/>
  <c r="C317" i="5"/>
  <c r="B317" i="5"/>
  <c r="A317" i="5"/>
  <c r="D316" i="5"/>
  <c r="C316" i="5"/>
  <c r="B316" i="5"/>
  <c r="A316" i="5"/>
  <c r="D315" i="5"/>
  <c r="C315" i="5"/>
  <c r="B315" i="5"/>
  <c r="A315" i="5"/>
  <c r="D314" i="5"/>
  <c r="C314" i="5"/>
  <c r="B314" i="5"/>
  <c r="A314" i="5"/>
  <c r="D313" i="5"/>
  <c r="C313" i="5"/>
  <c r="B313" i="5"/>
  <c r="A313" i="5"/>
  <c r="D312" i="5"/>
  <c r="C312" i="5"/>
  <c r="B312" i="5"/>
  <c r="A312" i="5"/>
  <c r="D311" i="5"/>
  <c r="C311" i="5"/>
  <c r="B311" i="5"/>
  <c r="A311" i="5"/>
  <c r="D310" i="5"/>
  <c r="C310" i="5"/>
  <c r="B310" i="5"/>
  <c r="A310" i="5"/>
  <c r="D309" i="5"/>
  <c r="C309" i="5"/>
  <c r="B309" i="5"/>
  <c r="A309" i="5"/>
  <c r="D308" i="5"/>
  <c r="C308" i="5"/>
  <c r="B308" i="5"/>
  <c r="A308" i="5"/>
  <c r="D307" i="5"/>
  <c r="C307" i="5"/>
  <c r="B307" i="5"/>
  <c r="A307" i="5"/>
  <c r="D306" i="5"/>
  <c r="C306" i="5"/>
  <c r="B306" i="5"/>
  <c r="A306" i="5"/>
  <c r="D305" i="5"/>
  <c r="C305" i="5"/>
  <c r="B305" i="5"/>
  <c r="A305" i="5"/>
  <c r="D304" i="5"/>
  <c r="C304" i="5"/>
  <c r="B304" i="5"/>
  <c r="A304" i="5"/>
  <c r="D303" i="5"/>
  <c r="C303" i="5"/>
  <c r="B303" i="5"/>
  <c r="A303" i="5"/>
  <c r="D302" i="5"/>
  <c r="C302" i="5"/>
  <c r="B302" i="5"/>
  <c r="A302" i="5"/>
  <c r="D301" i="5"/>
  <c r="C301" i="5"/>
  <c r="B301" i="5"/>
  <c r="A301" i="5"/>
  <c r="D300" i="5"/>
  <c r="C300" i="5"/>
  <c r="B300" i="5"/>
  <c r="A300" i="5"/>
  <c r="D299" i="5"/>
  <c r="C299" i="5"/>
  <c r="B299" i="5"/>
  <c r="A299" i="5"/>
  <c r="D298" i="5"/>
  <c r="C298" i="5"/>
  <c r="B298" i="5"/>
  <c r="A298" i="5"/>
  <c r="D297" i="5"/>
  <c r="C297" i="5"/>
  <c r="B297" i="5"/>
  <c r="A297" i="5"/>
  <c r="D296" i="5"/>
  <c r="C296" i="5"/>
  <c r="B296" i="5"/>
  <c r="A296" i="5"/>
  <c r="D295" i="5"/>
  <c r="C295" i="5"/>
  <c r="B295" i="5"/>
  <c r="A295" i="5"/>
  <c r="D294" i="5"/>
  <c r="C294" i="5"/>
  <c r="B294" i="5"/>
  <c r="A294" i="5"/>
  <c r="D293" i="5"/>
  <c r="C293" i="5"/>
  <c r="B293" i="5"/>
  <c r="A293" i="5"/>
  <c r="D292" i="5"/>
  <c r="C292" i="5"/>
  <c r="B292" i="5"/>
  <c r="A292" i="5"/>
  <c r="D291" i="5"/>
  <c r="C291" i="5"/>
  <c r="B291" i="5"/>
  <c r="A291" i="5"/>
  <c r="D290" i="5"/>
  <c r="C290" i="5"/>
  <c r="B290" i="5"/>
  <c r="A290" i="5"/>
  <c r="D289" i="5"/>
  <c r="C289" i="5"/>
  <c r="B289" i="5"/>
  <c r="A289" i="5"/>
  <c r="D288" i="5"/>
  <c r="C288" i="5"/>
  <c r="B288" i="5"/>
  <c r="A288" i="5"/>
  <c r="D287" i="5"/>
  <c r="C287" i="5"/>
  <c r="B287" i="5"/>
  <c r="A287" i="5"/>
  <c r="D286" i="5"/>
  <c r="C286" i="5"/>
  <c r="B286" i="5"/>
  <c r="A286" i="5"/>
  <c r="D285" i="5"/>
  <c r="C285" i="5"/>
  <c r="B285" i="5"/>
  <c r="A285" i="5"/>
  <c r="D284" i="5"/>
  <c r="C284" i="5"/>
  <c r="B284" i="5"/>
  <c r="A284" i="5"/>
  <c r="D283" i="5"/>
  <c r="C283" i="5"/>
  <c r="B283" i="5"/>
  <c r="A283" i="5"/>
  <c r="D282" i="5"/>
  <c r="C282" i="5"/>
  <c r="B282" i="5"/>
  <c r="A282" i="5"/>
  <c r="D281" i="5"/>
  <c r="C281" i="5"/>
  <c r="B281" i="5"/>
  <c r="A281" i="5"/>
  <c r="D280" i="5"/>
  <c r="C280" i="5"/>
  <c r="B280" i="5"/>
  <c r="A280" i="5"/>
  <c r="D279" i="5"/>
  <c r="C279" i="5"/>
  <c r="B279" i="5"/>
  <c r="A279" i="5"/>
  <c r="D278" i="5"/>
  <c r="C278" i="5"/>
  <c r="B278" i="5"/>
  <c r="A278" i="5"/>
  <c r="D277" i="5"/>
  <c r="C277" i="5"/>
  <c r="B277" i="5"/>
  <c r="A277" i="5"/>
  <c r="D276" i="5"/>
  <c r="C276" i="5"/>
  <c r="B276" i="5"/>
  <c r="A276" i="5"/>
  <c r="D275" i="5"/>
  <c r="C275" i="5"/>
  <c r="B275" i="5"/>
  <c r="A275" i="5"/>
  <c r="D274" i="5"/>
  <c r="C274" i="5"/>
  <c r="B274" i="5"/>
  <c r="A274" i="5"/>
  <c r="D273" i="5"/>
  <c r="C273" i="5"/>
  <c r="B273" i="5"/>
  <c r="A273" i="5"/>
  <c r="D272" i="5"/>
  <c r="C272" i="5"/>
  <c r="B272" i="5"/>
  <c r="A272" i="5"/>
  <c r="D271" i="5"/>
  <c r="C271" i="5"/>
  <c r="B271" i="5"/>
  <c r="A271" i="5"/>
  <c r="D270" i="5"/>
  <c r="C270" i="5"/>
  <c r="B270" i="5"/>
  <c r="A270" i="5"/>
  <c r="D269" i="5"/>
  <c r="C269" i="5"/>
  <c r="B269" i="5"/>
  <c r="A269" i="5"/>
  <c r="D268" i="5"/>
  <c r="C268" i="5"/>
  <c r="B268" i="5"/>
  <c r="A268" i="5"/>
  <c r="D267" i="5"/>
  <c r="C267" i="5"/>
  <c r="B267" i="5"/>
  <c r="A267" i="5"/>
  <c r="D266" i="5"/>
  <c r="C266" i="5"/>
  <c r="B266" i="5"/>
  <c r="A266" i="5"/>
  <c r="D265" i="5"/>
  <c r="C265" i="5"/>
  <c r="B265" i="5"/>
  <c r="A265" i="5"/>
  <c r="D264" i="5"/>
  <c r="C264" i="5"/>
  <c r="B264" i="5"/>
  <c r="A264" i="5"/>
  <c r="D263" i="5"/>
  <c r="C263" i="5"/>
  <c r="B263" i="5"/>
  <c r="A263" i="5"/>
  <c r="D262" i="5"/>
  <c r="C262" i="5"/>
  <c r="B262" i="5"/>
  <c r="A262" i="5"/>
  <c r="D261" i="5"/>
  <c r="C261" i="5"/>
  <c r="B261" i="5"/>
  <c r="A261" i="5"/>
  <c r="D260" i="5"/>
  <c r="C260" i="5"/>
  <c r="B260" i="5"/>
  <c r="A260" i="5"/>
  <c r="D259" i="5"/>
  <c r="C259" i="5"/>
  <c r="B259" i="5"/>
  <c r="A259" i="5"/>
  <c r="D258" i="5"/>
  <c r="C258" i="5"/>
  <c r="B258" i="5"/>
  <c r="A258" i="5"/>
  <c r="D257" i="5"/>
  <c r="C257" i="5"/>
  <c r="B257" i="5"/>
  <c r="A257" i="5"/>
  <c r="D256" i="5"/>
  <c r="C256" i="5"/>
  <c r="B256" i="5"/>
  <c r="A256" i="5"/>
  <c r="D255" i="5"/>
  <c r="C255" i="5"/>
  <c r="B255" i="5"/>
  <c r="A255" i="5"/>
  <c r="D254" i="5"/>
  <c r="C254" i="5"/>
  <c r="B254" i="5"/>
  <c r="A254" i="5"/>
  <c r="D253" i="5"/>
  <c r="C253" i="5"/>
  <c r="B253" i="5"/>
  <c r="A253" i="5"/>
  <c r="D252" i="5"/>
  <c r="C252" i="5"/>
  <c r="B252" i="5"/>
  <c r="A252" i="5"/>
  <c r="D251" i="5"/>
  <c r="C251" i="5"/>
  <c r="B251" i="5"/>
  <c r="A251" i="5"/>
  <c r="D250" i="5"/>
  <c r="C250" i="5"/>
  <c r="B250" i="5"/>
  <c r="A250" i="5"/>
  <c r="D249" i="5"/>
  <c r="C249" i="5"/>
  <c r="B249" i="5"/>
  <c r="A249" i="5"/>
  <c r="D248" i="5"/>
  <c r="C248" i="5"/>
  <c r="B248" i="5"/>
  <c r="A248" i="5"/>
  <c r="D247" i="5"/>
  <c r="C247" i="5"/>
  <c r="B247" i="5"/>
  <c r="A247" i="5"/>
  <c r="D246" i="5"/>
  <c r="C246" i="5"/>
  <c r="B246" i="5"/>
  <c r="A246" i="5"/>
  <c r="D245" i="5"/>
  <c r="C245" i="5"/>
  <c r="B245" i="5"/>
  <c r="A245" i="5"/>
  <c r="D244" i="5"/>
  <c r="C244" i="5"/>
  <c r="B244" i="5"/>
  <c r="A244" i="5"/>
  <c r="D243" i="5"/>
  <c r="C243" i="5"/>
  <c r="B243" i="5"/>
  <c r="A243" i="5"/>
  <c r="D242" i="5"/>
  <c r="C242" i="5"/>
  <c r="B242" i="5"/>
  <c r="A242" i="5"/>
  <c r="D241" i="5"/>
  <c r="C241" i="5"/>
  <c r="B241" i="5"/>
  <c r="A241" i="5"/>
  <c r="D240" i="5"/>
  <c r="C240" i="5"/>
  <c r="B240" i="5"/>
  <c r="A240" i="5"/>
  <c r="D239" i="5"/>
  <c r="C239" i="5"/>
  <c r="B239" i="5"/>
  <c r="A239" i="5"/>
  <c r="D238" i="5"/>
  <c r="C238" i="5"/>
  <c r="B238" i="5"/>
  <c r="A238" i="5"/>
  <c r="D237" i="5"/>
  <c r="C237" i="5"/>
  <c r="B237" i="5"/>
  <c r="A237" i="5"/>
  <c r="D236" i="5"/>
  <c r="C236" i="5"/>
  <c r="B236" i="5"/>
  <c r="A236" i="5"/>
  <c r="D235" i="5"/>
  <c r="C235" i="5"/>
  <c r="B235" i="5"/>
  <c r="A235" i="5"/>
  <c r="D234" i="5"/>
  <c r="C234" i="5"/>
  <c r="B234" i="5"/>
  <c r="A234" i="5"/>
  <c r="D233" i="5"/>
  <c r="C233" i="5"/>
  <c r="B233" i="5"/>
  <c r="A233" i="5"/>
  <c r="D232" i="5"/>
  <c r="C232" i="5"/>
  <c r="B232" i="5"/>
  <c r="A232" i="5"/>
  <c r="D231" i="5"/>
  <c r="C231" i="5"/>
  <c r="B231" i="5"/>
  <c r="A231" i="5"/>
  <c r="D230" i="5"/>
  <c r="C230" i="5"/>
  <c r="B230" i="5"/>
  <c r="A230" i="5"/>
  <c r="D229" i="5"/>
  <c r="C229" i="5"/>
  <c r="B229" i="5"/>
  <c r="A229" i="5"/>
  <c r="D228" i="5"/>
  <c r="C228" i="5"/>
  <c r="B228" i="5"/>
  <c r="A228" i="5"/>
  <c r="D227" i="5"/>
  <c r="C227" i="5"/>
  <c r="B227" i="5"/>
  <c r="A227" i="5"/>
  <c r="D226" i="5"/>
  <c r="C226" i="5"/>
  <c r="B226" i="5"/>
  <c r="A226" i="5"/>
  <c r="D225" i="5"/>
  <c r="C225" i="5"/>
  <c r="B225" i="5"/>
  <c r="A225" i="5"/>
  <c r="D224" i="5"/>
  <c r="C224" i="5"/>
  <c r="B224" i="5"/>
  <c r="A224" i="5"/>
  <c r="D223" i="5"/>
  <c r="C223" i="5"/>
  <c r="B223" i="5"/>
  <c r="A223" i="5"/>
  <c r="D222" i="5"/>
  <c r="C222" i="5"/>
  <c r="B222" i="5"/>
  <c r="A222" i="5"/>
  <c r="D221" i="5"/>
  <c r="C221" i="5"/>
  <c r="B221" i="5"/>
  <c r="A221" i="5"/>
  <c r="D220" i="5"/>
  <c r="C220" i="5"/>
  <c r="B220" i="5"/>
  <c r="A220" i="5"/>
  <c r="D219" i="5"/>
  <c r="C219" i="5"/>
  <c r="B219" i="5"/>
  <c r="A219" i="5"/>
  <c r="D218" i="5"/>
  <c r="C218" i="5"/>
  <c r="B218" i="5"/>
  <c r="A218" i="5"/>
  <c r="D217" i="5"/>
  <c r="C217" i="5"/>
  <c r="B217" i="5"/>
  <c r="A217" i="5"/>
  <c r="D216" i="5"/>
  <c r="C216" i="5"/>
  <c r="B216" i="5"/>
  <c r="A216" i="5"/>
  <c r="D215" i="5"/>
  <c r="C215" i="5"/>
  <c r="B215" i="5"/>
  <c r="A215" i="5"/>
  <c r="D214" i="5"/>
  <c r="C214" i="5"/>
  <c r="B214" i="5"/>
  <c r="A214" i="5"/>
  <c r="D213" i="5"/>
  <c r="C213" i="5"/>
  <c r="B213" i="5"/>
  <c r="A213" i="5"/>
  <c r="D212" i="5"/>
  <c r="C212" i="5"/>
  <c r="B212" i="5"/>
  <c r="A212" i="5"/>
  <c r="D211" i="5"/>
  <c r="C211" i="5"/>
  <c r="B211" i="5"/>
  <c r="A211" i="5"/>
  <c r="D210" i="5"/>
  <c r="C210" i="5"/>
  <c r="B210" i="5"/>
  <c r="A210" i="5"/>
  <c r="D209" i="5"/>
  <c r="C209" i="5"/>
  <c r="B209" i="5"/>
  <c r="A209" i="5"/>
  <c r="D208" i="5"/>
  <c r="C208" i="5"/>
  <c r="B208" i="5"/>
  <c r="A208" i="5"/>
  <c r="D207" i="5"/>
  <c r="C207" i="5"/>
  <c r="B207" i="5"/>
  <c r="A207" i="5"/>
  <c r="D206" i="5"/>
  <c r="C206" i="5"/>
  <c r="B206" i="5"/>
  <c r="A206" i="5"/>
  <c r="D205" i="5"/>
  <c r="C205" i="5"/>
  <c r="B205" i="5"/>
  <c r="A205" i="5"/>
  <c r="D204" i="5"/>
  <c r="C204" i="5"/>
  <c r="B204" i="5"/>
  <c r="A204" i="5"/>
  <c r="D203" i="5"/>
  <c r="C203" i="5"/>
  <c r="B203" i="5"/>
  <c r="A203" i="5"/>
  <c r="D202" i="5"/>
  <c r="C202" i="5"/>
  <c r="B202" i="5"/>
  <c r="A202" i="5"/>
  <c r="D201" i="5"/>
  <c r="C201" i="5"/>
  <c r="B201" i="5"/>
  <c r="A201" i="5"/>
  <c r="D200" i="5"/>
  <c r="C200" i="5"/>
  <c r="B200" i="5"/>
  <c r="A200" i="5"/>
  <c r="D199" i="5"/>
  <c r="C199" i="5"/>
  <c r="B199" i="5"/>
  <c r="A199" i="5"/>
  <c r="D198" i="5"/>
  <c r="C198" i="5"/>
  <c r="B198" i="5"/>
  <c r="A198" i="5"/>
  <c r="D197" i="5"/>
  <c r="C197" i="5"/>
  <c r="B197" i="5"/>
  <c r="A197" i="5"/>
  <c r="D196" i="5"/>
  <c r="C196" i="5"/>
  <c r="B196" i="5"/>
  <c r="A196" i="5"/>
  <c r="D195" i="5"/>
  <c r="C195" i="5"/>
  <c r="B195" i="5"/>
  <c r="A195" i="5"/>
  <c r="D194" i="5"/>
  <c r="C194" i="5"/>
  <c r="B194" i="5"/>
  <c r="A194" i="5"/>
  <c r="D193" i="5"/>
  <c r="C193" i="5"/>
  <c r="B193" i="5"/>
  <c r="A193" i="5"/>
  <c r="D192" i="5"/>
  <c r="C192" i="5"/>
  <c r="B192" i="5"/>
  <c r="A192" i="5"/>
  <c r="D191" i="5"/>
  <c r="C191" i="5"/>
  <c r="B191" i="5"/>
  <c r="A191" i="5"/>
  <c r="D190" i="5"/>
  <c r="C190" i="5"/>
  <c r="B190" i="5"/>
  <c r="A190" i="5"/>
  <c r="D189" i="5"/>
  <c r="C189" i="5"/>
  <c r="B189" i="5"/>
  <c r="A189" i="5"/>
  <c r="D188" i="5"/>
  <c r="C188" i="5"/>
  <c r="B188" i="5"/>
  <c r="A188" i="5"/>
  <c r="D187" i="5"/>
  <c r="C187" i="5"/>
  <c r="B187" i="5"/>
  <c r="A187" i="5"/>
  <c r="D186" i="5"/>
  <c r="C186" i="5"/>
  <c r="B186" i="5"/>
  <c r="A186" i="5"/>
  <c r="D185" i="5"/>
  <c r="C185" i="5"/>
  <c r="B185" i="5"/>
  <c r="A185" i="5"/>
  <c r="D184" i="5"/>
  <c r="C184" i="5"/>
  <c r="B184" i="5"/>
  <c r="A184" i="5"/>
  <c r="D183" i="5"/>
  <c r="C183" i="5"/>
  <c r="B183" i="5"/>
  <c r="A183" i="5"/>
  <c r="D182" i="5"/>
  <c r="C182" i="5"/>
  <c r="B182" i="5"/>
  <c r="A182" i="5"/>
  <c r="D181" i="5"/>
  <c r="C181" i="5"/>
  <c r="B181" i="5"/>
  <c r="A181" i="5"/>
  <c r="D180" i="5"/>
  <c r="C180" i="5"/>
  <c r="B180" i="5"/>
  <c r="A180" i="5"/>
  <c r="D179" i="5"/>
  <c r="C179" i="5"/>
  <c r="B179" i="5"/>
  <c r="A179" i="5"/>
  <c r="D178" i="5"/>
  <c r="C178" i="5"/>
  <c r="B178" i="5"/>
  <c r="A178" i="5"/>
  <c r="D177" i="5"/>
  <c r="C177" i="5"/>
  <c r="B177" i="5"/>
  <c r="A177" i="5"/>
  <c r="D176" i="5"/>
  <c r="C176" i="5"/>
  <c r="B176" i="5"/>
  <c r="A176" i="5"/>
  <c r="D175" i="5"/>
  <c r="C175" i="5"/>
  <c r="B175" i="5"/>
  <c r="A175" i="5"/>
  <c r="D174" i="5"/>
  <c r="C174" i="5"/>
  <c r="B174" i="5"/>
  <c r="A174" i="5"/>
  <c r="D173" i="5"/>
  <c r="C173" i="5"/>
  <c r="B173" i="5"/>
  <c r="A173" i="5"/>
  <c r="D172" i="5"/>
  <c r="C172" i="5"/>
  <c r="B172" i="5"/>
  <c r="A172" i="5"/>
  <c r="D171" i="5"/>
  <c r="C171" i="5"/>
  <c r="B171" i="5"/>
  <c r="A171" i="5"/>
  <c r="D170" i="5"/>
  <c r="C170" i="5"/>
  <c r="B170" i="5"/>
  <c r="A170" i="5"/>
  <c r="D169" i="5"/>
  <c r="C169" i="5"/>
  <c r="B169" i="5"/>
  <c r="A169" i="5"/>
  <c r="D168" i="5"/>
  <c r="C168" i="5"/>
  <c r="B168" i="5"/>
  <c r="A168" i="5"/>
  <c r="D167" i="5"/>
  <c r="C167" i="5"/>
  <c r="B167" i="5"/>
  <c r="A167" i="5"/>
  <c r="D166" i="5"/>
  <c r="C166" i="5"/>
  <c r="B166" i="5"/>
  <c r="A166" i="5"/>
  <c r="D165" i="5"/>
  <c r="C165" i="5"/>
  <c r="B165" i="5"/>
  <c r="A165" i="5"/>
  <c r="D164" i="5"/>
  <c r="C164" i="5"/>
  <c r="B164" i="5"/>
  <c r="A164" i="5"/>
  <c r="D163" i="5"/>
  <c r="C163" i="5"/>
  <c r="B163" i="5"/>
  <c r="A163" i="5"/>
  <c r="D162" i="5"/>
  <c r="C162" i="5"/>
  <c r="B162" i="5"/>
  <c r="A162" i="5"/>
  <c r="D161" i="5"/>
  <c r="C161" i="5"/>
  <c r="B161" i="5"/>
  <c r="A161" i="5"/>
  <c r="D160" i="5"/>
  <c r="C160" i="5"/>
  <c r="B160" i="5"/>
  <c r="A160" i="5"/>
  <c r="D159" i="5"/>
  <c r="C159" i="5"/>
  <c r="B159" i="5"/>
  <c r="A159" i="5"/>
  <c r="D158" i="5"/>
  <c r="C158" i="5"/>
  <c r="B158" i="5"/>
  <c r="A158" i="5"/>
  <c r="D157" i="5"/>
  <c r="C157" i="5"/>
  <c r="B157" i="5"/>
  <c r="A157" i="5"/>
  <c r="D156" i="5"/>
  <c r="C156" i="5"/>
  <c r="B156" i="5"/>
  <c r="A156" i="5"/>
  <c r="D155" i="5"/>
  <c r="C155" i="5"/>
  <c r="B155" i="5"/>
  <c r="A155" i="5"/>
  <c r="D154" i="5"/>
  <c r="C154" i="5"/>
  <c r="B154" i="5"/>
  <c r="A154" i="5"/>
  <c r="D153" i="5"/>
  <c r="C153" i="5"/>
  <c r="B153" i="5"/>
  <c r="A153" i="5"/>
  <c r="D152" i="5"/>
  <c r="C152" i="5"/>
  <c r="B152" i="5"/>
  <c r="A152" i="5"/>
  <c r="D151" i="5"/>
  <c r="C151" i="5"/>
  <c r="B151" i="5"/>
  <c r="A151" i="5"/>
  <c r="D150" i="5"/>
  <c r="C150" i="5"/>
  <c r="B150" i="5"/>
  <c r="A150" i="5"/>
  <c r="D149" i="5"/>
  <c r="C149" i="5"/>
  <c r="B149" i="5"/>
  <c r="A149" i="5"/>
  <c r="D148" i="5"/>
  <c r="C148" i="5"/>
  <c r="B148" i="5"/>
  <c r="A148" i="5"/>
  <c r="D147" i="5"/>
  <c r="C147" i="5"/>
  <c r="B147" i="5"/>
  <c r="A147" i="5"/>
  <c r="D146" i="5"/>
  <c r="C146" i="5"/>
  <c r="B146" i="5"/>
  <c r="A146" i="5"/>
  <c r="D145" i="5"/>
  <c r="C145" i="5"/>
  <c r="B145" i="5"/>
  <c r="A145" i="5"/>
  <c r="D144" i="5"/>
  <c r="C144" i="5"/>
  <c r="B144" i="5"/>
  <c r="A144" i="5"/>
  <c r="D143" i="5"/>
  <c r="C143" i="5"/>
  <c r="B143" i="5"/>
  <c r="A143" i="5"/>
  <c r="D142" i="5"/>
  <c r="C142" i="5"/>
  <c r="B142" i="5"/>
  <c r="A142" i="5"/>
  <c r="D141" i="5"/>
  <c r="C141" i="5"/>
  <c r="B141" i="5"/>
  <c r="A141" i="5"/>
  <c r="D140" i="5"/>
  <c r="C140" i="5"/>
  <c r="B140" i="5"/>
  <c r="A140" i="5"/>
  <c r="D139" i="5"/>
  <c r="C139" i="5"/>
  <c r="B139" i="5"/>
  <c r="A139" i="5"/>
  <c r="D138" i="5"/>
  <c r="C138" i="5"/>
  <c r="B138" i="5"/>
  <c r="A138" i="5"/>
  <c r="D137" i="5"/>
  <c r="C137" i="5"/>
  <c r="B137" i="5"/>
  <c r="A137" i="5"/>
  <c r="D136" i="5"/>
  <c r="C136" i="5"/>
  <c r="B136" i="5"/>
  <c r="A136" i="5"/>
  <c r="D135" i="5"/>
  <c r="C135" i="5"/>
  <c r="B135" i="5"/>
  <c r="A135" i="5"/>
  <c r="D134" i="5"/>
  <c r="C134" i="5"/>
  <c r="B134" i="5"/>
  <c r="A134" i="5"/>
  <c r="D133" i="5"/>
  <c r="C133" i="5"/>
  <c r="B133" i="5"/>
  <c r="A133" i="5"/>
  <c r="D132" i="5"/>
  <c r="C132" i="5"/>
  <c r="B132" i="5"/>
  <c r="A132" i="5"/>
  <c r="D131" i="5"/>
  <c r="C131" i="5"/>
  <c r="B131" i="5"/>
  <c r="A131" i="5"/>
  <c r="D130" i="5"/>
  <c r="C130" i="5"/>
  <c r="B130" i="5"/>
  <c r="A130" i="5"/>
  <c r="D129" i="5"/>
  <c r="C129" i="5"/>
  <c r="B129" i="5"/>
  <c r="A129" i="5"/>
  <c r="D128" i="5"/>
  <c r="C128" i="5"/>
  <c r="B128" i="5"/>
  <c r="A128" i="5"/>
  <c r="D127" i="5"/>
  <c r="C127" i="5"/>
  <c r="B127" i="5"/>
  <c r="A127" i="5"/>
  <c r="D126" i="5"/>
  <c r="C126" i="5"/>
  <c r="B126" i="5"/>
  <c r="A126" i="5"/>
  <c r="D125" i="5"/>
  <c r="C125" i="5"/>
  <c r="B125" i="5"/>
  <c r="A125" i="5"/>
  <c r="D124" i="5"/>
  <c r="C124" i="5"/>
  <c r="B124" i="5"/>
  <c r="A124" i="5"/>
  <c r="D123" i="5"/>
  <c r="C123" i="5"/>
  <c r="B123" i="5"/>
  <c r="A123" i="5"/>
  <c r="D122" i="5"/>
  <c r="C122" i="5"/>
  <c r="B122" i="5"/>
  <c r="A122" i="5"/>
  <c r="D121" i="5"/>
  <c r="C121" i="5"/>
  <c r="B121" i="5"/>
  <c r="A121" i="5"/>
  <c r="D120" i="5"/>
  <c r="C120" i="5"/>
  <c r="B120" i="5"/>
  <c r="A120" i="5"/>
  <c r="D119" i="5"/>
  <c r="C119" i="5"/>
  <c r="B119" i="5"/>
  <c r="A119" i="5"/>
  <c r="D118" i="5"/>
  <c r="C118" i="5"/>
  <c r="B118" i="5"/>
  <c r="A118" i="5"/>
  <c r="D117" i="5"/>
  <c r="C117" i="5"/>
  <c r="B117" i="5"/>
  <c r="A117" i="5"/>
  <c r="D116" i="5"/>
  <c r="C116" i="5"/>
  <c r="B116" i="5"/>
  <c r="A116" i="5"/>
  <c r="D115" i="5"/>
  <c r="C115" i="5"/>
  <c r="B115" i="5"/>
  <c r="A115" i="5"/>
  <c r="D114" i="5"/>
  <c r="C114" i="5"/>
  <c r="B114" i="5"/>
  <c r="A114" i="5"/>
  <c r="D113" i="5"/>
  <c r="C113" i="5"/>
  <c r="B113" i="5"/>
  <c r="A113" i="5"/>
  <c r="D112" i="5"/>
  <c r="C112" i="5"/>
  <c r="B112" i="5"/>
  <c r="A112" i="5"/>
  <c r="D111" i="5"/>
  <c r="C111" i="5"/>
  <c r="B111" i="5"/>
  <c r="A111" i="5"/>
  <c r="D110" i="5"/>
  <c r="C110" i="5"/>
  <c r="B110" i="5"/>
  <c r="A110" i="5"/>
  <c r="D109" i="5"/>
  <c r="C109" i="5"/>
  <c r="B109" i="5"/>
  <c r="A109" i="5"/>
  <c r="D108" i="5"/>
  <c r="C108" i="5"/>
  <c r="B108" i="5"/>
  <c r="A108" i="5"/>
  <c r="D107" i="5"/>
  <c r="C107" i="5"/>
  <c r="B107" i="5"/>
  <c r="A107" i="5"/>
  <c r="D106" i="5"/>
  <c r="C106" i="5"/>
  <c r="B106" i="5"/>
  <c r="A106" i="5"/>
  <c r="D105" i="5"/>
  <c r="C105" i="5"/>
  <c r="B105" i="5"/>
  <c r="A105" i="5"/>
  <c r="D104" i="5"/>
  <c r="C104" i="5"/>
  <c r="B104" i="5"/>
  <c r="A104" i="5"/>
  <c r="D103" i="5"/>
  <c r="C103" i="5"/>
  <c r="B103" i="5"/>
  <c r="A103" i="5"/>
  <c r="D102" i="5"/>
  <c r="C102" i="5"/>
  <c r="B102" i="5"/>
  <c r="A102" i="5"/>
  <c r="D101" i="5"/>
  <c r="C101" i="5"/>
  <c r="B101" i="5"/>
  <c r="A101" i="5"/>
  <c r="D100" i="5"/>
  <c r="C100" i="5"/>
  <c r="B100" i="5"/>
  <c r="A100" i="5"/>
  <c r="D99" i="5"/>
  <c r="C99" i="5"/>
  <c r="B99" i="5"/>
  <c r="A99" i="5"/>
  <c r="D98" i="5"/>
  <c r="C98" i="5"/>
  <c r="B98" i="5"/>
  <c r="A98" i="5"/>
  <c r="D97" i="5"/>
  <c r="C97" i="5"/>
  <c r="B97" i="5"/>
  <c r="A97" i="5"/>
  <c r="D96" i="5"/>
  <c r="C96" i="5"/>
  <c r="B96" i="5"/>
  <c r="A96" i="5"/>
  <c r="D95" i="5"/>
  <c r="C95" i="5"/>
  <c r="B95" i="5"/>
  <c r="A95" i="5"/>
  <c r="D94" i="5"/>
  <c r="C94" i="5"/>
  <c r="B94" i="5"/>
  <c r="A94" i="5"/>
  <c r="D93" i="5"/>
  <c r="C93" i="5"/>
  <c r="B93" i="5"/>
  <c r="A93" i="5"/>
  <c r="D92" i="5"/>
  <c r="C92" i="5"/>
  <c r="B92" i="5"/>
  <c r="A92" i="5"/>
  <c r="D91" i="5"/>
  <c r="C91" i="5"/>
  <c r="B91" i="5"/>
  <c r="A91" i="5"/>
  <c r="D90" i="5"/>
  <c r="C90" i="5"/>
  <c r="B90" i="5"/>
  <c r="A90" i="5"/>
  <c r="D89" i="5"/>
  <c r="C89" i="5"/>
  <c r="B89" i="5"/>
  <c r="A89" i="5"/>
  <c r="D88" i="5"/>
  <c r="C88" i="5"/>
  <c r="B88" i="5"/>
  <c r="A88" i="5"/>
  <c r="D87" i="5"/>
  <c r="C87" i="5"/>
  <c r="B87" i="5"/>
  <c r="A87" i="5"/>
  <c r="D86" i="5"/>
  <c r="C86" i="5"/>
  <c r="B86" i="5"/>
  <c r="A86" i="5"/>
  <c r="D85" i="5"/>
  <c r="C85" i="5"/>
  <c r="B85" i="5"/>
  <c r="A85" i="5"/>
  <c r="D84" i="5"/>
  <c r="C84" i="5"/>
  <c r="B84" i="5"/>
  <c r="A84" i="5"/>
  <c r="D83" i="5"/>
  <c r="C83" i="5"/>
  <c r="B83" i="5"/>
  <c r="A83" i="5"/>
  <c r="D82" i="5"/>
  <c r="C82" i="5"/>
  <c r="B82" i="5"/>
  <c r="A82" i="5"/>
  <c r="D81" i="5"/>
  <c r="C81" i="5"/>
  <c r="B81" i="5"/>
  <c r="A81" i="5"/>
  <c r="D80" i="5"/>
  <c r="C80" i="5"/>
  <c r="B80" i="5"/>
  <c r="A80" i="5"/>
  <c r="D79" i="5"/>
  <c r="C79" i="5"/>
  <c r="B79" i="5"/>
  <c r="A79" i="5"/>
  <c r="D78" i="5"/>
  <c r="C78" i="5"/>
  <c r="B78" i="5"/>
  <c r="A78" i="5"/>
  <c r="D77" i="5"/>
  <c r="C77" i="5"/>
  <c r="B77" i="5"/>
  <c r="A77" i="5"/>
  <c r="D76" i="5"/>
  <c r="C76" i="5"/>
  <c r="B76" i="5"/>
  <c r="A76" i="5"/>
  <c r="D75" i="5"/>
  <c r="C75" i="5"/>
  <c r="B75" i="5"/>
  <c r="A75" i="5"/>
  <c r="D74" i="5"/>
  <c r="C74" i="5"/>
  <c r="B74" i="5"/>
  <c r="A74" i="5"/>
  <c r="D73" i="5"/>
  <c r="C73" i="5"/>
  <c r="B73" i="5"/>
  <c r="A73" i="5"/>
  <c r="D72" i="5"/>
  <c r="C72" i="5"/>
  <c r="B72" i="5"/>
  <c r="A72" i="5"/>
  <c r="D71" i="5"/>
  <c r="C71" i="5"/>
  <c r="B71" i="5"/>
  <c r="A71" i="5"/>
  <c r="D70" i="5"/>
  <c r="C70" i="5"/>
  <c r="B70" i="5"/>
  <c r="A70" i="5"/>
  <c r="D69" i="5"/>
  <c r="C69" i="5"/>
  <c r="B69" i="5"/>
  <c r="A69" i="5"/>
  <c r="D68" i="5"/>
  <c r="C68" i="5"/>
  <c r="B68" i="5"/>
  <c r="A68" i="5"/>
  <c r="D67" i="5"/>
  <c r="C67" i="5"/>
  <c r="B67" i="5"/>
  <c r="A67" i="5"/>
  <c r="D66" i="5"/>
  <c r="C66" i="5"/>
  <c r="B66" i="5"/>
  <c r="A66" i="5"/>
  <c r="D65" i="5"/>
  <c r="C65" i="5"/>
  <c r="B65" i="5"/>
  <c r="A65" i="5"/>
  <c r="D64" i="5"/>
  <c r="C64" i="5"/>
  <c r="B64" i="5"/>
  <c r="A64" i="5"/>
  <c r="D63" i="5"/>
  <c r="C63" i="5"/>
  <c r="B63" i="5"/>
  <c r="A63" i="5"/>
  <c r="D62" i="5"/>
  <c r="C62" i="5"/>
  <c r="B62" i="5"/>
  <c r="A62" i="5"/>
  <c r="D61" i="5"/>
  <c r="C61" i="5"/>
  <c r="B61" i="5"/>
  <c r="A61" i="5"/>
  <c r="D60" i="5"/>
  <c r="C60" i="5"/>
  <c r="B60" i="5"/>
  <c r="A60" i="5"/>
  <c r="D59" i="5"/>
  <c r="C59" i="5"/>
  <c r="B59" i="5"/>
  <c r="A59" i="5"/>
  <c r="D58" i="5"/>
  <c r="C58" i="5"/>
  <c r="B58" i="5"/>
  <c r="A58" i="5"/>
  <c r="D57" i="5"/>
  <c r="C57" i="5"/>
  <c r="B57" i="5"/>
  <c r="A57" i="5"/>
  <c r="D56" i="5"/>
  <c r="C56" i="5"/>
  <c r="B56" i="5"/>
  <c r="A56" i="5"/>
  <c r="D55" i="5"/>
  <c r="C55" i="5"/>
  <c r="B55" i="5"/>
  <c r="A55" i="5"/>
  <c r="D54" i="5"/>
  <c r="C54" i="5"/>
  <c r="B54" i="5"/>
  <c r="A54" i="5"/>
  <c r="D53" i="5"/>
  <c r="C53" i="5"/>
  <c r="B53" i="5"/>
  <c r="A53" i="5"/>
  <c r="D52" i="5"/>
  <c r="C52" i="5"/>
  <c r="B52" i="5"/>
  <c r="A52" i="5"/>
  <c r="D51" i="5"/>
  <c r="C51" i="5"/>
  <c r="B51" i="5"/>
  <c r="A51" i="5"/>
  <c r="D50" i="5"/>
  <c r="C50" i="5"/>
  <c r="B50" i="5"/>
  <c r="A50" i="5"/>
  <c r="D49" i="5"/>
  <c r="C49" i="5"/>
  <c r="B49" i="5"/>
  <c r="A49" i="5"/>
  <c r="D48" i="5"/>
  <c r="C48" i="5"/>
  <c r="B48" i="5"/>
  <c r="A48" i="5"/>
  <c r="D47" i="5"/>
  <c r="C47" i="5"/>
  <c r="B47" i="5"/>
  <c r="A47" i="5"/>
  <c r="D46" i="5"/>
  <c r="C46" i="5"/>
  <c r="B46" i="5"/>
  <c r="A46" i="5"/>
  <c r="D45" i="5"/>
  <c r="C45" i="5"/>
  <c r="B45" i="5"/>
  <c r="A45" i="5"/>
  <c r="D44" i="5"/>
  <c r="C44" i="5"/>
  <c r="B44" i="5"/>
  <c r="A44" i="5"/>
  <c r="D43" i="5"/>
  <c r="C43" i="5"/>
  <c r="B43" i="5"/>
  <c r="A43" i="5"/>
  <c r="D42" i="5"/>
  <c r="C42" i="5"/>
  <c r="B42" i="5"/>
  <c r="A42" i="5"/>
  <c r="D41" i="5"/>
  <c r="C41" i="5"/>
  <c r="B41" i="5"/>
  <c r="A41" i="5"/>
  <c r="D40" i="5"/>
  <c r="C40" i="5"/>
  <c r="B40" i="5"/>
  <c r="A40" i="5"/>
  <c r="D39" i="5"/>
  <c r="C39" i="5"/>
  <c r="B39" i="5"/>
  <c r="A39" i="5"/>
  <c r="D38" i="5"/>
  <c r="C38" i="5"/>
  <c r="B38" i="5"/>
  <c r="A38" i="5"/>
  <c r="D37" i="5"/>
  <c r="C37" i="5"/>
  <c r="B37" i="5"/>
  <c r="A37" i="5"/>
  <c r="D36" i="5"/>
  <c r="C36" i="5"/>
  <c r="B36" i="5"/>
  <c r="A36" i="5"/>
  <c r="D35" i="5"/>
  <c r="C35" i="5"/>
  <c r="B35" i="5"/>
  <c r="A35" i="5"/>
  <c r="D34" i="5"/>
  <c r="C34" i="5"/>
  <c r="B34" i="5"/>
  <c r="A34" i="5"/>
  <c r="D33" i="5"/>
  <c r="C33" i="5"/>
  <c r="B33" i="5"/>
  <c r="A33" i="5"/>
  <c r="D32" i="5"/>
  <c r="C32" i="5"/>
  <c r="B32" i="5"/>
  <c r="A32" i="5"/>
  <c r="D31" i="5"/>
  <c r="C31" i="5"/>
  <c r="B31" i="5"/>
  <c r="A31" i="5"/>
  <c r="D30" i="5"/>
  <c r="C30" i="5"/>
  <c r="B30" i="5"/>
  <c r="A30" i="5"/>
  <c r="D29" i="5"/>
  <c r="C29" i="5"/>
  <c r="B29" i="5"/>
  <c r="A29" i="5"/>
  <c r="D28" i="5"/>
  <c r="C28" i="5"/>
  <c r="B28" i="5"/>
  <c r="A28" i="5"/>
  <c r="D27" i="5"/>
  <c r="C27" i="5"/>
  <c r="B27" i="5"/>
  <c r="A27" i="5"/>
  <c r="D26" i="5"/>
  <c r="C26" i="5"/>
  <c r="B26" i="5"/>
  <c r="A26" i="5"/>
  <c r="D25" i="5"/>
  <c r="C25" i="5"/>
  <c r="B25" i="5"/>
  <c r="A25" i="5"/>
  <c r="D24" i="5"/>
  <c r="C24" i="5"/>
  <c r="B24" i="5"/>
  <c r="A24" i="5"/>
  <c r="D23" i="5"/>
  <c r="C23" i="5"/>
  <c r="B23" i="5"/>
  <c r="A23" i="5"/>
  <c r="D22" i="5"/>
  <c r="C22" i="5"/>
  <c r="B22" i="5"/>
  <c r="A22" i="5"/>
  <c r="D21" i="5"/>
  <c r="C21" i="5"/>
  <c r="B21" i="5"/>
  <c r="A21" i="5"/>
  <c r="D20" i="5"/>
  <c r="C20" i="5"/>
  <c r="B20" i="5"/>
  <c r="A20" i="5"/>
  <c r="D19" i="5"/>
  <c r="C19" i="5"/>
  <c r="B19" i="5"/>
  <c r="A19" i="5"/>
  <c r="D18" i="5"/>
  <c r="C18" i="5"/>
  <c r="B18" i="5"/>
  <c r="A18" i="5"/>
  <c r="D17" i="5"/>
  <c r="C17" i="5"/>
  <c r="B17" i="5"/>
  <c r="A17" i="5"/>
  <c r="D16" i="5"/>
  <c r="C16" i="5"/>
  <c r="B16" i="5"/>
  <c r="A16" i="5"/>
  <c r="D15" i="5"/>
  <c r="C15" i="5"/>
  <c r="B15" i="5"/>
  <c r="A15" i="5"/>
  <c r="D14" i="5"/>
  <c r="C14" i="5"/>
  <c r="B14" i="5"/>
  <c r="A14" i="5"/>
  <c r="D13" i="5"/>
  <c r="C13" i="5"/>
  <c r="B13" i="5"/>
  <c r="A13" i="5"/>
  <c r="D12" i="5"/>
  <c r="C12" i="5"/>
  <c r="B12" i="5"/>
  <c r="A12" i="5"/>
  <c r="D11" i="5"/>
  <c r="C11" i="5"/>
  <c r="B11" i="5"/>
  <c r="A11" i="5"/>
  <c r="D10" i="5"/>
  <c r="C10" i="5"/>
  <c r="B10" i="5"/>
  <c r="A10" i="5"/>
  <c r="D9" i="5"/>
  <c r="C9" i="5"/>
  <c r="B9" i="5"/>
  <c r="A9" i="5"/>
  <c r="D8" i="5"/>
  <c r="C8" i="5"/>
  <c r="B8" i="5"/>
  <c r="A8" i="5"/>
  <c r="D7" i="5"/>
  <c r="C7" i="5"/>
  <c r="B7" i="5"/>
  <c r="A7" i="5"/>
  <c r="D6" i="5"/>
  <c r="C6" i="5"/>
  <c r="B6" i="5"/>
  <c r="A6" i="5"/>
  <c r="D5" i="5"/>
  <c r="C5" i="5"/>
  <c r="B5" i="5"/>
  <c r="A5" i="5"/>
  <c r="D4" i="5"/>
  <c r="C4" i="5"/>
  <c r="B4" i="5"/>
  <c r="A4" i="5"/>
  <c r="D3" i="5"/>
  <c r="C3" i="5"/>
  <c r="B3" i="5"/>
  <c r="A3" i="5"/>
  <c r="C2" i="5"/>
  <c r="B2" i="5"/>
  <c r="A2" i="5"/>
  <c r="B136" i="4"/>
  <c r="B135" i="4"/>
  <c r="B126" i="4"/>
  <c r="B125" i="4"/>
  <c r="Z6" i="4"/>
  <c r="Z5" i="4"/>
  <c r="M86" i="3"/>
  <c r="L86" i="3"/>
  <c r="K86" i="3"/>
  <c r="J86" i="3"/>
  <c r="I86" i="3"/>
  <c r="H86" i="3"/>
  <c r="G86" i="3"/>
  <c r="F86" i="3"/>
  <c r="E86" i="3"/>
  <c r="C69" i="74" s="1"/>
  <c r="D86" i="3"/>
  <c r="C86" i="3"/>
  <c r="B86" i="3"/>
  <c r="B69" i="74" s="1"/>
  <c r="A86" i="3"/>
  <c r="A69" i="74" s="1"/>
  <c r="A1032" i="80" s="1"/>
  <c r="M85" i="3"/>
  <c r="L85" i="3"/>
  <c r="K85" i="3"/>
  <c r="J85" i="3"/>
  <c r="I85" i="3"/>
  <c r="H85" i="3"/>
  <c r="G85" i="3"/>
  <c r="F85" i="3"/>
  <c r="E85" i="3"/>
  <c r="C68" i="74" s="1"/>
  <c r="D85" i="3"/>
  <c r="C85" i="3"/>
  <c r="B85" i="3"/>
  <c r="B68" i="74" s="1"/>
  <c r="A85" i="3"/>
  <c r="A68" i="74" s="1"/>
  <c r="A1031" i="80" s="1"/>
  <c r="M84" i="3"/>
  <c r="L84" i="3"/>
  <c r="K84" i="3"/>
  <c r="J84" i="3"/>
  <c r="I84" i="3"/>
  <c r="H84" i="3"/>
  <c r="G84" i="3"/>
  <c r="F84" i="3"/>
  <c r="E84" i="3"/>
  <c r="C67" i="74" s="1"/>
  <c r="D84" i="3"/>
  <c r="C84" i="3"/>
  <c r="B84" i="3"/>
  <c r="B67" i="74" s="1"/>
  <c r="A84" i="3"/>
  <c r="A67" i="74" s="1"/>
  <c r="A1030" i="80" s="1"/>
  <c r="M83" i="3"/>
  <c r="L83" i="3"/>
  <c r="K83" i="3"/>
  <c r="J83" i="3"/>
  <c r="I83" i="3"/>
  <c r="H83" i="3"/>
  <c r="G83" i="3"/>
  <c r="F83" i="3"/>
  <c r="E83" i="3"/>
  <c r="C66" i="74" s="1"/>
  <c r="D83" i="3"/>
  <c r="C83" i="3"/>
  <c r="B83" i="3"/>
  <c r="B66" i="74" s="1"/>
  <c r="A83" i="3"/>
  <c r="A66" i="74" s="1"/>
  <c r="A1029" i="80" s="1"/>
  <c r="M82" i="3"/>
  <c r="L82" i="3"/>
  <c r="K82" i="3"/>
  <c r="J82" i="3"/>
  <c r="I82" i="3"/>
  <c r="H82" i="3"/>
  <c r="G82" i="3"/>
  <c r="F82" i="3"/>
  <c r="E82" i="3"/>
  <c r="C65" i="74" s="1"/>
  <c r="D82" i="3"/>
  <c r="C82" i="3"/>
  <c r="B82" i="3"/>
  <c r="B65" i="74" s="1"/>
  <c r="A82" i="3"/>
  <c r="A65" i="74" s="1"/>
  <c r="A1028" i="80" s="1"/>
  <c r="M81" i="3"/>
  <c r="L81" i="3"/>
  <c r="K81" i="3"/>
  <c r="J81" i="3"/>
  <c r="I81" i="3"/>
  <c r="H81" i="3"/>
  <c r="G81" i="3"/>
  <c r="F81" i="3"/>
  <c r="E81" i="3"/>
  <c r="C64" i="74" s="1"/>
  <c r="D81" i="3"/>
  <c r="C81" i="3"/>
  <c r="B81" i="3"/>
  <c r="B64" i="74" s="1"/>
  <c r="A81" i="3"/>
  <c r="A64" i="74" s="1"/>
  <c r="A1027" i="80" s="1"/>
  <c r="M80" i="3"/>
  <c r="L80" i="3"/>
  <c r="K80" i="3"/>
  <c r="J80" i="3"/>
  <c r="I80" i="3"/>
  <c r="H80" i="3"/>
  <c r="G80" i="3"/>
  <c r="F80" i="3"/>
  <c r="E80" i="3"/>
  <c r="C63" i="74" s="1"/>
  <c r="D80" i="3"/>
  <c r="C80" i="3"/>
  <c r="B80" i="3"/>
  <c r="B63" i="74" s="1"/>
  <c r="A80" i="3"/>
  <c r="A63" i="74" s="1"/>
  <c r="A1026" i="80" s="1"/>
  <c r="M79" i="3"/>
  <c r="L79" i="3"/>
  <c r="K79" i="3"/>
  <c r="J79" i="3"/>
  <c r="I79" i="3"/>
  <c r="H79" i="3"/>
  <c r="G79" i="3"/>
  <c r="F79" i="3"/>
  <c r="E79" i="3"/>
  <c r="C62" i="74" s="1"/>
  <c r="D79" i="3"/>
  <c r="C79" i="3"/>
  <c r="B79" i="3"/>
  <c r="B62" i="74" s="1"/>
  <c r="A79" i="3"/>
  <c r="A62" i="74" s="1"/>
  <c r="A1025" i="80" s="1"/>
  <c r="M78" i="3"/>
  <c r="L78" i="3"/>
  <c r="K78" i="3"/>
  <c r="J78" i="3"/>
  <c r="I78" i="3"/>
  <c r="H78" i="3"/>
  <c r="G78" i="3"/>
  <c r="F78" i="3"/>
  <c r="E78" i="3"/>
  <c r="C61" i="74" s="1"/>
  <c r="D78" i="3"/>
  <c r="C78" i="3"/>
  <c r="B78" i="3"/>
  <c r="B61" i="74" s="1"/>
  <c r="A78" i="3"/>
  <c r="A61" i="74" s="1"/>
  <c r="A1024" i="80" s="1"/>
  <c r="M77" i="3"/>
  <c r="L77" i="3"/>
  <c r="K77" i="3"/>
  <c r="J77" i="3"/>
  <c r="I77" i="3"/>
  <c r="H77" i="3"/>
  <c r="G77" i="3"/>
  <c r="F77" i="3"/>
  <c r="E77" i="3"/>
  <c r="C60" i="74" s="1"/>
  <c r="D77" i="3"/>
  <c r="C77" i="3"/>
  <c r="B77" i="3"/>
  <c r="B60" i="74" s="1"/>
  <c r="A77" i="3"/>
  <c r="A60" i="74" s="1"/>
  <c r="A1023" i="80" s="1"/>
  <c r="M76" i="3"/>
  <c r="L76" i="3"/>
  <c r="K76" i="3"/>
  <c r="J76" i="3"/>
  <c r="I76" i="3"/>
  <c r="H76" i="3"/>
  <c r="G76" i="3"/>
  <c r="F76" i="3"/>
  <c r="E76" i="3"/>
  <c r="C59" i="74" s="1"/>
  <c r="D76" i="3"/>
  <c r="C76" i="3"/>
  <c r="B76" i="3"/>
  <c r="B59" i="74" s="1"/>
  <c r="A76" i="3"/>
  <c r="A59" i="74" s="1"/>
  <c r="A1022" i="80" s="1"/>
  <c r="M75" i="3"/>
  <c r="L75" i="3"/>
  <c r="K75" i="3"/>
  <c r="J75" i="3"/>
  <c r="I75" i="3"/>
  <c r="H75" i="3"/>
  <c r="G75" i="3"/>
  <c r="F75" i="3"/>
  <c r="E75" i="3"/>
  <c r="C58" i="74" s="1"/>
  <c r="D75" i="3"/>
  <c r="C75" i="3"/>
  <c r="B75" i="3"/>
  <c r="B58" i="74" s="1"/>
  <c r="A75" i="3"/>
  <c r="A58" i="74" s="1"/>
  <c r="A1021" i="80" s="1"/>
  <c r="M74" i="3"/>
  <c r="L74" i="3"/>
  <c r="K74" i="3"/>
  <c r="J74" i="3"/>
  <c r="I74" i="3"/>
  <c r="H74" i="3"/>
  <c r="G74" i="3"/>
  <c r="F74" i="3"/>
  <c r="E74" i="3"/>
  <c r="C57" i="74" s="1"/>
  <c r="D74" i="3"/>
  <c r="C74" i="3"/>
  <c r="B74" i="3"/>
  <c r="B57" i="74" s="1"/>
  <c r="A74" i="3"/>
  <c r="A57" i="74" s="1"/>
  <c r="A1020" i="80" s="1"/>
  <c r="M73" i="3"/>
  <c r="L73" i="3"/>
  <c r="K73" i="3"/>
  <c r="J73" i="3"/>
  <c r="I73" i="3"/>
  <c r="H73" i="3"/>
  <c r="G73" i="3"/>
  <c r="F73" i="3"/>
  <c r="E73" i="3"/>
  <c r="C56" i="74" s="1"/>
  <c r="D73" i="3"/>
  <c r="C73" i="3"/>
  <c r="B73" i="3"/>
  <c r="B56" i="74" s="1"/>
  <c r="A73" i="3"/>
  <c r="A56" i="74" s="1"/>
  <c r="A1019" i="80" s="1"/>
  <c r="M72" i="3"/>
  <c r="L72" i="3"/>
  <c r="K72" i="3"/>
  <c r="J72" i="3"/>
  <c r="I72" i="3"/>
  <c r="H72" i="3"/>
  <c r="G72" i="3"/>
  <c r="F72" i="3"/>
  <c r="E72" i="3"/>
  <c r="C55" i="74" s="1"/>
  <c r="D72" i="3"/>
  <c r="C72" i="3"/>
  <c r="B72" i="3"/>
  <c r="B55" i="74" s="1"/>
  <c r="A72" i="3"/>
  <c r="A55" i="74" s="1"/>
  <c r="A1018" i="80" s="1"/>
  <c r="M71" i="3"/>
  <c r="L71" i="3"/>
  <c r="K71" i="3"/>
  <c r="J71" i="3"/>
  <c r="I71" i="3"/>
  <c r="H71" i="3"/>
  <c r="G71" i="3"/>
  <c r="F71" i="3"/>
  <c r="E71" i="3"/>
  <c r="C54" i="74" s="1"/>
  <c r="D71" i="3"/>
  <c r="C71" i="3"/>
  <c r="B71" i="3"/>
  <c r="B54" i="74" s="1"/>
  <c r="A71" i="3"/>
  <c r="A54" i="74" s="1"/>
  <c r="A1017" i="80" s="1"/>
  <c r="M70" i="3"/>
  <c r="L70" i="3"/>
  <c r="K70" i="3"/>
  <c r="J70" i="3"/>
  <c r="I70" i="3"/>
  <c r="H70" i="3"/>
  <c r="G70" i="3"/>
  <c r="F70" i="3"/>
  <c r="E70" i="3"/>
  <c r="C53" i="74" s="1"/>
  <c r="D70" i="3"/>
  <c r="C70" i="3"/>
  <c r="B70" i="3"/>
  <c r="B53" i="74" s="1"/>
  <c r="A70" i="3"/>
  <c r="A53" i="74" s="1"/>
  <c r="A1016" i="80" s="1"/>
  <c r="M69" i="3"/>
  <c r="L69" i="3"/>
  <c r="K69" i="3"/>
  <c r="J69" i="3"/>
  <c r="I69" i="3"/>
  <c r="H69" i="3"/>
  <c r="G69" i="3"/>
  <c r="F69" i="3"/>
  <c r="E69" i="3"/>
  <c r="C52" i="74" s="1"/>
  <c r="D69" i="3"/>
  <c r="C69" i="3"/>
  <c r="B69" i="3"/>
  <c r="B52" i="74" s="1"/>
  <c r="A69" i="3"/>
  <c r="A52" i="74" s="1"/>
  <c r="A1015" i="80" s="1"/>
  <c r="M68" i="3"/>
  <c r="L68" i="3"/>
  <c r="K68" i="3"/>
  <c r="J68" i="3"/>
  <c r="I68" i="3"/>
  <c r="H68" i="3"/>
  <c r="G68" i="3"/>
  <c r="F68" i="3"/>
  <c r="E68" i="3"/>
  <c r="C51" i="74" s="1"/>
  <c r="D68" i="3"/>
  <c r="C68" i="3"/>
  <c r="B68" i="3"/>
  <c r="B51" i="74" s="1"/>
  <c r="A68" i="3"/>
  <c r="A51" i="74" s="1"/>
  <c r="A1014" i="80" s="1"/>
  <c r="M67" i="3"/>
  <c r="L67" i="3"/>
  <c r="K67" i="3"/>
  <c r="J67" i="3"/>
  <c r="I67" i="3"/>
  <c r="H67" i="3"/>
  <c r="G67" i="3"/>
  <c r="F67" i="3"/>
  <c r="E67" i="3"/>
  <c r="C50" i="74" s="1"/>
  <c r="D67" i="3"/>
  <c r="C67" i="3"/>
  <c r="B67" i="3"/>
  <c r="B50" i="74" s="1"/>
  <c r="A67" i="3"/>
  <c r="A50" i="74" s="1"/>
  <c r="A1013" i="80" s="1"/>
  <c r="M66" i="3"/>
  <c r="L66" i="3"/>
  <c r="K66" i="3"/>
  <c r="J66" i="3"/>
  <c r="I66" i="3"/>
  <c r="H66" i="3"/>
  <c r="G66" i="3"/>
  <c r="F66" i="3"/>
  <c r="E66" i="3"/>
  <c r="C49" i="74" s="1"/>
  <c r="D66" i="3"/>
  <c r="C66" i="3"/>
  <c r="B66" i="3"/>
  <c r="B49" i="74" s="1"/>
  <c r="A66" i="3"/>
  <c r="A49" i="74" s="1"/>
  <c r="A1012" i="80" s="1"/>
  <c r="M65" i="3"/>
  <c r="L65" i="3"/>
  <c r="K65" i="3"/>
  <c r="J65" i="3"/>
  <c r="I65" i="3"/>
  <c r="H65" i="3"/>
  <c r="G65" i="3"/>
  <c r="F65" i="3"/>
  <c r="E65" i="3"/>
  <c r="C48" i="74" s="1"/>
  <c r="D65" i="3"/>
  <c r="C65" i="3"/>
  <c r="B65" i="3"/>
  <c r="B48" i="74" s="1"/>
  <c r="A65" i="3"/>
  <c r="A48" i="74" s="1"/>
  <c r="A1011" i="80" s="1"/>
  <c r="M64" i="3"/>
  <c r="L64" i="3"/>
  <c r="K64" i="3"/>
  <c r="J64" i="3"/>
  <c r="I64" i="3"/>
  <c r="H64" i="3"/>
  <c r="G64" i="3"/>
  <c r="F64" i="3"/>
  <c r="E64" i="3"/>
  <c r="C47" i="74" s="1"/>
  <c r="D64" i="3"/>
  <c r="C64" i="3"/>
  <c r="B64" i="3"/>
  <c r="B47" i="74" s="1"/>
  <c r="A64" i="3"/>
  <c r="A47" i="74" s="1"/>
  <c r="A1010" i="80" s="1"/>
  <c r="M63" i="3"/>
  <c r="L63" i="3"/>
  <c r="K63" i="3"/>
  <c r="J63" i="3"/>
  <c r="I63" i="3"/>
  <c r="H63" i="3"/>
  <c r="G63" i="3"/>
  <c r="F63" i="3"/>
  <c r="E63" i="3"/>
  <c r="C46" i="74" s="1"/>
  <c r="D63" i="3"/>
  <c r="C63" i="3"/>
  <c r="B63" i="3"/>
  <c r="B46" i="74" s="1"/>
  <c r="A63" i="3"/>
  <c r="A46" i="74" s="1"/>
  <c r="A1009" i="80" s="1"/>
  <c r="M62" i="3"/>
  <c r="L62" i="3"/>
  <c r="K62" i="3"/>
  <c r="J62" i="3"/>
  <c r="I62" i="3"/>
  <c r="H62" i="3"/>
  <c r="G62" i="3"/>
  <c r="F62" i="3"/>
  <c r="E62" i="3"/>
  <c r="C45" i="74" s="1"/>
  <c r="D62" i="3"/>
  <c r="C62" i="3"/>
  <c r="B62" i="3"/>
  <c r="B45" i="74" s="1"/>
  <c r="A62" i="3"/>
  <c r="A45" i="74" s="1"/>
  <c r="A1008" i="80" s="1"/>
  <c r="M61" i="3"/>
  <c r="L61" i="3"/>
  <c r="K61" i="3"/>
  <c r="J61" i="3"/>
  <c r="I61" i="3"/>
  <c r="H61" i="3"/>
  <c r="G61" i="3"/>
  <c r="F61" i="3"/>
  <c r="E61" i="3"/>
  <c r="C44" i="74" s="1"/>
  <c r="D61" i="3"/>
  <c r="C61" i="3"/>
  <c r="B61" i="3"/>
  <c r="B44" i="74" s="1"/>
  <c r="A61" i="3"/>
  <c r="A44" i="74" s="1"/>
  <c r="A1007" i="80" s="1"/>
  <c r="M60" i="3"/>
  <c r="L60" i="3"/>
  <c r="K60" i="3"/>
  <c r="J60" i="3"/>
  <c r="I60" i="3"/>
  <c r="H60" i="3"/>
  <c r="G60" i="3"/>
  <c r="F60" i="3"/>
  <c r="E60" i="3"/>
  <c r="C43" i="74" s="1"/>
  <c r="D60" i="3"/>
  <c r="C60" i="3"/>
  <c r="B60" i="3"/>
  <c r="B43" i="74" s="1"/>
  <c r="A60" i="3"/>
  <c r="A43" i="74" s="1"/>
  <c r="A1006" i="80" s="1"/>
  <c r="M59" i="3"/>
  <c r="L59" i="3"/>
  <c r="K59" i="3"/>
  <c r="J59" i="3"/>
  <c r="I59" i="3"/>
  <c r="H59" i="3"/>
  <c r="G59" i="3"/>
  <c r="F59" i="3"/>
  <c r="E59" i="3"/>
  <c r="C42" i="74" s="1"/>
  <c r="D59" i="3"/>
  <c r="C59" i="3"/>
  <c r="B59" i="3"/>
  <c r="B42" i="74" s="1"/>
  <c r="A59" i="3"/>
  <c r="A42" i="74" s="1"/>
  <c r="A1005" i="80" s="1"/>
  <c r="M58" i="3"/>
  <c r="L58" i="3"/>
  <c r="K58" i="3"/>
  <c r="J58" i="3"/>
  <c r="I58" i="3"/>
  <c r="H58" i="3"/>
  <c r="G58" i="3"/>
  <c r="F58" i="3"/>
  <c r="E58" i="3"/>
  <c r="C41" i="74" s="1"/>
  <c r="D58" i="3"/>
  <c r="C58" i="3"/>
  <c r="B58" i="3"/>
  <c r="B41" i="74" s="1"/>
  <c r="A58" i="3"/>
  <c r="A41" i="74" s="1"/>
  <c r="A1004" i="80" s="1"/>
  <c r="M57" i="3"/>
  <c r="L57" i="3"/>
  <c r="K57" i="3"/>
  <c r="J57" i="3"/>
  <c r="I57" i="3"/>
  <c r="H57" i="3"/>
  <c r="G57" i="3"/>
  <c r="F57" i="3"/>
  <c r="E57" i="3"/>
  <c r="C40" i="74" s="1"/>
  <c r="D57" i="3"/>
  <c r="C57" i="3"/>
  <c r="B57" i="3"/>
  <c r="B40" i="74" s="1"/>
  <c r="A57" i="3"/>
  <c r="A40" i="74" s="1"/>
  <c r="A1003" i="80" s="1"/>
  <c r="M56" i="3"/>
  <c r="L56" i="3"/>
  <c r="K56" i="3"/>
  <c r="J56" i="3"/>
  <c r="I56" i="3"/>
  <c r="H56" i="3"/>
  <c r="G56" i="3"/>
  <c r="F56" i="3"/>
  <c r="E56" i="3"/>
  <c r="C39" i="74" s="1"/>
  <c r="D56" i="3"/>
  <c r="C56" i="3"/>
  <c r="B56" i="3"/>
  <c r="B39" i="74" s="1"/>
  <c r="A56" i="3"/>
  <c r="A39" i="74" s="1"/>
  <c r="A1002" i="80" s="1"/>
  <c r="M55" i="3"/>
  <c r="L55" i="3"/>
  <c r="K55" i="3"/>
  <c r="J55" i="3"/>
  <c r="I55" i="3"/>
  <c r="H55" i="3"/>
  <c r="G55" i="3"/>
  <c r="F55" i="3"/>
  <c r="E55" i="3"/>
  <c r="C38" i="74" s="1"/>
  <c r="D55" i="3"/>
  <c r="C55" i="3"/>
  <c r="B55" i="3"/>
  <c r="B38" i="74" s="1"/>
  <c r="A55" i="3"/>
  <c r="A38" i="74" s="1"/>
  <c r="A1001" i="80" s="1"/>
  <c r="M54" i="3"/>
  <c r="L54" i="3"/>
  <c r="K54" i="3"/>
  <c r="J54" i="3"/>
  <c r="I54" i="3"/>
  <c r="H54" i="3"/>
  <c r="G54" i="3"/>
  <c r="F54" i="3"/>
  <c r="E54" i="3"/>
  <c r="C37" i="74" s="1"/>
  <c r="D54" i="3"/>
  <c r="C54" i="3"/>
  <c r="B54" i="3"/>
  <c r="B37" i="74" s="1"/>
  <c r="A54" i="3"/>
  <c r="A37" i="74" s="1"/>
  <c r="A1000" i="80" s="1"/>
  <c r="M53" i="3"/>
  <c r="L53" i="3"/>
  <c r="K53" i="3"/>
  <c r="J53" i="3"/>
  <c r="I53" i="3"/>
  <c r="H53" i="3"/>
  <c r="G53" i="3"/>
  <c r="F53" i="3"/>
  <c r="E53" i="3"/>
  <c r="C36" i="74" s="1"/>
  <c r="D53" i="3"/>
  <c r="C53" i="3"/>
  <c r="B53" i="3"/>
  <c r="B36" i="74" s="1"/>
  <c r="A53" i="3"/>
  <c r="A36" i="74" s="1"/>
  <c r="A999" i="80" s="1"/>
  <c r="M52" i="3"/>
  <c r="L52" i="3"/>
  <c r="K52" i="3"/>
  <c r="J52" i="3"/>
  <c r="I52" i="3"/>
  <c r="H52" i="3"/>
  <c r="G52" i="3"/>
  <c r="F52" i="3"/>
  <c r="E52" i="3"/>
  <c r="C35" i="74" s="1"/>
  <c r="D52" i="3"/>
  <c r="C52" i="3"/>
  <c r="B52" i="3"/>
  <c r="B35" i="74" s="1"/>
  <c r="A52" i="3"/>
  <c r="A35" i="74" s="1"/>
  <c r="A998" i="80" s="1"/>
  <c r="M51" i="3"/>
  <c r="L51" i="3"/>
  <c r="K51" i="3"/>
  <c r="J51" i="3"/>
  <c r="I51" i="3"/>
  <c r="H51" i="3"/>
  <c r="G51" i="3"/>
  <c r="F51" i="3"/>
  <c r="E51" i="3"/>
  <c r="C34" i="74" s="1"/>
  <c r="D51" i="3"/>
  <c r="C51" i="3"/>
  <c r="B51" i="3"/>
  <c r="B34" i="74" s="1"/>
  <c r="A51" i="3"/>
  <c r="A34" i="74" s="1"/>
  <c r="A997" i="80" s="1"/>
  <c r="M50" i="3"/>
  <c r="L50" i="3"/>
  <c r="K50" i="3"/>
  <c r="J50" i="3"/>
  <c r="I50" i="3"/>
  <c r="H50" i="3"/>
  <c r="G50" i="3"/>
  <c r="F50" i="3"/>
  <c r="E50" i="3"/>
  <c r="C33" i="74" s="1"/>
  <c r="D50" i="3"/>
  <c r="C50" i="3"/>
  <c r="B50" i="3"/>
  <c r="B33" i="74" s="1"/>
  <c r="A50" i="3"/>
  <c r="A33" i="74" s="1"/>
  <c r="A996" i="80" s="1"/>
  <c r="M49" i="3"/>
  <c r="L49" i="3"/>
  <c r="K49" i="3"/>
  <c r="J49" i="3"/>
  <c r="I49" i="3"/>
  <c r="H49" i="3"/>
  <c r="G49" i="3"/>
  <c r="F49" i="3"/>
  <c r="E49" i="3"/>
  <c r="C32" i="74" s="1"/>
  <c r="D49" i="3"/>
  <c r="C49" i="3"/>
  <c r="B49" i="3"/>
  <c r="B32" i="74" s="1"/>
  <c r="A49" i="3"/>
  <c r="A32" i="74" s="1"/>
  <c r="A995" i="80" s="1"/>
  <c r="M48" i="3"/>
  <c r="L48" i="3"/>
  <c r="K48" i="3"/>
  <c r="J48" i="3"/>
  <c r="I48" i="3"/>
  <c r="H48" i="3"/>
  <c r="G48" i="3"/>
  <c r="F48" i="3"/>
  <c r="E48" i="3"/>
  <c r="C31" i="74" s="1"/>
  <c r="D48" i="3"/>
  <c r="C48" i="3"/>
  <c r="B48" i="3"/>
  <c r="B31" i="74" s="1"/>
  <c r="A48" i="3"/>
  <c r="A31" i="74" s="1"/>
  <c r="A994" i="80" s="1"/>
  <c r="M47" i="3"/>
  <c r="L47" i="3"/>
  <c r="K47" i="3"/>
  <c r="J47" i="3"/>
  <c r="I47" i="3"/>
  <c r="H47" i="3"/>
  <c r="G47" i="3"/>
  <c r="F47" i="3"/>
  <c r="E47" i="3"/>
  <c r="C30" i="74" s="1"/>
  <c r="D47" i="3"/>
  <c r="C47" i="3"/>
  <c r="B47" i="3"/>
  <c r="B30" i="74" s="1"/>
  <c r="A47" i="3"/>
  <c r="A30" i="74" s="1"/>
  <c r="A993" i="80" s="1"/>
  <c r="M46" i="3"/>
  <c r="L46" i="3"/>
  <c r="K46" i="3"/>
  <c r="J46" i="3"/>
  <c r="I46" i="3"/>
  <c r="H46" i="3"/>
  <c r="G46" i="3"/>
  <c r="F46" i="3"/>
  <c r="E46" i="3"/>
  <c r="C29" i="74" s="1"/>
  <c r="D46" i="3"/>
  <c r="C46" i="3"/>
  <c r="B46" i="3"/>
  <c r="B29" i="74" s="1"/>
  <c r="A46" i="3"/>
  <c r="A29" i="74" s="1"/>
  <c r="A992" i="80" s="1"/>
  <c r="M45" i="3"/>
  <c r="L45" i="3"/>
  <c r="K45" i="3"/>
  <c r="J45" i="3"/>
  <c r="I45" i="3"/>
  <c r="H45" i="3"/>
  <c r="G45" i="3"/>
  <c r="F45" i="3"/>
  <c r="E45" i="3"/>
  <c r="C28" i="74" s="1"/>
  <c r="D45" i="3"/>
  <c r="C45" i="3"/>
  <c r="B45" i="3"/>
  <c r="B28" i="74" s="1"/>
  <c r="A45" i="3"/>
  <c r="A28" i="74" s="1"/>
  <c r="A991" i="80" s="1"/>
  <c r="M44" i="3"/>
  <c r="L44" i="3"/>
  <c r="K44" i="3"/>
  <c r="J44" i="3"/>
  <c r="I44" i="3"/>
  <c r="H44" i="3"/>
  <c r="G44" i="3"/>
  <c r="F44" i="3"/>
  <c r="E44" i="3"/>
  <c r="C27" i="74" s="1"/>
  <c r="D44" i="3"/>
  <c r="C44" i="3"/>
  <c r="B44" i="3"/>
  <c r="B27" i="74" s="1"/>
  <c r="A44" i="3"/>
  <c r="A27" i="74" s="1"/>
  <c r="A990" i="80" s="1"/>
  <c r="M43" i="3"/>
  <c r="L43" i="3"/>
  <c r="K43" i="3"/>
  <c r="J43" i="3"/>
  <c r="I43" i="3"/>
  <c r="H43" i="3"/>
  <c r="G43" i="3"/>
  <c r="F43" i="3"/>
  <c r="E43" i="3"/>
  <c r="C26" i="74" s="1"/>
  <c r="D43" i="3"/>
  <c r="C43" i="3"/>
  <c r="B43" i="3"/>
  <c r="B26" i="74" s="1"/>
  <c r="A43" i="3"/>
  <c r="A26" i="74" s="1"/>
  <c r="A989" i="80" s="1"/>
  <c r="M42" i="3"/>
  <c r="L42" i="3"/>
  <c r="K42" i="3"/>
  <c r="J42" i="3"/>
  <c r="I42" i="3"/>
  <c r="H42" i="3"/>
  <c r="G42" i="3"/>
  <c r="F42" i="3"/>
  <c r="E42" i="3"/>
  <c r="C25" i="74" s="1"/>
  <c r="D42" i="3"/>
  <c r="C42" i="3"/>
  <c r="B42" i="3"/>
  <c r="B25" i="74" s="1"/>
  <c r="A42" i="3"/>
  <c r="A25" i="74" s="1"/>
  <c r="A988" i="80" s="1"/>
  <c r="M41" i="3"/>
  <c r="L41" i="3"/>
  <c r="K41" i="3"/>
  <c r="J41" i="3"/>
  <c r="I41" i="3"/>
  <c r="H41" i="3"/>
  <c r="G41" i="3"/>
  <c r="F41" i="3"/>
  <c r="E41" i="3"/>
  <c r="C24" i="74" s="1"/>
  <c r="D41" i="3"/>
  <c r="C41" i="3"/>
  <c r="B41" i="3"/>
  <c r="B24" i="74" s="1"/>
  <c r="A41" i="3"/>
  <c r="A24" i="74" s="1"/>
  <c r="A987" i="80" s="1"/>
  <c r="M40" i="3"/>
  <c r="L40" i="3"/>
  <c r="K40" i="3"/>
  <c r="J40" i="3"/>
  <c r="I40" i="3"/>
  <c r="H40" i="3"/>
  <c r="G40" i="3"/>
  <c r="F40" i="3"/>
  <c r="E40" i="3"/>
  <c r="C23" i="74" s="1"/>
  <c r="D40" i="3"/>
  <c r="C40" i="3"/>
  <c r="B40" i="3"/>
  <c r="B23" i="74" s="1"/>
  <c r="A40" i="3"/>
  <c r="A23" i="74" s="1"/>
  <c r="A986" i="80" s="1"/>
  <c r="M39" i="3"/>
  <c r="L39" i="3"/>
  <c r="K39" i="3"/>
  <c r="J39" i="3"/>
  <c r="I39" i="3"/>
  <c r="H39" i="3"/>
  <c r="G39" i="3"/>
  <c r="F39" i="3"/>
  <c r="E39" i="3"/>
  <c r="C22" i="74" s="1"/>
  <c r="D39" i="3"/>
  <c r="C39" i="3"/>
  <c r="B39" i="3"/>
  <c r="B22" i="74" s="1"/>
  <c r="A39" i="3"/>
  <c r="A22" i="74" s="1"/>
  <c r="A985" i="80" s="1"/>
  <c r="M38" i="3"/>
  <c r="L38" i="3"/>
  <c r="K38" i="3"/>
  <c r="J38" i="3"/>
  <c r="I38" i="3"/>
  <c r="H38" i="3"/>
  <c r="G38" i="3"/>
  <c r="F38" i="3"/>
  <c r="E38" i="3"/>
  <c r="C21" i="74" s="1"/>
  <c r="D38" i="3"/>
  <c r="C38" i="3"/>
  <c r="B38" i="3"/>
  <c r="B21" i="74" s="1"/>
  <c r="A38" i="3"/>
  <c r="A21" i="74" s="1"/>
  <c r="A984" i="80" s="1"/>
  <c r="M37" i="3"/>
  <c r="L37" i="3"/>
  <c r="K37" i="3"/>
  <c r="J37" i="3"/>
  <c r="I37" i="3"/>
  <c r="H37" i="3"/>
  <c r="G37" i="3"/>
  <c r="F37" i="3"/>
  <c r="E37" i="3"/>
  <c r="C20" i="74" s="1"/>
  <c r="D37" i="3"/>
  <c r="C37" i="3"/>
  <c r="B37" i="3"/>
  <c r="B20" i="74" s="1"/>
  <c r="A37" i="3"/>
  <c r="A20" i="74" s="1"/>
  <c r="A983" i="80" s="1"/>
  <c r="M36" i="3"/>
  <c r="L36" i="3"/>
  <c r="K36" i="3"/>
  <c r="J36" i="3"/>
  <c r="I36" i="3"/>
  <c r="H36" i="3"/>
  <c r="G36" i="3"/>
  <c r="F36" i="3"/>
  <c r="E36" i="3"/>
  <c r="C19" i="74" s="1"/>
  <c r="D36" i="3"/>
  <c r="C36" i="3"/>
  <c r="B36" i="3"/>
  <c r="B19" i="74" s="1"/>
  <c r="A36" i="3"/>
  <c r="A19" i="74" s="1"/>
  <c r="A982" i="80" s="1"/>
  <c r="M35" i="3"/>
  <c r="L35" i="3"/>
  <c r="K35" i="3"/>
  <c r="J35" i="3"/>
  <c r="I35" i="3"/>
  <c r="H35" i="3"/>
  <c r="G35" i="3"/>
  <c r="F35" i="3"/>
  <c r="E35" i="3"/>
  <c r="C18" i="74" s="1"/>
  <c r="D35" i="3"/>
  <c r="C35" i="3"/>
  <c r="B35" i="3"/>
  <c r="B18" i="74" s="1"/>
  <c r="A35" i="3"/>
  <c r="A18" i="74" s="1"/>
  <c r="A981" i="80" s="1"/>
  <c r="M34" i="3"/>
  <c r="L34" i="3"/>
  <c r="K34" i="3"/>
  <c r="J34" i="3"/>
  <c r="I34" i="3"/>
  <c r="H34" i="3"/>
  <c r="G34" i="3"/>
  <c r="F34" i="3"/>
  <c r="E34" i="3"/>
  <c r="C17" i="74" s="1"/>
  <c r="D34" i="3"/>
  <c r="C34" i="3"/>
  <c r="B34" i="3"/>
  <c r="B17" i="74" s="1"/>
  <c r="A34" i="3"/>
  <c r="A17" i="74" s="1"/>
  <c r="A980" i="80" s="1"/>
  <c r="M33" i="3"/>
  <c r="L33" i="3"/>
  <c r="K33" i="3"/>
  <c r="J33" i="3"/>
  <c r="I33" i="3"/>
  <c r="H33" i="3"/>
  <c r="G33" i="3"/>
  <c r="F33" i="3"/>
  <c r="E33" i="3"/>
  <c r="C16" i="74" s="1"/>
  <c r="D33" i="3"/>
  <c r="C33" i="3"/>
  <c r="B33" i="3"/>
  <c r="B16" i="74" s="1"/>
  <c r="A33" i="3"/>
  <c r="A16" i="74" s="1"/>
  <c r="A979" i="80" s="1"/>
  <c r="M32" i="3"/>
  <c r="L32" i="3"/>
  <c r="K32" i="3"/>
  <c r="J32" i="3"/>
  <c r="I32" i="3"/>
  <c r="H32" i="3"/>
  <c r="G32" i="3"/>
  <c r="F32" i="3"/>
  <c r="E32" i="3"/>
  <c r="C15" i="74" s="1"/>
  <c r="D32" i="3"/>
  <c r="C32" i="3"/>
  <c r="B32" i="3"/>
  <c r="B15" i="74" s="1"/>
  <c r="A32" i="3"/>
  <c r="A15" i="74" s="1"/>
  <c r="A978" i="80" s="1"/>
  <c r="M31" i="3"/>
  <c r="L31" i="3"/>
  <c r="K31" i="3"/>
  <c r="J31" i="3"/>
  <c r="I31" i="3"/>
  <c r="H31" i="3"/>
  <c r="G31" i="3"/>
  <c r="F31" i="3"/>
  <c r="E31" i="3"/>
  <c r="C14" i="74" s="1"/>
  <c r="D31" i="3"/>
  <c r="C31" i="3"/>
  <c r="B31" i="3"/>
  <c r="B14" i="74" s="1"/>
  <c r="A31" i="3"/>
  <c r="A14" i="74" s="1"/>
  <c r="A977" i="80" s="1"/>
  <c r="M30" i="3"/>
  <c r="L30" i="3"/>
  <c r="K30" i="3"/>
  <c r="J30" i="3"/>
  <c r="I30" i="3"/>
  <c r="H30" i="3"/>
  <c r="G30" i="3"/>
  <c r="F30" i="3"/>
  <c r="E30" i="3"/>
  <c r="C13" i="74" s="1"/>
  <c r="D30" i="3"/>
  <c r="C30" i="3"/>
  <c r="B30" i="3"/>
  <c r="B13" i="74" s="1"/>
  <c r="A30" i="3"/>
  <c r="A13" i="74" s="1"/>
  <c r="A976" i="80" s="1"/>
  <c r="M29" i="3"/>
  <c r="L29" i="3"/>
  <c r="K29" i="3"/>
  <c r="J29" i="3"/>
  <c r="I29" i="3"/>
  <c r="H29" i="3"/>
  <c r="G29" i="3"/>
  <c r="F29" i="3"/>
  <c r="E29" i="3"/>
  <c r="C12" i="74" s="1"/>
  <c r="D29" i="3"/>
  <c r="C29" i="3"/>
  <c r="B29" i="3"/>
  <c r="B12" i="74" s="1"/>
  <c r="A29" i="3"/>
  <c r="A12" i="74" s="1"/>
  <c r="A975" i="80" s="1"/>
  <c r="M28" i="3"/>
  <c r="L28" i="3"/>
  <c r="K28" i="3"/>
  <c r="J28" i="3"/>
  <c r="I28" i="3"/>
  <c r="H28" i="3"/>
  <c r="G28" i="3"/>
  <c r="F28" i="3"/>
  <c r="E28" i="3"/>
  <c r="C11" i="74" s="1"/>
  <c r="D28" i="3"/>
  <c r="C28" i="3"/>
  <c r="B28" i="3"/>
  <c r="B11" i="74" s="1"/>
  <c r="A28" i="3"/>
  <c r="A11" i="74" s="1"/>
  <c r="A974" i="80" s="1"/>
  <c r="M27" i="3"/>
  <c r="L27" i="3"/>
  <c r="K27" i="3"/>
  <c r="J27" i="3"/>
  <c r="I27" i="3"/>
  <c r="H27" i="3"/>
  <c r="G27" i="3"/>
  <c r="F27" i="3"/>
  <c r="E27" i="3"/>
  <c r="C10" i="74" s="1"/>
  <c r="D27" i="3"/>
  <c r="C27" i="3"/>
  <c r="B27" i="3"/>
  <c r="B10" i="74" s="1"/>
  <c r="A27" i="3"/>
  <c r="A10" i="74" s="1"/>
  <c r="A973" i="80" s="1"/>
  <c r="M26" i="3"/>
  <c r="L26" i="3"/>
  <c r="K26" i="3"/>
  <c r="J26" i="3"/>
  <c r="I26" i="3"/>
  <c r="H26" i="3"/>
  <c r="G26" i="3"/>
  <c r="E26" i="3"/>
  <c r="C9" i="74" s="1"/>
  <c r="D26" i="3"/>
  <c r="C26" i="3"/>
  <c r="B26" i="3"/>
  <c r="B9" i="74" s="1"/>
  <c r="A26" i="3"/>
  <c r="A9" i="74" s="1"/>
  <c r="A972" i="80" s="1"/>
  <c r="M25" i="3"/>
  <c r="L25" i="3"/>
  <c r="K25" i="3"/>
  <c r="J25" i="3"/>
  <c r="I25" i="3"/>
  <c r="H25" i="3"/>
  <c r="G25" i="3"/>
  <c r="F25" i="3"/>
  <c r="E25" i="3"/>
  <c r="C8" i="74" s="1"/>
  <c r="D25" i="3"/>
  <c r="C25" i="3"/>
  <c r="B25" i="3"/>
  <c r="B8" i="74" s="1"/>
  <c r="A25" i="3"/>
  <c r="A8" i="74" s="1"/>
  <c r="A971" i="80" s="1"/>
  <c r="M24" i="3"/>
  <c r="L24" i="3"/>
  <c r="K24" i="3"/>
  <c r="J24" i="3"/>
  <c r="I24" i="3"/>
  <c r="H24" i="3"/>
  <c r="G24" i="3"/>
  <c r="F24" i="3"/>
  <c r="E24" i="3"/>
  <c r="C7" i="74" s="1"/>
  <c r="D24" i="3"/>
  <c r="C24" i="3"/>
  <c r="B24" i="3"/>
  <c r="B7" i="74" s="1"/>
  <c r="A24" i="3"/>
  <c r="A7" i="74" s="1"/>
  <c r="A970" i="80" s="1"/>
  <c r="M23" i="3"/>
  <c r="L23" i="3"/>
  <c r="K23" i="3"/>
  <c r="J23" i="3"/>
  <c r="I23" i="3"/>
  <c r="H23" i="3"/>
  <c r="G23" i="3"/>
  <c r="E23" i="3"/>
  <c r="C6" i="74" s="1"/>
  <c r="D23" i="3"/>
  <c r="C23" i="3"/>
  <c r="B23" i="3"/>
  <c r="B6" i="74" s="1"/>
  <c r="A23" i="3"/>
  <c r="A6" i="74" s="1"/>
  <c r="A969" i="80" s="1"/>
  <c r="M22" i="3"/>
  <c r="L22" i="3"/>
  <c r="K22" i="3"/>
  <c r="J22" i="3"/>
  <c r="I22" i="3"/>
  <c r="H22" i="3"/>
  <c r="G22" i="3"/>
  <c r="F22" i="3"/>
  <c r="E22" i="3"/>
  <c r="C5" i="74" s="1"/>
  <c r="D22" i="3"/>
  <c r="C22" i="3"/>
  <c r="B22" i="3"/>
  <c r="B5" i="74" s="1"/>
  <c r="A22" i="3"/>
  <c r="A5" i="74" s="1"/>
  <c r="A968" i="80" s="1"/>
  <c r="M21" i="3"/>
  <c r="L21" i="3"/>
  <c r="K21" i="3"/>
  <c r="J21" i="3"/>
  <c r="I21" i="3"/>
  <c r="H21" i="3"/>
  <c r="G21" i="3"/>
  <c r="F21" i="3"/>
  <c r="E21" i="3"/>
  <c r="C4" i="74" s="1"/>
  <c r="D21" i="3"/>
  <c r="C21" i="3"/>
  <c r="B21" i="3"/>
  <c r="B4" i="74" s="1"/>
  <c r="A21" i="3"/>
  <c r="A4" i="74" s="1"/>
  <c r="M20" i="3"/>
  <c r="L20" i="3"/>
  <c r="K20" i="3"/>
  <c r="J20" i="3"/>
  <c r="I20" i="3"/>
  <c r="H20" i="3"/>
  <c r="G20" i="3"/>
  <c r="F20" i="3"/>
  <c r="E20" i="3"/>
  <c r="C3" i="74" s="1"/>
  <c r="D20" i="3"/>
  <c r="C20" i="3"/>
  <c r="B20" i="3"/>
  <c r="B3" i="74" s="1"/>
  <c r="A20" i="3"/>
  <c r="A3" i="74" s="1"/>
  <c r="M19" i="3"/>
  <c r="L19" i="3"/>
  <c r="K19" i="3"/>
  <c r="J19" i="3"/>
  <c r="I19" i="3"/>
  <c r="H19" i="3"/>
  <c r="A19" i="3"/>
  <c r="A2" i="74" s="1"/>
  <c r="Q15" i="3"/>
  <c r="P15" i="3"/>
  <c r="M15" i="3"/>
  <c r="L15" i="3"/>
  <c r="H14" i="3"/>
  <c r="G14" i="3"/>
  <c r="D14" i="3"/>
  <c r="C14" i="3"/>
  <c r="O14" i="3" l="1"/>
  <c r="E52" i="74"/>
  <c r="E64" i="74"/>
  <c r="Z32" i="75"/>
  <c r="AA32" i="75" s="1"/>
  <c r="D69" i="74"/>
  <c r="C134" i="4"/>
  <c r="F13" i="3"/>
  <c r="C121" i="4"/>
  <c r="F9" i="3"/>
  <c r="Z63" i="75"/>
  <c r="AA63" i="75" s="1"/>
  <c r="B11" i="3"/>
  <c r="K14" i="3"/>
  <c r="Z64" i="75"/>
  <c r="AA64" i="75" s="1"/>
  <c r="O10" i="3"/>
  <c r="Z62" i="75"/>
  <c r="AA62" i="75" s="1"/>
  <c r="F10" i="3"/>
  <c r="Z49" i="75"/>
  <c r="AA49" i="75" s="1"/>
  <c r="Z61" i="75"/>
  <c r="AA61" i="75" s="1"/>
  <c r="B84" i="4"/>
  <c r="O12" i="3"/>
  <c r="Z6" i="75"/>
  <c r="AA6" i="75" s="1"/>
  <c r="Z12" i="75"/>
  <c r="AA12" i="75" s="1"/>
  <c r="Z48" i="75"/>
  <c r="AA48" i="75" s="1"/>
  <c r="Z54" i="75"/>
  <c r="AA54" i="75" s="1"/>
  <c r="D13" i="74"/>
  <c r="D25" i="74"/>
  <c r="D37" i="74"/>
  <c r="E37" i="74" s="1"/>
  <c r="D49" i="74"/>
  <c r="E49" i="74" s="1"/>
  <c r="D61" i="74"/>
  <c r="O11" i="3"/>
  <c r="C122" i="4"/>
  <c r="Z11" i="75"/>
  <c r="AA11" i="75" s="1"/>
  <c r="E35" i="74"/>
  <c r="E47" i="74"/>
  <c r="E59" i="74"/>
  <c r="Z3" i="75"/>
  <c r="AA3" i="75" s="1"/>
  <c r="Z31" i="75"/>
  <c r="AA31" i="75" s="1"/>
  <c r="K13" i="3"/>
  <c r="K11" i="3"/>
  <c r="Z65" i="75"/>
  <c r="AA65" i="75" s="1"/>
  <c r="Z50" i="75"/>
  <c r="AA50" i="75" s="1"/>
  <c r="K9" i="3"/>
  <c r="F14" i="3"/>
  <c r="D6" i="74"/>
  <c r="E9" i="74"/>
  <c r="D18" i="74"/>
  <c r="D30" i="74"/>
  <c r="E30" i="74" s="1"/>
  <c r="E33" i="74"/>
  <c r="D42" i="74"/>
  <c r="E45" i="74"/>
  <c r="D54" i="74"/>
  <c r="E57" i="74"/>
  <c r="D66" i="74"/>
  <c r="B13" i="3"/>
  <c r="C130" i="4"/>
  <c r="Z45" i="75"/>
  <c r="AA45" i="75" s="1"/>
  <c r="Z60" i="75"/>
  <c r="AA60" i="75" s="1"/>
  <c r="K15" i="3"/>
  <c r="B42" i="4"/>
  <c r="K10" i="3"/>
  <c r="O15" i="3"/>
  <c r="E10" i="74"/>
  <c r="E34" i="74"/>
  <c r="D43" i="74"/>
  <c r="E46" i="74"/>
  <c r="D55" i="74"/>
  <c r="E58" i="74"/>
  <c r="D67" i="74"/>
  <c r="B43" i="4"/>
  <c r="C124" i="4"/>
  <c r="C131" i="4"/>
  <c r="Z24" i="75"/>
  <c r="AA24" i="75" s="1"/>
  <c r="Z44" i="75"/>
  <c r="AA44" i="75" s="1"/>
  <c r="K12" i="3"/>
  <c r="D56" i="74"/>
  <c r="D68" i="74"/>
  <c r="Z29" i="75"/>
  <c r="AA29" i="75" s="1"/>
  <c r="Z37" i="75"/>
  <c r="AA37" i="75" s="1"/>
  <c r="Z43" i="75"/>
  <c r="AA43" i="75" s="1"/>
  <c r="Z10" i="75"/>
  <c r="AA10" i="75" s="1"/>
  <c r="Z16" i="75"/>
  <c r="AA16" i="75" s="1"/>
  <c r="Z28" i="75"/>
  <c r="AA28" i="75" s="1"/>
  <c r="Z36" i="75"/>
  <c r="AA36" i="75" s="1"/>
  <c r="Z15" i="75"/>
  <c r="AA15" i="75" s="1"/>
  <c r="Z27" i="75"/>
  <c r="AA27" i="75" s="1"/>
  <c r="Z41" i="75"/>
  <c r="AA41" i="75" s="1"/>
  <c r="Z56" i="75"/>
  <c r="AA56" i="75" s="1"/>
  <c r="B87" i="4"/>
  <c r="O13" i="3"/>
  <c r="C120" i="4"/>
  <c r="Z14" i="75"/>
  <c r="AA14" i="75" s="1"/>
  <c r="Z37" i="4"/>
  <c r="B37" i="4" s="1"/>
  <c r="B14" i="3"/>
  <c r="B9" i="3"/>
  <c r="B44" i="4"/>
  <c r="C125" i="4"/>
  <c r="B45" i="4"/>
  <c r="C132" i="4"/>
  <c r="Z17" i="75"/>
  <c r="AA17" i="75" s="1"/>
  <c r="Z33" i="75"/>
  <c r="AA33" i="75" s="1"/>
  <c r="Z47" i="75"/>
  <c r="AA47" i="75" s="1"/>
  <c r="F11" i="3"/>
  <c r="B41" i="4"/>
  <c r="C123" i="4"/>
  <c r="D11" i="74"/>
  <c r="E14" i="74"/>
  <c r="E38" i="74"/>
  <c r="E50" i="74"/>
  <c r="E62" i="74"/>
  <c r="C136" i="4"/>
  <c r="C133" i="4"/>
  <c r="D12" i="74"/>
  <c r="E15" i="74"/>
  <c r="D24" i="74"/>
  <c r="D36" i="74"/>
  <c r="E39" i="74"/>
  <c r="D48" i="74"/>
  <c r="E51" i="74"/>
  <c r="D60" i="74"/>
  <c r="E63" i="74"/>
  <c r="Z18" i="75"/>
  <c r="AA18" i="75" s="1"/>
  <c r="Z26" i="75"/>
  <c r="AA26" i="75" s="1"/>
  <c r="Z34" i="75"/>
  <c r="AA34" i="75" s="1"/>
  <c r="Z42" i="75"/>
  <c r="AA42" i="75" s="1"/>
  <c r="Z57" i="75"/>
  <c r="AA57" i="75" s="1"/>
  <c r="Z9" i="75"/>
  <c r="AA9" i="75" s="1"/>
  <c r="Z23" i="75"/>
  <c r="AA23" i="75" s="1"/>
  <c r="F12" i="3"/>
  <c r="Z22" i="75"/>
  <c r="AA22" i="75" s="1"/>
  <c r="Z30" i="75"/>
  <c r="AA30" i="75" s="1"/>
  <c r="Z40" i="75"/>
  <c r="AA40" i="75" s="1"/>
  <c r="Z46" i="75"/>
  <c r="AA46" i="75" s="1"/>
  <c r="Z55" i="75"/>
  <c r="AA55" i="75" s="1"/>
  <c r="Z69" i="75"/>
  <c r="AA69" i="75" s="1"/>
  <c r="Z7" i="75"/>
  <c r="AA7" i="75" s="1"/>
  <c r="Z21" i="75"/>
  <c r="AA21" i="75" s="1"/>
  <c r="Z53" i="75"/>
  <c r="AA53" i="75" s="1"/>
  <c r="Z68" i="75"/>
  <c r="AA68" i="75" s="1"/>
  <c r="B86" i="4"/>
  <c r="B12" i="3"/>
  <c r="B46" i="4"/>
  <c r="C126" i="4"/>
  <c r="O9" i="3"/>
  <c r="D4" i="74"/>
  <c r="E7" i="74"/>
  <c r="D16" i="74"/>
  <c r="E19" i="74"/>
  <c r="D28" i="74"/>
  <c r="E28" i="74" s="1"/>
  <c r="E31" i="74"/>
  <c r="D40" i="74"/>
  <c r="B83" i="4"/>
  <c r="Z25" i="75"/>
  <c r="AA25" i="75" s="1"/>
  <c r="Z38" i="75"/>
  <c r="AA38" i="75" s="1"/>
  <c r="Z52" i="75"/>
  <c r="AA52" i="75" s="1"/>
  <c r="Z67" i="75"/>
  <c r="AA67" i="75" s="1"/>
  <c r="D5" i="74"/>
  <c r="E5" i="74" s="1"/>
  <c r="E8" i="74"/>
  <c r="D17" i="74"/>
  <c r="E17" i="74" s="1"/>
  <c r="D29" i="74"/>
  <c r="E29" i="74" s="1"/>
  <c r="E32" i="74"/>
  <c r="D41" i="74"/>
  <c r="E44" i="74"/>
  <c r="D53" i="74"/>
  <c r="D65" i="74"/>
  <c r="Z2" i="75"/>
  <c r="AA2" i="75" s="1"/>
  <c r="Z4" i="75"/>
  <c r="AA4" i="75" s="1"/>
  <c r="Z5" i="75"/>
  <c r="AA5" i="75" s="1"/>
  <c r="Z19" i="75"/>
  <c r="AA19" i="75" s="1"/>
  <c r="Z35" i="75"/>
  <c r="AA35" i="75" s="1"/>
  <c r="Z58" i="75"/>
  <c r="AA58" i="75" s="1"/>
  <c r="E16" i="74"/>
  <c r="D3" i="74"/>
  <c r="E3" i="74" s="1"/>
  <c r="E6" i="74"/>
  <c r="D15" i="74"/>
  <c r="E18" i="74"/>
  <c r="D27" i="74"/>
  <c r="E27" i="74" s="1"/>
  <c r="D39" i="74"/>
  <c r="Z77" i="4"/>
  <c r="B77" i="4" s="1"/>
  <c r="E43" i="74"/>
  <c r="D52" i="74"/>
  <c r="E55" i="74"/>
  <c r="D64" i="74"/>
  <c r="E67" i="74"/>
  <c r="B85" i="4"/>
  <c r="D19" i="74"/>
  <c r="D31" i="74"/>
  <c r="E11" i="74"/>
  <c r="D20" i="74"/>
  <c r="E20" i="74" s="1"/>
  <c r="D32" i="74"/>
  <c r="D44" i="74"/>
  <c r="D7" i="74"/>
  <c r="D8" i="74"/>
  <c r="D9" i="74"/>
  <c r="E12" i="74"/>
  <c r="D21" i="74"/>
  <c r="E21" i="74" s="1"/>
  <c r="E24" i="74"/>
  <c r="D33" i="74"/>
  <c r="E36" i="74"/>
  <c r="D10" i="74"/>
  <c r="E13" i="74"/>
  <c r="D22" i="74"/>
  <c r="E22" i="74" s="1"/>
  <c r="E25" i="74"/>
  <c r="D34" i="74"/>
  <c r="D46" i="74"/>
  <c r="D23" i="74"/>
  <c r="E23" i="74" s="1"/>
  <c r="D35" i="74"/>
  <c r="D47" i="74"/>
  <c r="D59" i="74"/>
  <c r="E4" i="74"/>
  <c r="E40" i="74"/>
  <c r="D14" i="74"/>
  <c r="D26" i="74"/>
  <c r="E26" i="74" s="1"/>
  <c r="D38" i="74"/>
  <c r="E41" i="74"/>
  <c r="E56" i="74"/>
  <c r="E68" i="74"/>
  <c r="E69" i="74"/>
  <c r="D45" i="74"/>
  <c r="E48" i="74"/>
  <c r="D57" i="74"/>
  <c r="E60" i="74"/>
  <c r="D58" i="74"/>
  <c r="E61" i="74"/>
  <c r="D50" i="74"/>
  <c r="E53" i="74"/>
  <c r="D62" i="74"/>
  <c r="E65" i="74"/>
  <c r="B82" i="4"/>
  <c r="E42" i="74"/>
  <c r="D51" i="74"/>
  <c r="E54" i="74"/>
  <c r="D63" i="74"/>
  <c r="E66" i="74"/>
  <c r="Z59" i="75"/>
  <c r="AA59" i="75" s="1"/>
  <c r="Z13" i="75"/>
  <c r="AA13" i="75" s="1"/>
  <c r="Z39" i="75"/>
  <c r="AA39" i="75" s="1"/>
  <c r="Z51" i="75"/>
  <c r="AA51" i="75" s="1"/>
  <c r="Z66" i="75"/>
  <c r="AA66" i="75" s="1"/>
  <c r="Z8" i="75"/>
  <c r="AA8" i="75" s="1"/>
  <c r="Z20" i="75"/>
  <c r="AA20" i="75" s="1"/>
  <c r="G13" i="3" l="1"/>
  <c r="L11" i="3"/>
  <c r="G9" i="3"/>
  <c r="M11" i="3"/>
  <c r="P12" i="3"/>
  <c r="B122" i="4"/>
  <c r="P10" i="3"/>
  <c r="P11" i="3"/>
  <c r="P13" i="3"/>
  <c r="L9" i="3"/>
  <c r="G12" i="3"/>
  <c r="C43" i="4"/>
  <c r="L12" i="3"/>
  <c r="M13" i="3"/>
  <c r="Z1" i="3"/>
  <c r="B4" i="3" s="1"/>
  <c r="E38" i="4"/>
  <c r="M9" i="3"/>
  <c r="G10" i="3"/>
  <c r="L10" i="3"/>
  <c r="L13" i="3"/>
  <c r="C84" i="4"/>
  <c r="B120" i="4"/>
  <c r="D9" i="3"/>
  <c r="C83" i="4"/>
  <c r="M10" i="3"/>
  <c r="C41" i="4"/>
  <c r="C9" i="3"/>
  <c r="M12" i="3"/>
  <c r="C82" i="4"/>
  <c r="B121" i="4"/>
  <c r="C11" i="3"/>
  <c r="H9" i="3"/>
  <c r="P9" i="3"/>
  <c r="D11" i="3"/>
  <c r="L14" i="3"/>
  <c r="C13" i="3"/>
  <c r="H11" i="3"/>
  <c r="C42" i="4"/>
  <c r="C12" i="3"/>
  <c r="G11" i="3"/>
  <c r="B94" i="4"/>
  <c r="H10" i="3"/>
  <c r="B123" i="4"/>
  <c r="B124" i="4"/>
  <c r="A95" i="4"/>
  <c r="A97" i="4"/>
  <c r="C95" i="4"/>
  <c r="B93" i="4"/>
  <c r="D96" i="4"/>
  <c r="C93" i="4"/>
  <c r="B96" i="4"/>
  <c r="A96" i="4"/>
  <c r="A94" i="4"/>
  <c r="D93" i="4"/>
  <c r="D97" i="4"/>
  <c r="B97" i="4"/>
  <c r="D94" i="4"/>
  <c r="C94" i="4"/>
  <c r="C97" i="4"/>
  <c r="B95" i="4"/>
  <c r="D95" i="4"/>
  <c r="C135" i="4"/>
  <c r="A93" i="4"/>
  <c r="C96" i="4"/>
  <c r="B133" i="4" l="1"/>
  <c r="B131" i="4"/>
  <c r="B130" i="4"/>
  <c r="B132" i="4"/>
  <c r="B134" i="4"/>
  <c r="Q9" i="3"/>
  <c r="Q13" i="3"/>
  <c r="P14" i="3"/>
  <c r="Q10" i="3"/>
  <c r="Q11" i="3"/>
  <c r="Q12" i="3"/>
  <c r="B19" i="3"/>
  <c r="B2" i="74" s="1"/>
  <c r="E19" i="3"/>
  <c r="C2" i="74" s="1"/>
  <c r="C19" i="3"/>
  <c r="D19" i="3"/>
  <c r="G19" i="3"/>
  <c r="F19" i="3"/>
  <c r="X2" i="6"/>
  <c r="B2" i="6" s="1"/>
  <c r="D2" i="74" l="1"/>
  <c r="E2" i="74" s="1"/>
  <c r="B53" i="4" l="1"/>
  <c r="A53" i="4"/>
  <c r="C55" i="4"/>
  <c r="C56" i="4"/>
  <c r="B56" i="4"/>
  <c r="C53" i="4"/>
  <c r="D55" i="4"/>
  <c r="A54" i="4"/>
  <c r="B52" i="4"/>
  <c r="A56" i="4"/>
  <c r="D56" i="4"/>
  <c r="D53" i="4"/>
  <c r="D52" i="4"/>
  <c r="B54" i="4"/>
  <c r="C52" i="4"/>
  <c r="D54" i="4"/>
  <c r="B55" i="4"/>
  <c r="A52" i="4"/>
  <c r="C54" i="4"/>
  <c r="A55" i="4"/>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RICHVALUE" minSupportedVersion="120000" copy="1" pasteAll="1" pasteValues="1" merge="1" splitFirst="1" rowColShift="1" clearFormats="1" clearComments="1" assign="1" coerce="1"/>
    <metadataType name="XLDAPR" minSupportedVersion="120000" copy="1" pasteAll="1" pasteValues="1" merge="1" splitFirst="1" rowColShift="1" clearFormats="1" clearComments="1" assign="1" coerce="1" cellMeta="1"/>
  </metadataTypes>
  <futureMetadata name="XLRICHVALUE" count="4">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futureMetadata>
  <futureMetadata name="XLDAPR" count="1">
    <bk>
      <extLst>
        <ext uri="{bdbb8cdc-fa1e-496e-a857-3c3f30c029c3}">
          <xda:dynamicArrayProperties fDynamic="1" fCollapsed="0"/>
        </ext>
      </extLst>
    </bk>
  </futureMetadata>
  <cellMetadata count="1">
    <bk>
      <rc t="2" v="0"/>
    </bk>
  </cellMetadata>
  <valueMetadata count="4">
    <bk>
      <rc t="1" v="0"/>
    </bk>
    <bk>
      <rc t="1" v="1"/>
    </bk>
    <bk>
      <rc t="1" v="2"/>
    </bk>
    <bk>
      <rc t="1" v="3"/>
    </bk>
  </valueMetadata>
</metadata>
</file>

<file path=xl/sharedStrings.xml><?xml version="1.0" encoding="utf-8"?>
<sst xmlns="http://schemas.openxmlformats.org/spreadsheetml/2006/main" count="11439" uniqueCount="3374">
  <si>
    <t xml:space="preserve">   Guidelines for the Provision of Intensive Care Services</t>
  </si>
  <si>
    <t xml:space="preserve">        Version 3
        January 2026</t>
  </si>
  <si>
    <t>Audit Tool</t>
  </si>
  <si>
    <t>Developed by</t>
  </si>
  <si>
    <t>This audit tool has been developed by Dr Sam Clark, Consultant Intensivist, and Member of the</t>
  </si>
  <si>
    <t>Professional Advisory Group, Intensive Care Society.</t>
  </si>
  <si>
    <t>If you would like to provide feedback on this audit tool, please email contact@ficm.ac.uk.</t>
  </si>
  <si>
    <t>GPICS V3 Audit Tool
Guidance &amp; Definitions | Page 1 of 3</t>
  </si>
  <si>
    <t>There are two categories of metric in this audit tool:</t>
  </si>
  <si>
    <t>Compliance / Achievement Status</t>
  </si>
  <si>
    <t>Improvement Actions &amp; Oversight</t>
  </si>
  <si>
    <t>Provides an indication of alignment with Minimum Standards &amp; Quality Recommendations</t>
  </si>
  <si>
    <t>Provides an idication of progress towards Compliance or Achievement</t>
  </si>
  <si>
    <t>Compliance status</t>
  </si>
  <si>
    <t>Achievement status</t>
  </si>
  <si>
    <t>BRAG status</t>
  </si>
  <si>
    <t>Met</t>
  </si>
  <si>
    <t>Achieved</t>
  </si>
  <si>
    <t>Blue</t>
  </si>
  <si>
    <t>Actions complete</t>
  </si>
  <si>
    <t>Not met</t>
  </si>
  <si>
    <t>Partially achieved</t>
  </si>
  <si>
    <t>Green</t>
  </si>
  <si>
    <t>Actions on-track</t>
  </si>
  <si>
    <t>Not assessed</t>
  </si>
  <si>
    <t>Not yet achieved</t>
  </si>
  <si>
    <t>Amber</t>
  </si>
  <si>
    <t>Minor issues</t>
  </si>
  <si>
    <t>Not applicable</t>
  </si>
  <si>
    <t>Red</t>
  </si>
  <si>
    <t>Major issues</t>
  </si>
  <si>
    <t>Grey</t>
  </si>
  <si>
    <t>Not started</t>
  </si>
  <si>
    <t>Black</t>
  </si>
  <si>
    <t>How we suggest using this audit tool:</t>
  </si>
  <si>
    <t>Save the audit tool to a shared drive (such as OneDrive).</t>
  </si>
  <si>
    <t>Share the audit tool as a link with colleagues and collaborate in completing the various chapters.</t>
  </si>
  <si>
    <t>Some chapters may not apply to your unit. You should change the compliance statuses to "Not applicable" for these chapters.</t>
  </si>
  <si>
    <t>Some chapters (e.g. Major Trauma) may still have Minimum Standards relevant to non-trauma units.</t>
  </si>
  <si>
    <t>Complete the Compliance / Achievement Status column first:</t>
  </si>
  <si>
    <t>Compliance Status</t>
  </si>
  <si>
    <t>Select the most appropriate status from the dropdown.</t>
  </si>
  <si>
    <t>Evidence of Compliance</t>
  </si>
  <si>
    <t>Use this freetext field to detail how you show compliance</t>
  </si>
  <si>
    <t>If not compliant, complete the Improvement Actions &amp; Oversight columns next:</t>
  </si>
  <si>
    <t>Action plan / comments</t>
  </si>
  <si>
    <t>Use this freetext field to detail your action plan</t>
  </si>
  <si>
    <t>Owner</t>
  </si>
  <si>
    <t>Use this freetext field to assign owners for this action</t>
  </si>
  <si>
    <t>Review date</t>
  </si>
  <si>
    <t>Set your target review date (format: DD/MM/YYYY)</t>
  </si>
  <si>
    <t>If the target date has passed, this field will highlight the date</t>
  </si>
  <si>
    <t>GPICS V3 Audit Tool
Guidance &amp; Definitions | Page 2 of 3</t>
  </si>
  <si>
    <t>Dashboard</t>
  </si>
  <si>
    <t>This tab will auto-populate as you complete the steps above for each Chapter tab.</t>
  </si>
  <si>
    <t>There are no fields to fill in in this tab!</t>
  </si>
  <si>
    <t>Progress bar</t>
  </si>
  <si>
    <t>This is at the tob of this tab and will progress as the Compliance / Achievement  status column for each Chapter tab is completed (1 − (Number marked 'Not assessed' ÷ Total Minimum Standards + Recommendations overall)).</t>
  </si>
  <si>
    <t>Compliance / Achievement tables</t>
  </si>
  <si>
    <t>This is the top left table. The middle column shows the % for each of the 5 statuses. The right hand column shows the % excluding items marked not assessed or not applicable.</t>
  </si>
  <si>
    <t>BRAG table</t>
  </si>
  <si>
    <t>This is the top right table and summarises the number of actions. The right hand column shows the % excluding items not applicable (i.e. without actions).</t>
  </si>
  <si>
    <t>Chapters</t>
  </si>
  <si>
    <t>The Chapter tabs are hyperlinked from the Dashboard tab.</t>
  </si>
  <si>
    <t>The coloured flags indicate the % completion of Compliance / Achievement Statuses in each Chapter.</t>
  </si>
  <si>
    <t>Chapter tabs</t>
  </si>
  <si>
    <t>There is one tab for each chapter of GPICS V3. These tabs are where you enter your data.</t>
  </si>
  <si>
    <t>This is at the tob of each Chapter tab and will progress as the Compliance / Achievement status column for that Chapter is completed (1 − (Number marked 'Not assessed' ÷ Total Minimum Standards + Quality Recommendations in that Chapter)).</t>
  </si>
  <si>
    <t>Status</t>
  </si>
  <si>
    <t>Select the most appropriate option from the dropdown.</t>
  </si>
  <si>
    <t>Evidence</t>
  </si>
  <si>
    <t>This freetext field allows you to detail how you can evidence your status against a Minimum Standard or Quality Recommendation.</t>
  </si>
  <si>
    <t>This freetext field allows you to plan how you will comply or achieve the Minimum Standard or Quality Recommendation.</t>
  </si>
  <si>
    <t>GPICS V3 Audit Tool
Guidance &amp; Definitions | Page 3 of 3</t>
  </si>
  <si>
    <t>Chapter tabs (continued)</t>
  </si>
  <si>
    <t>This freetext field allows you to assign an action to a person or persons.</t>
  </si>
  <si>
    <t>Reveiew Date</t>
  </si>
  <si>
    <t>Enter a date you plan to review your progress towards this action.</t>
  </si>
  <si>
    <t>Use the format DD/MM/YYY.</t>
  </si>
  <si>
    <t>BRAG Status</t>
  </si>
  <si>
    <t>Board Summary</t>
  </si>
  <si>
    <t>The Board Summary tab provides a top level summary of the audit tool that you might want to print out.</t>
  </si>
  <si>
    <t>Some fields will auto-populate.</t>
  </si>
  <si>
    <t>Fields with a yellow background are free-text fields to be completed by you.</t>
  </si>
  <si>
    <t>To type on a new line in these fields, press Alt + Enter.</t>
  </si>
  <si>
    <t>Complete your unit details at the top of this tab, using the drop down menus provided.</t>
  </si>
  <si>
    <t>If your unit or organisation is not listed, use the Other (freetext) field.</t>
  </si>
  <si>
    <t>Export</t>
  </si>
  <si>
    <t>Instructions will be provided alongside the request.</t>
  </si>
  <si>
    <t>Any publication of data will not identify indivdual organisations or units.</t>
  </si>
  <si>
    <t>GPICS V3 Audit Tool
Dashboard</t>
  </si>
  <si>
    <t>Overall assessment completion</t>
  </si>
  <si>
    <t>Minimum Standards</t>
  </si>
  <si>
    <t>BRAG</t>
  </si>
  <si>
    <t>Count</t>
  </si>
  <si>
    <t>% of total</t>
  </si>
  <si>
    <t>% of assessed</t>
  </si>
  <si>
    <t>Rating</t>
  </si>
  <si>
    <t>% excl Black</t>
  </si>
  <si>
    <t>Minimum Standards cannot achieve Partial compliance</t>
  </si>
  <si>
    <t>Excluded</t>
  </si>
  <si>
    <t>Total items</t>
  </si>
  <si>
    <t>Breakdown by chapter tab</t>
  </si>
  <si>
    <t>BRAG Rating</t>
  </si>
  <si>
    <t>Status Key</t>
  </si>
  <si>
    <t>Chapter</t>
  </si>
  <si>
    <t>Met or achieved</t>
  </si>
  <si>
    <t>Not met or not yet achieved</t>
  </si>
  <si>
    <t>Not assessed - icon rules</t>
  </si>
  <si>
    <t>GPICS V3 Audit Tool
Board Summary | Page 1 of 4
Covering Page</t>
  </si>
  <si>
    <t>Adult critical care network</t>
  </si>
  <si>
    <t>Cheshire and Mersey</t>
  </si>
  <si>
    <t>Helper</t>
  </si>
  <si>
    <t>Provider name</t>
  </si>
  <si>
    <t>Mid Cheshire Hospitals NHS Foundation Trust</t>
  </si>
  <si>
    <t>Unit name</t>
  </si>
  <si>
    <t>Leighton Hospital</t>
  </si>
  <si>
    <t>Other (freetext)</t>
  </si>
  <si>
    <t>Introduction</t>
  </si>
  <si>
    <t>Terminology</t>
  </si>
  <si>
    <t>GPICS Version 3 deliberately aligns it's terminology with national regulatory frameworks so that audit findings can be clearly interpreted in assurance and inspection contexts. The document distinguishes between Minimum Standards (“must” statements) and Recommendations for a Quality Service (“should” statements).</t>
  </si>
  <si>
    <t>GPICS 3 Terminology</t>
  </si>
  <si>
    <t>Aligns to Scottish Intensive Care Society</t>
  </si>
  <si>
    <t>Aligns to Care Quality Commission Rating</t>
  </si>
  <si>
    <t>Aligns to Healthcare Improvement Scotland</t>
  </si>
  <si>
    <t>Minimum Standard</t>
  </si>
  <si>
    <t>If not meeting minimum standards:
Inadequate or Requires Improvement</t>
  </si>
  <si>
    <t>If not meeting minimum standards:
Requirements</t>
  </si>
  <si>
    <t>Recommendations to
Provide a Quality Service</t>
  </si>
  <si>
    <t>Quality Indicator</t>
  </si>
  <si>
    <t>If meeting quality recommendation:
Good or
Outstanding</t>
  </si>
  <si>
    <t>If meeting quality recommendation:
Good</t>
  </si>
  <si>
    <t>Snap Shot Date Range</t>
  </si>
  <si>
    <t>to</t>
  </si>
  <si>
    <t>Approving Committee / Group</t>
  </si>
  <si>
    <t>GPICS V3 Audit Tool
Board Summary | Page 2 of 4
Minimum Standards</t>
  </si>
  <si>
    <t>All ICUs are expected to meet minimum standards, or to record on a risk register if unmet. Minimum standards serve as essential safety markers. They are ‘must do’ statements. Minimum standards can be viewed as an assurance to patients, the public and clinicians that performance against these standards is being monitored and achieved.</t>
  </si>
  <si>
    <t>Minimum Standards assessment completion
(all chapters)</t>
  </si>
  <si>
    <t>Minimum Standards at this organisation</t>
  </si>
  <si>
    <t>Partially compliant</t>
  </si>
  <si>
    <t>Top 5 chapters with highest % Not met</t>
  </si>
  <si>
    <t>(Auto-populated from chapter breakdown on Dashboard)</t>
  </si>
  <si>
    <t>% Not met</t>
  </si>
  <si>
    <t># Not met</t>
  </si>
  <si>
    <t>GPICS V3 Audit Tool
Board Summary | Page 3 of 4
Quality Recommendations</t>
  </si>
  <si>
    <t>Quality recommendations to provide a quality service are ‘should do’ statements, i.e., desirable, but not mandatory, markers of quality care. As such they can be used to drive improvement. Meeting the quality recommendations is evidence that the intensive care service is providing a quality service. Quality recommendations are often aspirational and sometimes challenging to achieve, as they may involve action across the whole hospital, healthcare organisation or even wider systems. Nevertheless, it is the intention of the FICM and ICS that these recommendations to provide a quality service should reflect routine practice within UK ICUs.</t>
  </si>
  <si>
    <t>Quality Recommendations assessment completion
(all chapters)</t>
  </si>
  <si>
    <t>Quality recommendations at this organisation</t>
  </si>
  <si>
    <t>Top 5 chapters with highest % achievement</t>
  </si>
  <si>
    <t>% Acheieved</t>
  </si>
  <si>
    <t># Achieved</t>
  </si>
  <si>
    <t>GPICS V3 Audit Tool
Board Summary | Page 4 of 4
Improvement Plan</t>
  </si>
  <si>
    <t>Quality healthcare is defined by the Institute of Medicine as care that is ’safe, effective, efficient, equitable, timely and patient centred’. Quality improvement (QI) completes the audit cycle and has been described as the ‘combined and unceasing efforts of everyone – to make changes that will lead to better patient outcome (health), better system performance (care) and better professional development (learning)’.
When minimum standards are not met, or quality recommendations not achieved, teams are encouraged to make an improvement plan. Progress against actions in this plan is summarised below.</t>
  </si>
  <si>
    <t>BRAG profile (Minimum Standards)</t>
  </si>
  <si>
    <t>Blue - Actions complete</t>
  </si>
  <si>
    <t>Green - Actions on track</t>
  </si>
  <si>
    <t>Amber - Minor issues</t>
  </si>
  <si>
    <t>Red - Major issues</t>
  </si>
  <si>
    <t>Grey - Not started</t>
  </si>
  <si>
    <t>Black - Not applicable (no action)</t>
  </si>
  <si>
    <t>BRAG profile (Quality Recommendations)</t>
  </si>
  <si>
    <t>Ref</t>
  </si>
  <si>
    <t>GPICS V3 Audit Tool
Chapter 1.1 Scope Of Adult Intensive Care</t>
  </si>
  <si>
    <t>Complete with reference to Guidelines for the Provision of Intensive Care Services V3 available here.</t>
  </si>
  <si>
    <t>Chapter title</t>
  </si>
  <si>
    <t>Type</t>
  </si>
  <si>
    <t>Item #</t>
  </si>
  <si>
    <t>Statement</t>
  </si>
  <si>
    <t>1.1 MS1</t>
  </si>
  <si>
    <t>1.1</t>
  </si>
  <si>
    <t>Scope Of Adult Intensive Care</t>
  </si>
  <si>
    <t>Intensive care services must be managerially led by a designated clinical director or lead consultant, a lead nurse or matron, and with dedicated operational support from a general manager or service manager.</t>
  </si>
  <si>
    <t>Black
Not applicable</t>
  </si>
  <si>
    <t>1.1 MS2</t>
  </si>
  <si>
    <t>1.1 MS3</t>
  </si>
  <si>
    <t>1.1 MS4</t>
  </si>
  <si>
    <t>A consultant/specialist must be responsible for clinical decision-making, admission and discharge on the ICU. (see Chapter 2.1 Consultant Staffing)</t>
  </si>
  <si>
    <t>1.1 MS5</t>
  </si>
  <si>
    <t>1.1 MS6</t>
  </si>
  <si>
    <t>1.1 MS7</t>
  </si>
  <si>
    <t>1.1 MS8</t>
  </si>
  <si>
    <t>Amber
Minor issues</t>
  </si>
  <si>
    <t>1.1 MS9</t>
  </si>
  <si>
    <t>1.1 QR1</t>
  </si>
  <si>
    <t>Quality Recommendation</t>
  </si>
  <si>
    <t>Guidelines for the Provision of Intensive Care Services should be the blueprint for safe and effective services.</t>
  </si>
  <si>
    <t>1.1 QR2</t>
  </si>
  <si>
    <t>Grey
Not started</t>
  </si>
  <si>
    <t>1.1 QR3</t>
  </si>
  <si>
    <t>Red
Major issues</t>
  </si>
  <si>
    <t>1.1 QR4</t>
  </si>
  <si>
    <t>Provision for the rehabilitation and follow-up of intensive care patients should be built into all service models of intensive care delivery.</t>
  </si>
  <si>
    <t>1.1 QR5</t>
  </si>
  <si>
    <t>Individuals appointed to a consultant post should be on the GMC specialist register for ICM.</t>
  </si>
  <si>
    <t>1.1 QR6</t>
  </si>
  <si>
    <t>1.1 QR7</t>
  </si>
  <si>
    <t>Research and quality improvement (QI) should be an integral part of the work of the intensive care service evidenced through involvement in NIHR portfolio studies and national benchmarking data sets and QI programmes.</t>
  </si>
  <si>
    <t>1.1 QR8</t>
  </si>
  <si>
    <t>At intensive care discharge, plans for future treatment should be documented along with patients’ wishes, values and preferences (if known) and included in discharge summaries to GPs.</t>
  </si>
  <si>
    <t>1.1 QR9</t>
  </si>
  <si>
    <t>Full 24/7 intensive care outreach services should be provided by team members with intensive care training in every hospital with an ICU.</t>
  </si>
  <si>
    <t>GPICS V3 Audit Tool
Chapter 1.2 Intensive Care Outcomes</t>
  </si>
  <si>
    <t>1.2 MS1</t>
  </si>
  <si>
    <t>1.2</t>
  </si>
  <si>
    <t>Intensive Care Outcomes</t>
  </si>
  <si>
    <t>ICUs must hold multidisciplinary clinical governance meetings, including analysis of mortality and morbidity.</t>
  </si>
  <si>
    <t>1.2 MS2</t>
  </si>
  <si>
    <t>ICUs must participate in a National Audit Programme for Adult Critical Care.</t>
  </si>
  <si>
    <t>1.2 MS3</t>
  </si>
  <si>
    <t>ICUs must participate in a mortality review programme using appropriate methodology to maximise learning and improvements in care.</t>
  </si>
  <si>
    <t>1.2 MS4</t>
  </si>
  <si>
    <t>1.2 QR1</t>
  </si>
  <si>
    <t>ICUs should develop a consistent approach to patient-centred decision making, evaluating burdens and benefits of admission to intensive care, and be able to demonstrate this through the audit of pre-admission consultation, agreed ceilings of therapy, and time-limited treatment trials.</t>
  </si>
  <si>
    <t>1.2 QR2</t>
  </si>
  <si>
    <t>ICUs should develop and subsequently support implementation of a validated methodology to review referrals to intensive care which can evaluate decision making and subsequent outcomes relating to intensive care admission.</t>
  </si>
  <si>
    <t>1.2 QR3</t>
  </si>
  <si>
    <t>Longer-term mortality up to one year after ICU admission should be reported on all patients admitted to intensive care.</t>
  </si>
  <si>
    <t>1.2 QR4</t>
  </si>
  <si>
    <t>Validated measures of longer-term patient- and family-centred outcomes beyond mortality, including measures of functional ability, mental health, socioeconomic consequences, and carer burden, should be included in local and national audit programs.</t>
  </si>
  <si>
    <t>1.2 QR5</t>
  </si>
  <si>
    <t>ICUs should develop and subsequently support implementation of validated measures of quality of care relating to decision making, end of life care and bereavement.</t>
  </si>
  <si>
    <t>1.2 QR6</t>
  </si>
  <si>
    <t>ICUs should consider systematic assessment of patient and family experiences and demonstrate how these are used to guide improvement.</t>
  </si>
  <si>
    <t>GPICS V3 Audit Tool
Chapter 1.3 Physical Facilities</t>
  </si>
  <si>
    <t>1.3 MS1</t>
  </si>
  <si>
    <t>1.3</t>
  </si>
  <si>
    <t>Physical Facilities</t>
  </si>
  <si>
    <t>1.3 MS2</t>
  </si>
  <si>
    <t>Derogations must be approved at Trust/Health Board executive level with documented reasons and resolution plans with an agreed timescale.</t>
  </si>
  <si>
    <t>1.3 MS3</t>
  </si>
  <si>
    <t>Adaptation or extension (colloquially, ‘refurbishment’) projects must be planned and benchmarked against the same standards as new buildings.</t>
  </si>
  <si>
    <t>1.3 MS4</t>
  </si>
  <si>
    <t>Where compliance is impossible, adaption or extension projects must demonstrate best intent and closest possible approximation to those standards within the constraints of the site.</t>
  </si>
  <si>
    <t>1.3 MS5</t>
  </si>
  <si>
    <t>The physical facilities of an ICU must be reviewed at (as a minimum) five-yearly intervals for continued fitness for purpose.</t>
  </si>
  <si>
    <t>1.3 MS6</t>
  </si>
  <si>
    <t>The layout and circulation of clinical spaces must be optimised for independent and collaborative staff working and shared visibility.</t>
  </si>
  <si>
    <t>1.3 MS7</t>
  </si>
  <si>
    <t>Clinical, operational and staff areas must comply with national workplace standards and Health and Safety guidance and legislation.</t>
  </si>
  <si>
    <t>1.3 MS8</t>
  </si>
  <si>
    <t>1.3 MS9</t>
  </si>
  <si>
    <t>There must be sufficient and accessible storage for diagnostic, technical and rehabilitation equipment and consumables.</t>
  </si>
  <si>
    <t>1.3 QR1</t>
  </si>
  <si>
    <t>In the case of major ICU projects, Trusts/Health Boards should involve clinicians in key decision-making including representative clinical leadership at Project Board level.</t>
  </si>
  <si>
    <t>1.3 QR2</t>
  </si>
  <si>
    <t>1.3 QR3</t>
  </si>
  <si>
    <t>1.3 QR4</t>
  </si>
  <si>
    <t>1.3 QR5</t>
  </si>
  <si>
    <t>1.3 QR6</t>
  </si>
  <si>
    <t>1.3 QR7</t>
  </si>
  <si>
    <t>Units should have provision for private office spaces for leadership, decision making, counselling and mentoring conversations.</t>
  </si>
  <si>
    <t>1.3 QR8</t>
  </si>
  <si>
    <t>GPICS V3 Audit Tool
Chapter 1.4 Clinical Information Systems</t>
  </si>
  <si>
    <t>1.4 MS1</t>
  </si>
  <si>
    <t>1.4</t>
  </si>
  <si>
    <t>Clinical Information Systems</t>
  </si>
  <si>
    <t>All ICUs must have a CIS or a strategic plan for the implementation of one.</t>
  </si>
  <si>
    <t>1.4 MS2</t>
  </si>
  <si>
    <t>Procurement: CIS procurements and customisation must involve a multidisciplinary collaboration of stakeholders who would typically use, maintain and develop the system.</t>
  </si>
  <si>
    <t>1.4 MS3</t>
  </si>
  <si>
    <t>Compliance: The CIS must comply with applicable national guidelines, governance, clinical and technical safety standards.</t>
  </si>
  <si>
    <t>1.4 MS4</t>
  </si>
  <si>
    <t>1.4 MS5</t>
  </si>
  <si>
    <t>Hardware: There must be a dedicated workstation at each bed space, and an appropriate number of mobile and fixed devices on the ICU to meet the needs of medical, nursing and allied health staff.</t>
  </si>
  <si>
    <t>1.4 MS6</t>
  </si>
  <si>
    <t>Implementation: The NHS organisation and vendor company must have a robust plan for implementation of the CIS that supports all staff in its clinical and management use.</t>
  </si>
  <si>
    <t>1.4 MS7</t>
  </si>
  <si>
    <t>1.4 MS8</t>
  </si>
  <si>
    <t>Post-implementation: The NHS organisation and vendor company must commit to ongoing product maintenance and development, to ensure the CIS keeps pace with the changing needs of intensive care, with 24/7 access to technical support available.</t>
  </si>
  <si>
    <t>1.4 MS9</t>
  </si>
  <si>
    <t>Integration: The CIS must automatically capture data from ventilators, patient monitoring and have interoperability with the core hospital patient administration system.</t>
  </si>
  <si>
    <t>1.4 MS10</t>
  </si>
  <si>
    <t>Scalability: The CIS must be scalable to accommodate surge capacity in multiple clinical locations.</t>
  </si>
  <si>
    <t>1.4 MS11</t>
  </si>
  <si>
    <t>System Safeguards: The CIS must have safeguards and warnings in place to prevent incorrect patient record entries.</t>
  </si>
  <si>
    <t>1.4 QR1</t>
  </si>
  <si>
    <t>Through a single sign-on, the CIS should be capable of bidirectional communication with key hospital systems involved in delivering patient care.</t>
  </si>
  <si>
    <t>1.4 QR2</t>
  </si>
  <si>
    <t>The CIS should be capable of prescribing and administration of medicines, including complex infusions, either directly or through integration with electronic Prescribing and Medicines Administration (PMA).</t>
  </si>
  <si>
    <t>1.4 QR3</t>
  </si>
  <si>
    <t>CISs should include automatic data capture from electronic devices used to deliver patient care, such as infusion pumps, renal replacement therapy (RRT) devices and cardiac output monitors.</t>
  </si>
  <si>
    <t>1.4 QR4</t>
  </si>
  <si>
    <t>The CIS should populate Critical Care Minimum Data Sets (CCMDS) and ICNARC Case Mix Programme /SICSAG data sets to facilitate benchmarking and governance.</t>
  </si>
  <si>
    <t>1.4 QR5</t>
  </si>
  <si>
    <t>The CIS should include embedded decision support tools and warning systems to ensure compliance with care bundles and alert staff to deteriorating patients.</t>
  </si>
  <si>
    <t>1.4 QR6</t>
  </si>
  <si>
    <t>The CIS should enable integration with NHS-approved systems including Artificial Intelligence (AI) tools.</t>
  </si>
  <si>
    <t>1.4 QR7</t>
  </si>
  <si>
    <t>The CIS should be developed to support activity related to intensive care, such as quality improvement, research rehabilitation and post-ICU follow-up, and intensive care outreach services.</t>
  </si>
  <si>
    <t>GPICS V3 Audit Tool
Chapter 1.5 Clinical Equipment</t>
  </si>
  <si>
    <t>1.5 MS1</t>
  </si>
  <si>
    <t>1.5</t>
  </si>
  <si>
    <t>Clinical Equipment</t>
  </si>
  <si>
    <t>All equipment must conform to the relevant safety standards.</t>
  </si>
  <si>
    <t>1.5 MS2</t>
  </si>
  <si>
    <t>All equipment must be regularly serviced and maintained in accordance with the manufacturer’s guidance.</t>
  </si>
  <si>
    <t>1.5 MS3</t>
  </si>
  <si>
    <t>An uninterruptable power supply must be provided, adequate to provide at least one hour of continuity of any critical equipment that does not have battery back-up.</t>
  </si>
  <si>
    <t>1.5 MS4</t>
  </si>
  <si>
    <t>Equipment must be uniquely identified and listed on an appropriate asset register along with details of its life cycle and service history/requirements to facilitate planned maintenance and replacement.</t>
  </si>
  <si>
    <t>1.5 MS5</t>
  </si>
  <si>
    <t>Sufficient equipment must be available to meet the service demand for patient care in a clinically appropriate timescale, including in periods of surge.</t>
  </si>
  <si>
    <t>1.5 MS6</t>
  </si>
  <si>
    <t>ICUs must have appropriate systems in place to ensure an adequate supply of consumables.</t>
  </si>
  <si>
    <t>1.5 MS7</t>
  </si>
  <si>
    <t>There must be a designated equipment clinical lead for intensive care.</t>
  </si>
  <si>
    <t>1.5 MS8</t>
  </si>
  <si>
    <t>All staff must be appropriately trained, competent and familiar with equipment they are expected to use independently.</t>
  </si>
  <si>
    <t>1.5 MS9</t>
  </si>
  <si>
    <t>Electro-biomedical engineering (EBME) support must be available either in-house or on a contracted basis to ensure equipment is appropriately serviced.</t>
  </si>
  <si>
    <t>1.5 MS10</t>
  </si>
  <si>
    <t>There must be appropriate sterile services and documented procedures for decontamination of equipment.</t>
  </si>
  <si>
    <t>1.5 MS11</t>
  </si>
  <si>
    <t>There must be a robust mechanism for reporting adverse incidents resulting from the use of clinical equipment and responding to national safety alerts.</t>
  </si>
  <si>
    <t>1.5 MS12</t>
  </si>
  <si>
    <t>ICUs must have the facility to store clinical and point-of-care ultrasound images in an appropriate picture archiving and communication system, so they form part of the clinical record.</t>
  </si>
  <si>
    <t>1.5 MS13</t>
  </si>
  <si>
    <t>There must be an appropriate archiving system for diagnostic images which can be safely retained and be available for clinical review for the same duration of the patient record.</t>
  </si>
  <si>
    <t>1.5 QR1</t>
  </si>
  <si>
    <t>Equipment, wherever possible, should be standardised, both in ICU and across intensive care services that have more than one unit, and in other areas where elevated levels of clinical care may need to be delivered.</t>
  </si>
  <si>
    <t>1.5 QR2</t>
  </si>
  <si>
    <t>1.5 QR3</t>
  </si>
  <si>
    <t>GPICS V3 Audit Tool
Chapter 1.6 Intensive Care Ultrasound</t>
  </si>
  <si>
    <t>1.6 MS1</t>
  </si>
  <si>
    <t>1.6</t>
  </si>
  <si>
    <t>Intensive Care Ultrasound</t>
  </si>
  <si>
    <t>1.6 MS2</t>
  </si>
  <si>
    <t>Ultrasound machines must be equipped with linear, curvilinear, and phased array probes.</t>
  </si>
  <si>
    <t>1.6 MS3</t>
  </si>
  <si>
    <t>Ultrasound equipment must be readily available, serviced regularly and part of a capital replacement program.</t>
  </si>
  <si>
    <t>1.6 MS4</t>
  </si>
  <si>
    <t>ICUs must have a clinical lead for ultrasound.</t>
  </si>
  <si>
    <t>1.6 MS5</t>
  </si>
  <si>
    <t>Dedicated infection control guidance must be accessible and its compliance audited.</t>
  </si>
  <si>
    <t>1.6 MS6</t>
  </si>
  <si>
    <t>Providers who scan and report independently must be trained to an appropriate level for their clinical practice.</t>
  </si>
  <si>
    <t>1.6 MS7</t>
  </si>
  <si>
    <t>When performing scans to inform clinical decision making, providers must store a structured report in the patient record.</t>
  </si>
  <si>
    <t>1.6 MS8</t>
  </si>
  <si>
    <t>When performing scans to inform clinical decision making, providers must store images for quality assurance purposes.</t>
  </si>
  <si>
    <t>1.6 MS9</t>
  </si>
  <si>
    <t>When performing scans for training purposes, learners must only store reports in the patient record if a trained provider has verified them first.</t>
  </si>
  <si>
    <t>1.6 MS10</t>
  </si>
  <si>
    <t>Transoesophageal echocardiography (TOE) must be immediately available in all cardiothoracic ICUs and those units providing extra-corporeal circulatory support.</t>
  </si>
  <si>
    <t>1.6 MS11</t>
  </si>
  <si>
    <t>1.6 QR1</t>
  </si>
  <si>
    <t>All ICUs should be able to train staff in intensive care ultrasound.</t>
  </si>
  <si>
    <t>1.6 QR2</t>
  </si>
  <si>
    <t>ICUs that engage in remote review and/or supervision should employ secure, cloud-based image transfer systems.</t>
  </si>
  <si>
    <t>1.6 QR3</t>
  </si>
  <si>
    <t>The clinical lead for ultrasound should have sufficient time in their job plan for the associated quality assurance processes.</t>
  </si>
  <si>
    <t>1.6 QR4</t>
  </si>
  <si>
    <t>The intensive care ultrasound service should be supported by a fully trained link-person within the cardiology and radiology departments, as appropriate.</t>
  </si>
  <si>
    <t>1.6 QR5</t>
  </si>
  <si>
    <t>ICUs should provide dedicated education and ultrasound governance meetings.</t>
  </si>
  <si>
    <t>1.6 QR6</t>
  </si>
  <si>
    <t>ICUs should foster robust quality assurance processes, including peer review of image and reporting quality.</t>
  </si>
  <si>
    <t>GPICS V3 Audit Tool
Chapter 1.7 Critical Care Outreach, QRapid QResponse Systems and Early Intervention</t>
  </si>
  <si>
    <t>1.7 MS1</t>
  </si>
  <si>
    <t>1.7</t>
  </si>
  <si>
    <t>Critical Care Outreach, Rapid Response Systems And Early Intervention</t>
  </si>
  <si>
    <t>There must be a hospital wide, standardised approach to the detection of the deteriorating patient and a clearly documented escalation process, including to intensive care, available 24 hours a day, seven days a week.</t>
  </si>
  <si>
    <t>1.7 MS2</t>
  </si>
  <si>
    <t>All acute hospitals must use a validated track and trigger early warning score system that allows rapid detection of the signs of early clinical deterioration in all adult patients over 16 years and includes escalation procedures to intensive care services.</t>
  </si>
  <si>
    <t>1.7 MS3</t>
  </si>
  <si>
    <t>Hospital policies must clearly outline graded, patient escalation pathways, including through to intensive care services, as required.</t>
  </si>
  <si>
    <t>1.7 MS4</t>
  </si>
  <si>
    <t>1.7 MS5</t>
  </si>
  <si>
    <t>There must be clear governance through audit of track and trigger response systems and action of poor compliance healthcare organisation wide, reportable at board level.</t>
  </si>
  <si>
    <t>1.7 MS6</t>
  </si>
  <si>
    <t>Hospitals must ensure patients receive care from appropriately trained critical care outreach, rapid response or equivalent teams.</t>
  </si>
  <si>
    <t>1.7 MS7</t>
  </si>
  <si>
    <t>All patients must be reviewed by CCOT (or equivalent) following discharge from the intensive care unit to the ward, due to increased risk of deterioration post-ICU for as long as they are at risk (and at least in the first 24 hours).</t>
  </si>
  <si>
    <t>1.7 MS8</t>
  </si>
  <si>
    <t>All critical care outreach teams within acute hospitals in England and Wales must use the National Outreach Forum national minimum dataset for collating metrics on critical care outreach/rapid response team activity in order to provide clear data for benchmarking on their outcomes and activity.</t>
  </si>
  <si>
    <t>1.7 QR1</t>
  </si>
  <si>
    <t>1.7 QR2</t>
  </si>
  <si>
    <t>Critical care outreach should sit within intensive care directorates to ensure rapid access to intensive care facilities, provision and professional support, as needed.</t>
  </si>
  <si>
    <t>1.7 QR3</t>
  </si>
  <si>
    <t>Critical care outreach staff, whether they sit within or outside intensive care directorates, should possess intensive care competency (enhanced, advanced, consultant), and achieve the competency level set out as part of their role description and in line with the Critical Care Outreach Practitioner (CCOP) Framework.</t>
  </si>
  <si>
    <t>1.7 QR4</t>
  </si>
  <si>
    <t>Acute kidney injury alerts, or similar pathological markers, should work in concert with any track and trigger early warning score system to ensure recognition of deteriorating and at-risk patients.</t>
  </si>
  <si>
    <t>1.7 QR5</t>
  </si>
  <si>
    <t>There should be a patient/carer activated system, supported by critical care outreach services, for escalating concerns about deteriorating patients all the way up to intensive care, through mechanisms such as Call for Concern.</t>
  </si>
  <si>
    <t>1.7 QR6</t>
  </si>
  <si>
    <t>There should be accessible educational support for registered and non-registered ward staff in caring for the acutely ill and deteriorating ward patient supported by critical care outreach and rapid response teams.</t>
  </si>
  <si>
    <t>GPICS V3 Audit Tool
Chapter 1.8 Cardiothoracic Intensive Care</t>
  </si>
  <si>
    <t>1.8 MS1</t>
  </si>
  <si>
    <t>1.8</t>
  </si>
  <si>
    <t>Cardiothoracic Critical Care</t>
  </si>
  <si>
    <t>1.8 MS2</t>
  </si>
  <si>
    <t>1.8 MS3</t>
  </si>
  <si>
    <t>1.8 MS4</t>
  </si>
  <si>
    <t>1.8 MS5</t>
  </si>
  <si>
    <t>Clinical perfusion services, theatre staff and appropriate facilities must be readily available for emergency resternotomy and cardiopulmonary bypass 24/7.</t>
  </si>
  <si>
    <t>1.8 MS6</t>
  </si>
  <si>
    <t>Those on the on-site rota must be trained in Cardiac Surgery Advanced Life Support (CALS) and capable of chest reopening 24/7.</t>
  </si>
  <si>
    <t>1.8 MS7</t>
  </si>
  <si>
    <t>The equipment to perform transoesophageal echocardiography (TOE) must be available immediately in all cardiothoracic ICUs and those units providing extra-corporeal circulatory support, with access to a clinician competent in TOE readily available 24/7.</t>
  </si>
  <si>
    <t>1.8 MS8</t>
  </si>
  <si>
    <t>The care for all cardiothoracic surgery patients must meet the requirements of similar patients cared for in a general ICU as per GPICS standards.</t>
  </si>
  <si>
    <t>1.8 MS9</t>
  </si>
  <si>
    <t>The care of patients within each cardiothoracic intensive care area must be directed by a job-planned consultant in cardiothoracic intensive care medicine, through a structured bedside ward round that involves access to multidisciplinary input 7/7.</t>
  </si>
  <si>
    <t>1.8 QR1</t>
  </si>
  <si>
    <t>Cardiothoracic ICUs should have local acute heart failure patient pathways to provide 24/7 access to multidisciplinary review and consideration for advanced heart failure therapies.</t>
  </si>
  <si>
    <t>1.8 QR2</t>
  </si>
  <si>
    <t>There should be an Enhanced Recovery after Surgery (ERAS) lead nurse or consultant within cardiothoracic intensive care to drive enhanced recovery protocols.</t>
  </si>
  <si>
    <t>1.8 QR3</t>
  </si>
  <si>
    <t>Prehabilitation of frail or high-risk cardiothoracic surgical patients should be available from a multidisciplinary allied health professional team.</t>
  </si>
  <si>
    <t>1.8 QR4</t>
  </si>
  <si>
    <t>Multidisciplinary decision making that includes advanced care planning should be undertaken with high-risk or complex cardiothoracic surgical patients as part of the consent process prior to surgery.</t>
  </si>
  <si>
    <t>1.8 QR5</t>
  </si>
  <si>
    <t>Transfer policies should be developed within tertiary referral centres to facilitate efficient transfer in of patients requiring cardiothoracic surgery and repatriation of cardiothoracic surgery and cardiology patients back to base hospital for ongoing care.</t>
  </si>
  <si>
    <t>1.8 QR6</t>
  </si>
  <si>
    <t>Centres in which primary percutaneous coronary interventions (PCI) are performed 24/7 or designated heart attack centres should consider developing protocols for the identification of and immediate management of patients suitable for extracorporeal cardiopulmonary resuscitation (eCPR).</t>
  </si>
  <si>
    <t>GPICS V3 Audit Tool
Chapter 1.9 Neurocritical Care</t>
  </si>
  <si>
    <t>1.9 MS1</t>
  </si>
  <si>
    <t>1.9</t>
  </si>
  <si>
    <t>Neurocritical Care</t>
  </si>
  <si>
    <t>1.9 MS2</t>
  </si>
  <si>
    <t>ICM Consultants providing out of hours neurocritical care and advice must have regular timetabled sessions in neurocritical care.</t>
  </si>
  <si>
    <t>1.9 MS3</t>
  </si>
  <si>
    <t>1.9 MS4</t>
  </si>
  <si>
    <t>1.9 MS5</t>
  </si>
  <si>
    <t>Neurocritical care units must have access to appropriate equipment and facilities and clinical expertise in their use and interpretation.</t>
  </si>
  <si>
    <t>1.9 MS6</t>
  </si>
  <si>
    <t>All patients requiring immediate lifesaving neurosurgery must be admitted to the local neurosurgical centre irrespective of the initial availability of neurocritical care beds.</t>
  </si>
  <si>
    <t>1.9 MS7</t>
  </si>
  <si>
    <t>All ICUs which may manage patients following traumatic brain injury must have up to date policies which follow national and international guidance, including discussion with specialists and, if required, transfer to a specialist centre.</t>
  </si>
  <si>
    <t>1.9 MS8</t>
  </si>
  <si>
    <t>Neurocritical care must have resources to support and be part of regional networks for the safe and timely management of all patients with relevant brain and spine pathologies, with agreed rational transfer and repatriation policies.</t>
  </si>
  <si>
    <t>1.9 MS9</t>
  </si>
  <si>
    <t>1.9 MS10</t>
  </si>
  <si>
    <t>The care of patients within each neuro intensive care area must be directed by a job-planned consultant trained in neuro intensive care through a structured bedside ward round that involves access to multidisciplinary input 7/7.</t>
  </si>
  <si>
    <t>1.9 MS11</t>
  </si>
  <si>
    <t>1.9 QR1</t>
  </si>
  <si>
    <t>Neurocritical care units should seek to develop expertise in additional specialist equipment and facilities.</t>
  </si>
  <si>
    <t>1.9 QR2</t>
  </si>
  <si>
    <t>Neurocritical care units should have access to specialist clinical expertise from neuropsychology.</t>
  </si>
  <si>
    <t>1.9 QR3</t>
  </si>
  <si>
    <t>GPICS V3 Audit Tool
Chapter 1.10 Burns Care</t>
  </si>
  <si>
    <t>1.10 MS1</t>
  </si>
  <si>
    <t>1.10</t>
  </si>
  <si>
    <t>Burns Care</t>
  </si>
  <si>
    <t>Working practices must promote multidisciplinary care between the burn and intensive care teams, encouraging joint decision making in line with British Burns Association standards.</t>
  </si>
  <si>
    <t>1.10 MS2</t>
  </si>
  <si>
    <t>A burns theatre must be located in close proximity (preferably within 50 metres) to any service providing intensive care for burn injured patients.</t>
  </si>
  <si>
    <t>1.10 MS3</t>
  </si>
  <si>
    <t>Burns patients requiring intensive care must be jointly managed by consultants in burns surgery and intensive care medicine with the appropriate level of burns specific training.</t>
  </si>
  <si>
    <t>1.10 MS4</t>
  </si>
  <si>
    <t>Clinical guidelines for treatment and care related specifically to burns patients must be available in ICUs which manage burns patients.</t>
  </si>
  <si>
    <t>1.10 MS5</t>
  </si>
  <si>
    <t>Thresholds for referral to adult and paediatric burns services must be adhered to, as detailed by the National Burn Care Referral Guidance.</t>
  </si>
  <si>
    <t>1.10 MS6</t>
  </si>
  <si>
    <t>Transfer of critically ill burn patients between services must comply with Intensive Care Society guidelines.</t>
  </si>
  <si>
    <t>1.10 QR1</t>
  </si>
  <si>
    <t>Services should have access to specialist care pathways to meet the needs of patients with mental health issues and those frail and elderly.</t>
  </si>
  <si>
    <t>1.10 QR2</t>
  </si>
  <si>
    <t>All burns over 20% total body surface area (TBSA) should have access to thermally controlled single-bedded cubicles.</t>
  </si>
  <si>
    <t>1.10 QR3</t>
  </si>
  <si>
    <t>Services providing burns centre level care should be, ideally, co-located with a major trauma centre.</t>
  </si>
  <si>
    <t>1.10 QR4</t>
  </si>
  <si>
    <t>Where burns centre level care cannot be co-located with a major trauma centre mechanisms for ensuring appropriate integration with major trauma centre care should be established.</t>
  </si>
  <si>
    <t>1.10 QR5</t>
  </si>
  <si>
    <t>The implementation of end-of-life care in the early stage of a burn injury should only be made following multidisciplinary holistic assessment, involving at least two consultants, one of whom should be a specialised burn care surgeon and the other an intensivist with experience in burns care.</t>
  </si>
  <si>
    <t>1.10 QR6</t>
  </si>
  <si>
    <t>There should be nominated intensive care and anaesthesia lead consultants for burns, who participate in network, regional and national clinical governance activities, morbidity and mortality audit meetings.</t>
  </si>
  <si>
    <t>1.10 QR7</t>
  </si>
  <si>
    <t>Where arrangements are in place for shared care between nursing teams from the burn care ward and ICU, there should be a minimum of one nurse each shift with CC3N specialist burn competencies.</t>
  </si>
  <si>
    <t>1.10 QR8</t>
  </si>
  <si>
    <t>In ICUs in Burns Centres and Burns Units, 75% of nursing staff should have CC3N specialist burn competencies.</t>
  </si>
  <si>
    <t>GPICS V3 Audit Tool
Chapter 1.11 Smaller QRemote and QRural Intensive Care Units</t>
  </si>
  <si>
    <t>1.11 MS1</t>
  </si>
  <si>
    <t>1.11</t>
  </si>
  <si>
    <t>Smaller, Remote And Rural Intensive Care Units</t>
  </si>
  <si>
    <t>ACC network/regional support must be provided to ensure small and remote units meet GPICS.</t>
  </si>
  <si>
    <t>1.11 MS2</t>
  </si>
  <si>
    <t>There must be access to advice from a consultant in ICM 24/7 (see Chapter 2.1 Consultant Staffing).</t>
  </si>
  <si>
    <t>1.11 MS3</t>
  </si>
  <si>
    <t>1.11 MS4</t>
  </si>
  <si>
    <t>All ICUs must have immediate 24/7 on-site access to staff with a minimum standardised airway skillset (see Chapter 2.4 On-site Medical Doctor and ACCP rota).</t>
  </si>
  <si>
    <t>1.11 MS5</t>
  </si>
  <si>
    <t>Regional transport arrangements (road and air) must be agreed to allow timely, safe transfer of patients with an appropriate level of monitoring, staffing, and skills (see Chapter 3.14 Inter- and Intra- hospital transfer).</t>
  </si>
  <si>
    <t>1.11 MS6</t>
  </si>
  <si>
    <t>ICUs, including Level 2 units, must participate in a national patient outcome benchmarking audit.</t>
  </si>
  <si>
    <t>1.11 QR1</t>
  </si>
  <si>
    <t>Network support should be explicit, resourced and supported by all stakeholder healthcare organisations, including trusts/health boards, and regional networks and structures.</t>
  </si>
  <si>
    <t>1.11 QR2</t>
  </si>
  <si>
    <t>ICUs should consider the development of telemedicine (digitally enabled remote intensive care) techniques for clinical decision making and educational support, in conjunction with their regional network and specialist centres.</t>
  </si>
  <si>
    <t>1.11 QR3</t>
  </si>
  <si>
    <t>Remote ICUs should implement appropriate joint clinical governance procedures with both networked units and transfer services.</t>
  </si>
  <si>
    <t>1.11 QR4</t>
  </si>
  <si>
    <t>Where an intensive care pharmacist, practitioner psychologist or AHP service, cannot be effectively delivered locally in a small unit, advice should be accessible from specialist colleagues through network support.</t>
  </si>
  <si>
    <t>1.11 QR5</t>
  </si>
  <si>
    <t>Training bodies should devise and support remote and rural training posts in intensive care.</t>
  </si>
  <si>
    <t>1.11 QR6</t>
  </si>
  <si>
    <t>Small and remote units should, where practical and feasible, implement cross site working for all multidisciplinary staff to maintain retention of skills and training.</t>
  </si>
  <si>
    <t>GPICS V3 Audit Tool
Chapter 1.12 Enhanced Care</t>
  </si>
  <si>
    <t>1.12 MS1</t>
  </si>
  <si>
    <t>1.12</t>
  </si>
  <si>
    <t>Enhanced Care</t>
  </si>
  <si>
    <t>Enhanced care services must sit within a designated lead directorate, engage in appropriate national data collection, and utilise patient, carer and service user feedback to improve services.</t>
  </si>
  <si>
    <t>1.12 MS2</t>
  </si>
  <si>
    <t>There must be a clear leadership structure with a designated lead clinician and lead nurse.</t>
  </si>
  <si>
    <t>1.12 MS3</t>
  </si>
  <si>
    <t>To promote a cohesive well-functioning unit, all specialties and clinical leads interfacing with the Enhanced Care service, including intensive care, must meet on a regular basis.</t>
  </si>
  <si>
    <t>1.12 MS4</t>
  </si>
  <si>
    <t>There must be clear operational Standard Operating Procedures (SOPs) covering admission, daily operations, transfer and discharge.</t>
  </si>
  <si>
    <t>1.12 MS5</t>
  </si>
  <si>
    <t>There must be twice daily senior clinical decision maker documented review with one being a consultant-led ward round with the nurse-in-charge with input from other appropriate MDT members.</t>
  </si>
  <si>
    <t>1.12 MS6</t>
  </si>
  <si>
    <t>There must be clear clinical escalation procedures to Level 2 or Level 3 intensive care in the event of patient deterioration.</t>
  </si>
  <si>
    <t>1.12 MS7</t>
  </si>
  <si>
    <t>Enhanced care units that do not have on-site intensive care services must have the ability to treat and stabilise patients, with an established agreement with the local intensive care service and transfer services to move patients when escalation to intensive care is deemed appropriate.</t>
  </si>
  <si>
    <t>1.12 MS8</t>
  </si>
  <si>
    <t>There must be regular multidisciplinary governance meetings.</t>
  </si>
  <si>
    <t>1.12 MS9</t>
  </si>
  <si>
    <t>There must be clear policies on the level of monitoring and treatment appropriate to the needs of the patient group and the enhanced care unit.</t>
  </si>
  <si>
    <t>1.12 MS10</t>
  </si>
  <si>
    <t>There must be a robust handover policy, including documentation of clear parameters for further escalation.</t>
  </si>
  <si>
    <t>1.12 MS11</t>
  </si>
  <si>
    <t>All patients admitted to an enhanced care unit must have a documented and agreed Treatment Escalation Plan (TEP).</t>
  </si>
  <si>
    <t>1.12 MS12</t>
  </si>
  <si>
    <t>1.12 QR1</t>
  </si>
  <si>
    <t>Enhanced care units should refer to the relevant curriculum and published guidance to determine the grade of doctor or Advanced Clinical Practitioner most appropriate to deliver care.</t>
  </si>
  <si>
    <t>1.12 QR2</t>
  </si>
  <si>
    <t>Registered practitioners working in Enhanced Care areas should meet the ‘National Competency Framework for registered practitioners: Level 1 and Enhanced Care Areas’.</t>
  </si>
  <si>
    <t>1.12 QR3</t>
  </si>
  <si>
    <t>The registered nurse:patient ratio should match patient acuity, skill mix, volume of work and the variety of services offered.</t>
  </si>
  <si>
    <t>GPICS V3 Audit Tool
Chapter 1.13 Interaction with Other Services: Microbiology, Pathology, Liaison Psychiatry and QRadiology</t>
  </si>
  <si>
    <t>1.13 MS1</t>
  </si>
  <si>
    <t>1.13</t>
  </si>
  <si>
    <t>Interaction With Other Services</t>
  </si>
  <si>
    <t>Telephone advice from a microbiologist must be available 24/7.</t>
  </si>
  <si>
    <t>1.13 MS2</t>
  </si>
  <si>
    <t>Further interpretation and clinical advice from the relevant consultant pathologist or clinical scientist must be available 24/7.</t>
  </si>
  <si>
    <t>1.13 MS3</t>
  </si>
  <si>
    <t>Clinical pathology and radiology providers must have systems in place to identify and rapidly communicate critical or unexpected results.</t>
  </si>
  <si>
    <t>1.13 MS4</t>
  </si>
  <si>
    <t>Clinicians must have robust mechanisms in place so that appropriate action is taken following rapid communication of critical and unexpected results.</t>
  </si>
  <si>
    <t>1.13 MS5</t>
  </si>
  <si>
    <t>1.13 MS6</t>
  </si>
  <si>
    <t>Units that provide acute care must have access to interventional radiology (IR) services either onsite or by formal arrangement to transfer to a site where the service is available.</t>
  </si>
  <si>
    <t>1.13 MS7</t>
  </si>
  <si>
    <t>Imaging and reporting for patients with critical conditions must be prioritised.</t>
  </si>
  <si>
    <t>1.13 MS8</t>
  </si>
  <si>
    <t>Liaison psychiatry services must review all mental healthcare referrals within 24 hours of referral.</t>
  </si>
  <si>
    <t>1.13 QR1</t>
  </si>
  <si>
    <t>There should be planned microbiology input to patient care on a daily basis; regular ‘in person’ ward rounds to facilitate team discussion and learning are preferred.</t>
  </si>
  <si>
    <t>1.13 QR2</t>
  </si>
  <si>
    <t>Liaison psychiatry staff should be available to advise acute colleagues on issues around mental capacity.</t>
  </si>
  <si>
    <t>1.13 QR3</t>
  </si>
  <si>
    <t>Regular clinico-radiological meetings should occur to facilitate team discussion and shared learning.</t>
  </si>
  <si>
    <t>GPICS V3 Audit Tool
Chapter 1.14 Prolonged Mechanical Ventilation and Complex Home Mechanical Ventilation Services</t>
  </si>
  <si>
    <t>1.14 MS1</t>
  </si>
  <si>
    <t>1.14</t>
  </si>
  <si>
    <t>Prolonged Mechanical Ventilation And Complex Home Mechanical</t>
  </si>
  <si>
    <t>There must be a referral pathway to a SWU/complex HMV service which any intensive care unit can access for advice and/or assessment.</t>
  </si>
  <si>
    <t>1.14 MS2</t>
  </si>
  <si>
    <t>Patients receiving PMV must be managed by a multidisciplinary team with specialist expertise and experience in managing this patient group.</t>
  </si>
  <si>
    <t>1.14 MS3</t>
  </si>
  <si>
    <t>Any plan for advice from, assessment by, or transfer to a regional SWU must be made in collaboration with the patient and their family and documented in the medical record.</t>
  </si>
  <si>
    <t>1.14 MS4</t>
  </si>
  <si>
    <t>1.14 QR1</t>
  </si>
  <si>
    <t>All patients with single-organ respiratory failure (continued invasive mechanical ventilation but no other acute organ support) at day 21 of their intensive care stay should have a documented review focused on the potential merit of referral to the regional SWU/complex HMV centre for advice, assessment or transfer.</t>
  </si>
  <si>
    <t>1.14 QR2</t>
  </si>
  <si>
    <t>Patients with pre-existing comorbid conditions associated with weaning difficulties should be referred to the regional SWU/complex HMV centre at the soonest practical time-point of their intensive care stay.</t>
  </si>
  <si>
    <t>1.14 QR3</t>
  </si>
  <si>
    <t>The SWU/complex HMV centre should be staffed with a multidisciplinary team as outlined in the ICS/BTS SWU document.</t>
  </si>
  <si>
    <t>1.14 QR4</t>
  </si>
  <si>
    <t>1.14 QR5</t>
  </si>
  <si>
    <t>The regional SWU/complex HMV service should be involved in hospital discharge planning and carer training for patients discharged home with HMV.</t>
  </si>
  <si>
    <t>1.14 QR6</t>
  </si>
  <si>
    <t>The care of patients receiving PMV who meet the criteria for discussion with SWU/complex HMV services should undergo careful review and ongoing audit including submission of data to a national database if available.</t>
  </si>
  <si>
    <t>GPICS V3 Audit Tool
Chapter 1.15 Critical Care Networks</t>
  </si>
  <si>
    <t>1.15 MS1</t>
  </si>
  <si>
    <t>1.15</t>
  </si>
  <si>
    <t>Critical Care Networks</t>
  </si>
  <si>
    <t>Networks must develop, agree, and implement best practice pathways across the network that support improved patient flow and effectiveness of care.</t>
  </si>
  <si>
    <t>1.15 MS2</t>
  </si>
  <si>
    <t>Networks must monitor demand and capacity; working with network member organisations to have oversight of pathways and develop services.</t>
  </si>
  <si>
    <t>1.15 MS3</t>
  </si>
  <si>
    <t>Networks must work to reduce unwarranted variation in pathways and processes, including by working with other related networks.</t>
  </si>
  <si>
    <t>1.15 MS4</t>
  </si>
  <si>
    <t>Networks must monitor and improve quality, safety, experience, and outcomes according to the standards of the network service specification.</t>
  </si>
  <si>
    <t>1.15 MS5</t>
  </si>
  <si>
    <t>Networks must benchmark services nationally and with other networks to identify good practice and innovation though peer review and other network governance activities.</t>
  </si>
  <si>
    <t>1.15 MS6</t>
  </si>
  <si>
    <t>Networks must increase network effectiveness through training and development; identifying opportunities aligned with the network plan and assessing future workforce needs for the team.</t>
  </si>
  <si>
    <t>1.15 MS7</t>
  </si>
  <si>
    <t>Networks must identify and manage service risks through regional and system quality structures, following agreed escalation processes through their annual work programmes.</t>
  </si>
  <si>
    <t>1.15 MS8</t>
  </si>
  <si>
    <t>Networks must link and share best practice with all partners locally, regionally and nationally, identifying opportunities for shared solutions and resources.</t>
  </si>
  <si>
    <t>1.15 QR1</t>
  </si>
  <si>
    <t>Networks should support the development and implementation of extended health and wellbeing measures that enable staff to practice safely.</t>
  </si>
  <si>
    <t>1.15 QR2</t>
  </si>
  <si>
    <t>Networks should plan for capacity management at times of increased demand, including surge planning and mutual aid within and between networks.</t>
  </si>
  <si>
    <t>1.15 QR3</t>
  </si>
  <si>
    <t>Networks should contribute to the design of measures of quality, safety, and patient experience (through metrics that are SMART and widely captured).</t>
  </si>
  <si>
    <t>1.15 QR4</t>
  </si>
  <si>
    <t>GPICS V3 Audit Tool
Chapter 1.16 Commissioning (England)</t>
  </si>
  <si>
    <t>1.16 MS1</t>
  </si>
  <si>
    <t>1.16</t>
  </si>
  <si>
    <t>Commissioning (England)</t>
  </si>
  <si>
    <t>All ICUs must comply with any national commissioning arrangements as set out in relevant service specifications.</t>
  </si>
  <si>
    <t>1.16 MS2</t>
  </si>
  <si>
    <t>All providers must contribute case mix and outcome data to peer audit.</t>
  </si>
  <si>
    <t>1.16 MS3</t>
  </si>
  <si>
    <t>1.16 MS4</t>
  </si>
  <si>
    <t>Adult critical care reference cost submissions must assign costs to individual HRGs.</t>
  </si>
  <si>
    <t>1.16 MS5</t>
  </si>
  <si>
    <t>All providers must submit data to the Specialised Services Quality dashboard.</t>
  </si>
  <si>
    <t>1.16 MS6</t>
  </si>
  <si>
    <t>All providers must submit data twice daily to the National Directory of Service.</t>
  </si>
  <si>
    <t>1.16 MS7</t>
  </si>
  <si>
    <t>All providers of adult critical care must be members of an ACC network.</t>
  </si>
  <si>
    <t>1.16 QR1</t>
  </si>
  <si>
    <t>1.16 QR2</t>
  </si>
  <si>
    <t>There should be clinical oversight of the CCMDS data entry/data submission to ensure accuracy of data.</t>
  </si>
  <si>
    <t>1.16 QR3</t>
  </si>
  <si>
    <t>Preparation of reference costs should include experienced clinician involvement.</t>
  </si>
  <si>
    <t>GPICS V3 Audit Tool
Chapter 1.17 Commissioning (Scotland, Wales, Northern Ireland)</t>
  </si>
  <si>
    <t>1.17 MS1</t>
  </si>
  <si>
    <t>1.17</t>
  </si>
  <si>
    <t>Commissioning (Scotland, Wales, Northern Ireland)</t>
  </si>
  <si>
    <t>1.17 MS2</t>
  </si>
  <si>
    <t>1.17 MS3</t>
  </si>
  <si>
    <t>In Scotland, all intensive care providers must contribute case mix and outcome data to peer audit via the SICSAG national audit.</t>
  </si>
  <si>
    <t>1.17 MS4</t>
  </si>
  <si>
    <t>In Wales, the Critical Care Minimum Dataset (CCMDS) must be collected and reported in all designated Adult Critical Care locations.</t>
  </si>
  <si>
    <t>1.17 MS5</t>
  </si>
  <si>
    <t>In Wales, all providers of adult intensive care must be members of the National Strategic Clinical Network for Critical Care, Trauma and Emergency Medicine.</t>
  </si>
  <si>
    <t>1.17 QR1</t>
  </si>
  <si>
    <t>In Wales and Northern Ireland (as well as England see Chapter 1.16), trained personal should collect all 34 fields in CCMDS.</t>
  </si>
  <si>
    <t>1.17 QR2</t>
  </si>
  <si>
    <t>In Wales and Northern Ireland (as well as England see Chapter 1.16), there should be clinical oversight of the CCMDS data entry/data submission to ensure accuracy of data.</t>
  </si>
  <si>
    <t>1.17 QR3</t>
  </si>
  <si>
    <t>All providers of adult intensive care should be members of an intensive care network.</t>
  </si>
  <si>
    <t>GPICS V3 Audit Tool
Chapter 2.1 Consultant Staffing</t>
  </si>
  <si>
    <t>2.1 MS1</t>
  </si>
  <si>
    <t>2.1</t>
  </si>
  <si>
    <t>Consultant Staffing</t>
  </si>
  <si>
    <t>There must be a designated clinical director and/or lead consultant for ICM.</t>
  </si>
  <si>
    <t>2.1 MS2</t>
  </si>
  <si>
    <t>2.1 MS3</t>
  </si>
  <si>
    <t>The daytime consultant in ICM to patient ratio must not normally exceed a range between 1:8 and 1:12.</t>
  </si>
  <si>
    <t>2.1 MS4</t>
  </si>
  <si>
    <t>A consultant in ICM must undertake ward rounds twice a day, one of which will be face-to-face, seven days a week.</t>
  </si>
  <si>
    <t>2.1 MS5</t>
  </si>
  <si>
    <t>2.1 MS6</t>
  </si>
  <si>
    <t>ICUs that remain staffed out of hours by non-intensive care consultants must have access to advice from a consultant in ICM 24/7.</t>
  </si>
  <si>
    <t>2.1 MS7</t>
  </si>
  <si>
    <t>2.1 MS8</t>
  </si>
  <si>
    <t>A consultant/specialist responsible for the ICU must be immediately available 24/7 (i.e., continually contactable and, if non-resident, able to attend within 30 minutes).</t>
  </si>
  <si>
    <t>2.1 MS9</t>
  </si>
  <si>
    <t>2.1 MS10</t>
  </si>
  <si>
    <t>2.1 MS11</t>
  </si>
  <si>
    <t>Supporting professional activities (SPAs) must be recognised with a minimum 1.5 PAs for individual consultant revalidation requirements.</t>
  </si>
  <si>
    <t>2.1 QR1</t>
  </si>
  <si>
    <t>Consultant work patterns should be designed to facilitate continuity of care within the constraints of providing a sustainable out-of-hours service and workforce.</t>
  </si>
  <si>
    <t>2.1 QR2</t>
  </si>
  <si>
    <t>2.1 QR3</t>
  </si>
  <si>
    <t>A mechanism for consultant-to-consultant handover should be in place.</t>
  </si>
  <si>
    <t>2.1 QR4</t>
  </si>
  <si>
    <t>2.1 QR5</t>
  </si>
  <si>
    <t>2.1 QR6</t>
  </si>
  <si>
    <t>Additional responsibilities for SPA activities should be recognised within job planned activities, and appropriate time allocated.</t>
  </si>
  <si>
    <t>2.1 QR7</t>
  </si>
  <si>
    <t>2.1 QR8</t>
  </si>
  <si>
    <t>There should be daily access to multidisciplinary input from nursing (bedside and nurse-in-charge), microbiology, pharmacy and physiotherapy for clinical decision making.</t>
  </si>
  <si>
    <t>GPICS V3 Audit Tool
Chapter 2.2 Non-Consultant Medical Doctors</t>
  </si>
  <si>
    <t>2.2 MS1</t>
  </si>
  <si>
    <t>2.2</t>
  </si>
  <si>
    <t>Non-Consultant Medical Doctors</t>
  </si>
  <si>
    <t>Guidelines and resources to support day-to-day ICU practice must be accessible to ICU doctors.</t>
  </si>
  <si>
    <t>2.2 MS2</t>
  </si>
  <si>
    <t>2.2 MS3</t>
  </si>
  <si>
    <t>2.2 MS4</t>
  </si>
  <si>
    <t>2.2 MS5</t>
  </si>
  <si>
    <t>All ICU doctors must have an agreed Personal Development Plan (PDP) relevant and realistic to their developmental needs.</t>
  </si>
  <si>
    <t>2.2 MS6</t>
  </si>
  <si>
    <t>2.2 QR1</t>
  </si>
  <si>
    <t>Educational/clinical supervisors, SAS tutors and appraisers should be allocated sufficient time in their job plan to fulfil their role.</t>
  </si>
  <si>
    <t>2.2 QR2</t>
  </si>
  <si>
    <t>2.2 QR3</t>
  </si>
  <si>
    <t>2.2 QR4</t>
  </si>
  <si>
    <t>There should be a regular medical teaching for ICU doctors and protected time to attend.</t>
  </si>
  <si>
    <t>2.2 QR5</t>
  </si>
  <si>
    <t>ICU doctors should be supported to attend ICU Morbidity and Mortality, governance and quality improvement meetings.</t>
  </si>
  <si>
    <t>2.2 QR6</t>
  </si>
  <si>
    <t>Educational Development Time should be designated on the rota as protected time.</t>
  </si>
  <si>
    <t>2.2 QR7</t>
  </si>
  <si>
    <t>The development, education and training of ICU doctors should be regularly reviewed through a local quality assurance process.</t>
  </si>
  <si>
    <t>GPICS V3 Audit Tool
Chapter 2.3 Advanced Critical Care Practitioners</t>
  </si>
  <si>
    <t>2.3 MS1</t>
  </si>
  <si>
    <t>2.3</t>
  </si>
  <si>
    <t>Advanced Critical Care Practitioners</t>
  </si>
  <si>
    <t>ACCPs must act within the formal code of conduct of their present statutory regulator, acknowledging any limitations in their knowledge and skills.</t>
  </si>
  <si>
    <t>2.3 MS2</t>
  </si>
  <si>
    <t>ACCPs must work to an agreed scope of practice with clearly defined standard operating procedures and local governance arrangements.</t>
  </si>
  <si>
    <t>2.3 MS3</t>
  </si>
  <si>
    <t>2.3 MS4</t>
  </si>
  <si>
    <t>As part of training and ongoing professional development, ACCPs must develop a high level of clinical judgment and decision-making, evidenced by adherence to and meeting the capability portfolio requirements of FICM ACCP curriculum 2023.</t>
  </si>
  <si>
    <t>2.3 MS5</t>
  </si>
  <si>
    <t>ICUs who employ or train ACCPs must have an ICM consultant lead for ACCPs.</t>
  </si>
  <si>
    <t>2.3 MS6</t>
  </si>
  <si>
    <t>Trainee ACCPs must practice for two-years in a completely supernumerary capacity within the required structure of the FICM ACCP curriculum and with the appropriate level of supervision.</t>
  </si>
  <si>
    <t>2.3 MS7</t>
  </si>
  <si>
    <t>ACCPs must meet the requirements of their base professional regulator.</t>
  </si>
  <si>
    <t>2.3 MS8</t>
  </si>
  <si>
    <t>Continuing professional development (CPD/appraisal) for ACCPs must be carried out on an annual basis according to FICM CPD/appraisal guidance and which meets revalidation requirements of their base professional regulator.</t>
  </si>
  <si>
    <t>2.3 QR1</t>
  </si>
  <si>
    <t>ACCPs should gain FICM ACCP membership.</t>
  </si>
  <si>
    <t>2.3 QR2</t>
  </si>
  <si>
    <t>ACCP line management should be a tripartite arrangement between the ICM Consultant Lead for ACCPs, clinical supervisor and the professional lead from the ACCPs base profession (or Lead ACCP where in post).</t>
  </si>
  <si>
    <t>2.3 QR3</t>
  </si>
  <si>
    <t>2.3 QR4</t>
  </si>
  <si>
    <t>ACCPs should work autonomously within their scope of practice within a multi-disciplinary team led by an ICM Consultant to deliver care to critically ill patients.</t>
  </si>
  <si>
    <t>2.3 QR5</t>
  </si>
  <si>
    <t>ACCPs should be independent prescribers whilst working autonomously within scope of practice within statutory limitations.</t>
  </si>
  <si>
    <t>2.3 QR6</t>
  </si>
  <si>
    <t>2.3 QR7</t>
  </si>
  <si>
    <t>ACCPs should have dedicated supporting professional activity (SPA) time alongside clinical commitments recognised within their job plan (i.e. 80/20 split) to meet the requirements of the other pillars of advanced practice.</t>
  </si>
  <si>
    <t>2.3 QR8</t>
  </si>
  <si>
    <t>ACCPs should be supported, where appropriate, to progress towards completing appropriate Advanced Additional Skills Framework.</t>
  </si>
  <si>
    <t>2.4 MS1</t>
  </si>
  <si>
    <t>2.4</t>
  </si>
  <si>
    <t>On-Site Medical Doctor And Accp Rotas</t>
  </si>
  <si>
    <t>The rota must comply with any contractual obligations, such as the 2003 Working Time Directive.</t>
  </si>
  <si>
    <t>2.4 MS2</t>
  </si>
  <si>
    <t>The staff to patient ratio must not normally exceed 1:8 24/7.</t>
  </si>
  <si>
    <t>2.4 MS3</t>
  </si>
  <si>
    <t>All staff included in this rota must have training in basic airway skills.</t>
  </si>
  <si>
    <t>2.4 MS4</t>
  </si>
  <si>
    <t>All ICUs must have immediate 24/7 access to staff with a minimum standardised airway skillset.</t>
  </si>
  <si>
    <t>2.4 MS5</t>
  </si>
  <si>
    <t>All ICUs must have 24/7 on-site access to staff with advanced airway skills.</t>
  </si>
  <si>
    <t>2.4 MS6</t>
  </si>
  <si>
    <t>The rota must be cognisant of fatigue and risk of burnout.</t>
  </si>
  <si>
    <t>2.4 MS7</t>
  </si>
  <si>
    <t>Rest facilities, including areas for resting after night shifts, drinks and hot food must be available 24/7.</t>
  </si>
  <si>
    <t>2.4 QR1</t>
  </si>
  <si>
    <t>Staffing levels should be increased if local arrangements necessitate providing emergency care outside of the ICU (e.g. wards, emergency department, transfers).</t>
  </si>
  <si>
    <t>2.4 QR2</t>
  </si>
  <si>
    <t>2.4 QR3</t>
  </si>
  <si>
    <t>The rota should be designed to have appropriate, adequate educational and resource support to aid career development, retention and sustainability.</t>
  </si>
  <si>
    <t>2.4 QR4</t>
  </si>
  <si>
    <t>2.4 QR5</t>
  </si>
  <si>
    <t>Educational Development Time (EDT) should be designated on the rota as protected time.</t>
  </si>
  <si>
    <t>2.4 QR6</t>
  </si>
  <si>
    <t>The rota should recognise the need to provide clinical leadership opportunities.</t>
  </si>
  <si>
    <t>2.4 QR7</t>
  </si>
  <si>
    <t>The rota should recognise the need for doctors approaching specialist registration to meet their senior training needs.</t>
  </si>
  <si>
    <t>GPICS V3 Audit Tool
Chapter 2.5 QRegistered Nurse Staffing</t>
  </si>
  <si>
    <t>2.5 MS1</t>
  </si>
  <si>
    <t>2.5</t>
  </si>
  <si>
    <t>Registered Nurse Staffing</t>
  </si>
  <si>
    <t>2.5 MS2</t>
  </si>
  <si>
    <t>2.5 MS3</t>
  </si>
  <si>
    <t>Each ICU must have an identified intensive care matron/lead nurse, dedicated solely to managing intensive care, who has overall responsibility for the nursing elements of the intensive care service.</t>
  </si>
  <si>
    <t>2.5 MS4</t>
  </si>
  <si>
    <t>The matron/lead nurse must hold the same specialist intensive care nurse educational standards as direct care staff providing care to critically ill patients and families.</t>
  </si>
  <si>
    <t>2.5 MS5</t>
  </si>
  <si>
    <t>There must be a clinical shift leader, who is not allocated a patient, on duty 24/7 in all ICUs.</t>
  </si>
  <si>
    <t>2.5 MS6</t>
  </si>
  <si>
    <t>2.5 MS7</t>
  </si>
  <si>
    <t>ICUs with more than 10 beds, and each additional 10 beds thereafter, and/or ICUs with large numbers of single rooms, additional infection prevention control requirements or a wide geographical unit footprint, must have at least one additional enhanced critical care nurse who is not allocated a patient.</t>
  </si>
  <si>
    <t>2.5 MS8</t>
  </si>
  <si>
    <t>There must be no more than 20% of registered nurses from bank/agency, who are NOT substantively employed by the unit, on any one shift.</t>
  </si>
  <si>
    <t>2.5 MS9</t>
  </si>
  <si>
    <t>Each ICU must have dedicated professional nurse advocates (PNAs) within the establishment, who are given designated time to deliver the role.</t>
  </si>
  <si>
    <t>2.5 MS10</t>
  </si>
  <si>
    <t>A minimum of 50% of registered intensive care nurses must be in possession of a post-registration critical care award.</t>
  </si>
  <si>
    <t>2.5 MS11</t>
  </si>
  <si>
    <t>Each ICU must have a dedicated supernumerary clinical educator responsible for coordinating the education and training of intensive care staff.</t>
  </si>
  <si>
    <t>2.5 MS12</t>
  </si>
  <si>
    <t>The ratio of clinical educator must equate to a minimum of 1 WTE per 75 registered nurses and non-registered healthcare support workers (headcount).</t>
  </si>
  <si>
    <t>2.5 MS13</t>
  </si>
  <si>
    <t>Clinical educators must be in possession of post-registration Adult Critical Care Award National Competencies for Adult Critical Care Nurses Step 4 and an appropriate post-graduate certificate in education or equivalent.</t>
  </si>
  <si>
    <t>2.5 MS14</t>
  </si>
  <si>
    <t>All novice intensive care nursing staff (staff new to intensive care, including internationally educated nurses) must be allocated a period of 12 weeks supernumerary practice to enable achievement of basic specialist competence.</t>
  </si>
  <si>
    <t>2.5 MS15</t>
  </si>
  <si>
    <t>In preparation for accessing the post-registration Adult Critical Care Course all new staff must complete the National Critical Care Step 1 Competencies.</t>
  </si>
  <si>
    <t>2.5 QR1</t>
  </si>
  <si>
    <t>The ratio of clinical educator should equate to a minimum of 1 WTE per 50 registered nurses and non-registered healthcare support workers (headcount).</t>
  </si>
  <si>
    <t>2.5 QR2</t>
  </si>
  <si>
    <t>2.5 QR3</t>
  </si>
  <si>
    <t>All agency/bank staff should be provided with unit orientation.</t>
  </si>
  <si>
    <t>2.5 QR4</t>
  </si>
  <si>
    <t>Staff should not be redeployed to the wards from intensive care routinely, but where this is deemed absolutely necessary, best practice guidance needs to be followed.</t>
  </si>
  <si>
    <t>GPICS V3 Audit Tool
Chapter 2.6 QRegistered Nursing Associate Staffing Standards</t>
  </si>
  <si>
    <t>2.6 MS1</t>
  </si>
  <si>
    <t>2.6</t>
  </si>
  <si>
    <t>Registered Nurse Associate Staffing Standards</t>
  </si>
  <si>
    <t>2.6 MS2</t>
  </si>
  <si>
    <t>NARs provide an assistive function and must not be responsible for planning, evaluating or leading care.</t>
  </si>
  <si>
    <t>2.6 MS3</t>
  </si>
  <si>
    <t>NARs must not be used to replace RN roles (including registered and unregistered nursing assistive roles) and only support RNs to deliver direct care.</t>
  </si>
  <si>
    <t>2.6 MS4</t>
  </si>
  <si>
    <t>No more than 10% of the intensive care nursing workforce must be non-registered Health Care Support staff (including NARs) as a proportion of direct care nursing staff.</t>
  </si>
  <si>
    <t>2.6 MS5</t>
  </si>
  <si>
    <t>NAR supervision must be provided by the additional Enhanced Intensive Care RNs not directly allocated to patient care in units with greater than 10 beds; in units with less than 10 beds this will need to be agreed locally.</t>
  </si>
  <si>
    <t>2.6 MS6</t>
  </si>
  <si>
    <t>NARs must complete the National Critical Care Nursing Associate Competences.</t>
  </si>
  <si>
    <t>2.6 MS7</t>
  </si>
  <si>
    <t>All staff performing assistive nursing roles must receive appropriate training and undergo competence assessment.</t>
  </si>
  <si>
    <t>2.6 MS8</t>
  </si>
  <si>
    <t>The supernumerary period for an NAR commencing employment in intensive care must be a minimum of 12 weeks.</t>
  </si>
  <si>
    <t>GPICS V3 Audit Tool
Chapter 2.7 Pharmacy Team</t>
  </si>
  <si>
    <t>2.7 MS1</t>
  </si>
  <si>
    <t>2.7</t>
  </si>
  <si>
    <t>Pharmacy Team</t>
  </si>
  <si>
    <t>There must be a designated intensive care pharmacist(s) for every ICU.</t>
  </si>
  <si>
    <t>2.7 MS2</t>
  </si>
  <si>
    <t>Core clinical pharmacy services must be delivered to intensive care seven days a week.</t>
  </si>
  <si>
    <t>2.7 MS3</t>
  </si>
  <si>
    <t>There must be a minimum 0.14 WTE pharmacist for every intensive care bed.</t>
  </si>
  <si>
    <t>2.7 MS4</t>
  </si>
  <si>
    <t>Intensive care pharmacist(s) must be available five days a week.</t>
  </si>
  <si>
    <t>2.7 MS5</t>
  </si>
  <si>
    <t>Intensive care pharmacist(s) must attend daily multidisciplinary ward rounds on weekdays (excluding public holidays).</t>
  </si>
  <si>
    <t>2.7 MS6</t>
  </si>
  <si>
    <t>The most senior pharmacist(s) within a healthcare organisation who works with critically ill patients on a daily basis must be able to demonstrate advanced level intensive care pharmacist practice.</t>
  </si>
  <si>
    <t>2.7 MS7</t>
  </si>
  <si>
    <t>Other clinical pharmacists who provide a service to intensive care areas must have the minimum competencies to allow them to do so.</t>
  </si>
  <si>
    <t>2.7 MS8</t>
  </si>
  <si>
    <t>Other clinical pharmacists who provide a service to intensive care must have access to an advanced or consultant level intensive care pharmacist for advice and referrals.</t>
  </si>
  <si>
    <t>2.7 QR1</t>
  </si>
  <si>
    <t>There should be intensive care pharmacist(s) available seven days a week.</t>
  </si>
  <si>
    <t>2.7 QR2</t>
  </si>
  <si>
    <t>Intensive care pharmacists should undergo an independent, recognised process to verify competence level.</t>
  </si>
  <si>
    <t>2.7 QR3</t>
  </si>
  <si>
    <t>There should be sufficient patient-facing pharmacy technical staff for medicines management activities (clinical and non-clinical), and other supporting activities.</t>
  </si>
  <si>
    <t>2.7 QR4</t>
  </si>
  <si>
    <t>Job plans for senior permanent staff members should be in place to ensure appropriate prioritisation across all pillars of practice.</t>
  </si>
  <si>
    <t>2.7 QR5</t>
  </si>
  <si>
    <t>2.7 QR6</t>
  </si>
  <si>
    <t>Where a team of intensive care pharmacists is in place, there should be a structured range of expertise, from foundation to consultant level.</t>
  </si>
  <si>
    <t>2.7 QR7</t>
  </si>
  <si>
    <t>Peer-to-peer practitioner visit(s) should occur at least once a year to ensure training issues are identified and to help maintain the competence of small teams and sole workers.</t>
  </si>
  <si>
    <t>2.7 QR8</t>
  </si>
  <si>
    <t>There should be sufficient pharmacy assistant staff to support medicines supply, and to support intensive care nursing staff with non-clinical management and supply activities.</t>
  </si>
  <si>
    <t>GPICS V3 Audit Tool
Chapter 2.8 Physiotherapists</t>
  </si>
  <si>
    <t>2.8 MS1</t>
  </si>
  <si>
    <t>2.8</t>
  </si>
  <si>
    <t>Physiotherapists</t>
  </si>
  <si>
    <t>2.8 MS2</t>
  </si>
  <si>
    <t>There must be emergency access to 24-hour respiratory physiotherapy.</t>
  </si>
  <si>
    <t>2.8 MS3</t>
  </si>
  <si>
    <t>The physiotherapy service in each ICU must have operational policies detailing core standards and a framework for effective management of safety, risk and quality.</t>
  </si>
  <si>
    <t>2.8 MS4</t>
  </si>
  <si>
    <t>All ICUs must have a recognised lead physiotherapist with at least an enhanced level of practice accountable for safety, quality, governance, training, and mentorship.</t>
  </si>
  <si>
    <t>2.8 MS5</t>
  </si>
  <si>
    <t>A workforce development plan must be in place which encompasses all registered and physiotherapy support staff working within intensive care.</t>
  </si>
  <si>
    <t>2.8 MS6</t>
  </si>
  <si>
    <t>Physiotherapy staff must have support to meet the requirements of their role and meet professional and regulatory CPD requirements.</t>
  </si>
  <si>
    <t>2.8 MS7</t>
  </si>
  <si>
    <t>Intensive care physiotherapists must utilise the ICS AHP capability framework, to track and guide professional development, working across the four pillars of practice.</t>
  </si>
  <si>
    <t>2.8 MS8</t>
  </si>
  <si>
    <t>2.8 MS9</t>
  </si>
  <si>
    <t>Physiotherapy staff must attend ICU patient care MDT meetings.</t>
  </si>
  <si>
    <t>2.8 QR1</t>
  </si>
  <si>
    <t>2.8 QR2</t>
  </si>
  <si>
    <t>At least 30% of the registered physiotherapy workforce should be operating at enhanced level of practice or higher.</t>
  </si>
  <si>
    <t>2.8 QR3</t>
  </si>
  <si>
    <t>2.8 QR4</t>
  </si>
  <si>
    <t>2.8 QR5</t>
  </si>
  <si>
    <t>2.8 QR6</t>
  </si>
  <si>
    <t>2.8 QR7</t>
  </si>
  <si>
    <t>Physiotherapy services, either independently or in conjunction with medical, nursing and other AHP services, should create evidence-informed clinical guidelines and standard operating procedures for common physiotherapy patient needs.</t>
  </si>
  <si>
    <t>2.8 QR8</t>
  </si>
  <si>
    <t>The lead physiotherapist, or appropriate deputy, should actively participate in all relevant local, and where appropriate regional, intensive care leadership forums and structures.</t>
  </si>
  <si>
    <t>2.8 QR9</t>
  </si>
  <si>
    <t>Physiotherapy services should consider roles dedicated to supporting the training and development of core ICU physiotherapists and those fulfilling emergency out of hours work.</t>
  </si>
  <si>
    <t>GPICS V3 Audit Tool
Chapter 2.9 Dietitians</t>
  </si>
  <si>
    <t>2.9 MS1</t>
  </si>
  <si>
    <t>2.9</t>
  </si>
  <si>
    <t>Dietitians</t>
  </si>
  <si>
    <t>2.9 MS2</t>
  </si>
  <si>
    <t>If the intensive care dietitian is working alone, they must be at an enhanced level.</t>
  </si>
  <si>
    <t>2.9 MS3</t>
  </si>
  <si>
    <t>Where more than one dietitian is required, there must be an identifiable lead dietitian at enhanced or above level to ensure an appropriate range of expertise within the team and to have overall responsibility for the service provision.</t>
  </si>
  <si>
    <t>2.9 MS4</t>
  </si>
  <si>
    <t>Intensive care dietitian(s) must utilise the ICS AHP capability framework, to track and guide professional development, working within the four pillars of practice.</t>
  </si>
  <si>
    <t>2.9 MS5</t>
  </si>
  <si>
    <t>Intensive care dietitian(s) must attend ICU patient care MDT meetings.</t>
  </si>
  <si>
    <t>2.9 MS6</t>
  </si>
  <si>
    <t>Intensive care dietitian(s) must have regular communication with the consultant where nutritional goals, risks and plans are discussed.</t>
  </si>
  <si>
    <t>2.9 MS7</t>
  </si>
  <si>
    <t>Intensive care dietitian(s) must lead on the development and implementation of any local nutrition support guideline(s) and protocols.</t>
  </si>
  <si>
    <t>2.9 MS8</t>
  </si>
  <si>
    <t>Intensive care dietitian(s) must contribute to appropriate strategic meetings and clinical governance activities, including leading regular nutrition-related audits and quality improvement projects.</t>
  </si>
  <si>
    <t>2.9 MS9</t>
  </si>
  <si>
    <t>Intensive care dietitian(s) must provide a structured handover to a ward dietitian when patients are discharged from the ICU, considering nutrition-related morbidity as per the NICE Quality Standard.</t>
  </si>
  <si>
    <t>2.9 QR1</t>
  </si>
  <si>
    <t>There should be a minimum of 0.1 WTE dietitian per intensive care bed.</t>
  </si>
  <si>
    <t>2.9 QR2</t>
  </si>
  <si>
    <t>Intensive care dietitian(s) should provide ongoing education and training for other healthcare professionals.</t>
  </si>
  <si>
    <t>2.9 QR3</t>
  </si>
  <si>
    <t>Intensive care dietitian(s) should consider gaining extended skills such as inserting feeding tubes, using indirect calorimetry to determine energy expenditure and/or non-medical supplementary prescribing.</t>
  </si>
  <si>
    <t>2.9 QR4</t>
  </si>
  <si>
    <t>Intensive care dietitian(s) should participate in any nutrition related research activity.</t>
  </si>
  <si>
    <t>2.9 QR5</t>
  </si>
  <si>
    <t>Intensive care dietitian(s) should be a member of a national or international professional support group.</t>
  </si>
  <si>
    <t>GPICS V3 Audit Tool
Chapter 2.10 Speech and Language Therapists</t>
  </si>
  <si>
    <t>2.10 MS1</t>
  </si>
  <si>
    <t>2.10</t>
  </si>
  <si>
    <t>Speech &amp; Language Therapists</t>
  </si>
  <si>
    <t>ICUs must have access to an SLT five days a week.</t>
  </si>
  <si>
    <t>2.10 MS2</t>
  </si>
  <si>
    <t>All patients with a tracheostomy must be referred to SLT at the point of sedation hold for assessment of communication and swallowing needs.</t>
  </si>
  <si>
    <t>2.10 MS3</t>
  </si>
  <si>
    <t>SLTs must have the competency and capability to assess, manage and treat complex dysphagia and communication impairments, including patients with tracheostomy tubes, in the ICU environment.</t>
  </si>
  <si>
    <t>2.10 MS4</t>
  </si>
  <si>
    <t>Where more than one SLT is required, there must be an identifiable lead SLT at enhanced or above level to ensure an appropriate range of expertise within the team and to have overall responsibility for the service provision.</t>
  </si>
  <si>
    <t>2.10 MS5</t>
  </si>
  <si>
    <t>SLTs must utilise the ICS AHP capability framework and the Royal College of Speech and Language Therapy (RCSLT) competency documents, to track and guide professional development.</t>
  </si>
  <si>
    <t>2.10 MS6</t>
  </si>
  <si>
    <t>FEES must be available for SLTs to use in ICU for the assessment and management of laryngeal dysfunction, secretion management and dysphagia.</t>
  </si>
  <si>
    <t>2.10 MS7</t>
  </si>
  <si>
    <t>SLTs must provide communication swallowing and upper airway functional goals for the rehabilitation prescription and medical handover at step-down and throughout recovery.</t>
  </si>
  <si>
    <t>2.10 MS8</t>
  </si>
  <si>
    <t>SLTs must attend ICU patient care MDT meetings.</t>
  </si>
  <si>
    <t>2.10 MS9</t>
  </si>
  <si>
    <t>2.10 MS10</t>
  </si>
  <si>
    <t>SLTs must contribute to tracheostomy and/or ventilation weaning plans for those patients who have communication, swallowing and/or upper airway functional impairment.</t>
  </si>
  <si>
    <t>2.10 QR1</t>
  </si>
  <si>
    <t>There should be a minimum of 0.1 WTE SLT per ICU bed.</t>
  </si>
  <si>
    <t>2.10 QR2</t>
  </si>
  <si>
    <t>SLTs should advise staff, patients and patients’ family/friends on communication strategies and aids to facilitate effective communication.</t>
  </si>
  <si>
    <t>2.10 QR3</t>
  </si>
  <si>
    <t>SLTs should provide education to the team on ICU specific manifestations of communication disorder and dysphagia and the impact these have on weaning.</t>
  </si>
  <si>
    <t>2.10 QR4</t>
  </si>
  <si>
    <t>SLTs should participate in any relevant collaborative audit or research activity.</t>
  </si>
  <si>
    <t>2.10 QR5</t>
  </si>
  <si>
    <t>The lead SLT, or appropriate deputy, should actively participate in all relevant local regional and national critical care networks and forums.</t>
  </si>
  <si>
    <t>GPICS V3 Audit Tool
Chapter 2.11 Occupational Therapy</t>
  </si>
  <si>
    <t>2.11 MS1</t>
  </si>
  <si>
    <t>2.11</t>
  </si>
  <si>
    <t>Occupational Therapists</t>
  </si>
  <si>
    <t>ICUs must have access to an OT five days a week.</t>
  </si>
  <si>
    <t>2.11 MS2</t>
  </si>
  <si>
    <t>2.11 MS3</t>
  </si>
  <si>
    <t>There must be a designated lead OT working at an enhanced level (or above), accountable for ICU service provision, workforce and professional development.</t>
  </si>
  <si>
    <t>2.11 MS4</t>
  </si>
  <si>
    <t>2.11 MS5</t>
  </si>
  <si>
    <t>2.11 MS6</t>
  </si>
  <si>
    <t>OTs must have time in their job plan to attend ICU patient care MDT meetings.</t>
  </si>
  <si>
    <t>2.11 MS7</t>
  </si>
  <si>
    <t>2.11 QR1</t>
  </si>
  <si>
    <t>There should be a minimum of 0.15 WTE OT per ICU bed.</t>
  </si>
  <si>
    <t>2.11 QR2</t>
  </si>
  <si>
    <t>The OT service should aim to deliver a seven-day service for intensive care patients.</t>
  </si>
  <si>
    <t>2.11 QR3</t>
  </si>
  <si>
    <t>OTs should be involved in post intensive care unit recovery services.</t>
  </si>
  <si>
    <t>2.11 QR4</t>
  </si>
  <si>
    <t>2.11 QR5</t>
  </si>
  <si>
    <t>OTs should be involved in research and development.</t>
  </si>
  <si>
    <t>2.11 QR6</t>
  </si>
  <si>
    <t>OTs should be linked with local and national critical care networks.</t>
  </si>
  <si>
    <t>GPICS V3 Audit Tool
Chapter 2.12 Practitioner Psychologists</t>
  </si>
  <si>
    <t>2.12 MS1</t>
  </si>
  <si>
    <t>2.12</t>
  </si>
  <si>
    <t>Practitioner Psychologists</t>
  </si>
  <si>
    <t>ICUs must have access to practitioner psychologists.</t>
  </si>
  <si>
    <t>2.12 MS2</t>
  </si>
  <si>
    <t>Where integrated practitioner psychologists are present, they must be embedded within intensive care multidisciplinary teams to address the psychological health needs of patients and their families/loved ones.</t>
  </si>
  <si>
    <t>2.12 MS3</t>
  </si>
  <si>
    <t>2.12 MS4</t>
  </si>
  <si>
    <t>2.12 MS5</t>
  </si>
  <si>
    <t>Patients with psychological distress in ICU must be triaged to receive psychological interventions as appropriate.</t>
  </si>
  <si>
    <t>2.12 QR1</t>
  </si>
  <si>
    <t>ICUs should have access to practitioner psychologists five days a week.</t>
  </si>
  <si>
    <t>2.12 QR2</t>
  </si>
  <si>
    <t>2.12 QR3</t>
  </si>
  <si>
    <t>Practitioner psychologists should be integrated into the ICU.</t>
  </si>
  <si>
    <t>2.12 QR4</t>
  </si>
  <si>
    <t>A small to medium sized unit (up to 20 beds) should be led by a grade 8b practitioner psychologist.</t>
  </si>
  <si>
    <t>2.12 QR5</t>
  </si>
  <si>
    <t>For larger units (more than 20 beds), or those with multiple sites, an 8c consultant psychologist should lead, with support from qualified psychologists at lower bands (7-8b).</t>
  </si>
  <si>
    <t>2.12 QR6</t>
  </si>
  <si>
    <t>Patients should receive assessments for psychological difficulties throughout the intensive care pathway as specified by NICE QS 1585 and ideally delivered or supervised by qualified practitioner psychologists.</t>
  </si>
  <si>
    <t>2.12 QR7</t>
  </si>
  <si>
    <t>Practitioner psychologists should provide evidence-based interventions for patients who have been assessed as at-risk of psychological morbidity (see background for more detail).</t>
  </si>
  <si>
    <t>2.12 QR8</t>
  </si>
  <si>
    <t>Practitioner psychologists should also work indirectly, by offering advice and consultation to other ICU staff about psychological issues that arise in these colleagues’ clinical work.</t>
  </si>
  <si>
    <t>2.12 QR9</t>
  </si>
  <si>
    <t>Practitioner psychologists should offer short term family support with a view to supporting decision making and signposting families to appropriate psychological services in the community.</t>
  </si>
  <si>
    <t>2.12 QR10</t>
  </si>
  <si>
    <t>Practitioner psychologists should be involved in education, research and QI projects to improve psychological understanding and care in the ICU.</t>
  </si>
  <si>
    <t>2.12 QR11</t>
  </si>
  <si>
    <t>ICU practitioner psychologists should contribute to post ICU rehabilitation and recovery services.</t>
  </si>
  <si>
    <t>GPICS V3 Audit Tool
Chapter 2.13 Healthcare Scientists Specialising in Intensive Care</t>
  </si>
  <si>
    <t>2.13 MS1</t>
  </si>
  <si>
    <t>2.13</t>
  </si>
  <si>
    <t>Healthcare Scientists Specialising In Intensive Care</t>
  </si>
  <si>
    <t>2.13 MS2</t>
  </si>
  <si>
    <t>2.13 MS3</t>
  </si>
  <si>
    <t>2.13 MS4</t>
  </si>
  <si>
    <t>ICUs receiving trainee healthcare scientists for training in intensive care must comply with the requirements for training set for them by the National School of Healthcare Scientist (NSHCS).</t>
  </si>
  <si>
    <t>2.13 QR1</t>
  </si>
  <si>
    <t>2.13 QR2</t>
  </si>
  <si>
    <t>2.13 QR3</t>
  </si>
  <si>
    <t>2.13 QR4</t>
  </si>
  <si>
    <t>2.13 QR5</t>
  </si>
  <si>
    <t>2.13 QR6</t>
  </si>
  <si>
    <t>2.13 QR7</t>
  </si>
  <si>
    <t>2.13 QR8</t>
  </si>
  <si>
    <t>2.13 QR9</t>
  </si>
  <si>
    <t>2.13 QR10</t>
  </si>
  <si>
    <t>2.13 QR11</t>
  </si>
  <si>
    <t>GPICS V3 Audit Tool
Chapter 2.14 Support Staff</t>
  </si>
  <si>
    <t>2.14 MS1</t>
  </si>
  <si>
    <t>2.14</t>
  </si>
  <si>
    <t>Support Staff</t>
  </si>
  <si>
    <t>All support staff must have clearly identifiable roles with specific competencies.</t>
  </si>
  <si>
    <t>2.14 MS2</t>
  </si>
  <si>
    <t>All support staff must have a period of induction and supernumerary status.</t>
  </si>
  <si>
    <t>2.14 MS3</t>
  </si>
  <si>
    <t>All support staff must be appropriately trained, competent, and familiar with the use of equipment.</t>
  </si>
  <si>
    <t>2.14 MS4</t>
  </si>
  <si>
    <t>All support staff must be included within the intensive care team and be updated on key unit issues and developments.</t>
  </si>
  <si>
    <t>2.14 MS5</t>
  </si>
  <si>
    <t>Support staff roles must be clearly identifiable to colleagues, patients, and visitors to the department, either by uniform and/or name badges.</t>
  </si>
  <si>
    <t>2.14 MS6</t>
  </si>
  <si>
    <t>Intensive care areas must develop healthcare support worker roles to assist registered nurses in delivering direct patient care and in maintaining patient safety.</t>
  </si>
  <si>
    <t>2.14 MS7</t>
  </si>
  <si>
    <t>Healthcare support workers must complete the Care Certificate, the CC3N HCSW competencies and adhere to the Code of Conduct for healthcare support workers.</t>
  </si>
  <si>
    <t>2.14 MS8</t>
  </si>
  <si>
    <t>Administrative roles must be developed to ensure all clinical staff are free to give direct patient care and supported with essential data collection.</t>
  </si>
  <si>
    <t>2.14 MS9</t>
  </si>
  <si>
    <t>Each intensive care area must have sufficient staff responsible for the cleanliness of the environment.</t>
  </si>
  <si>
    <t>2.14 QR1</t>
  </si>
  <si>
    <t>All staff should be encouraged to attend further training and/or education to support their development.</t>
  </si>
  <si>
    <t>2.14 QR2</t>
  </si>
  <si>
    <t>Each intensive care area should have healthcare support workers 24/7 to assist nursing staff in delivery of direct patient care.</t>
  </si>
  <si>
    <t>2.14 QR3</t>
  </si>
  <si>
    <t>Each intensive care area should have ward clerk/receptionist cover seven days per week.</t>
  </si>
  <si>
    <t>2.14 QR4</t>
  </si>
  <si>
    <t>Each intensive care area should have a dedicated housekeeper/cleaner seven days per week.</t>
  </si>
  <si>
    <t>2.14 QR5</t>
  </si>
  <si>
    <t>Training provided to the dedicated team should meet recognised best practice standards and be adaptable to the complex and varied demands of the ICU environment.</t>
  </si>
  <si>
    <t>2.14 QR6</t>
  </si>
  <si>
    <t>The core housekeeper/cleaner team should be comprised of a minimum of two members for every 12 ICU beds over a 12-hour period.</t>
  </si>
  <si>
    <t>2.14 QR7</t>
  </si>
  <si>
    <t>Each intensive care area should have a data clerk or dedicated time allotted to a suitable member of staff for data entry to a nationally recognised audit casemix programme and responsibility for the validation of these data.</t>
  </si>
  <si>
    <t>2.14 QR8</t>
  </si>
  <si>
    <t>Each intensive care area should have access to a designated suitable TRiM (Trauma Risk Management) practitioner to support when required.</t>
  </si>
  <si>
    <t>2.14 QR9</t>
  </si>
  <si>
    <t>Each intensive care area should have a designated medical equipment technician allocated to support overseeing and maintenance/contracts and sourcing/procurement of specialist devices and safety of equipment.</t>
  </si>
  <si>
    <t>2.15 MS1</t>
  </si>
  <si>
    <t>2.15</t>
  </si>
  <si>
    <t>Induction, Return To Work And Exit</t>
  </si>
  <si>
    <t>2.15 MS2</t>
  </si>
  <si>
    <t>Special consideration and adaptation of the induction programme must be given to those members of staff new to intensive care.</t>
  </si>
  <si>
    <t>2.15 MS3</t>
  </si>
  <si>
    <t>Special consideration and adaptation of the induction programme must be given to those members of staff from overseas for whom the NHS is a new environment, including a supernumerary period where needed.</t>
  </si>
  <si>
    <t>2.15 MS4</t>
  </si>
  <si>
    <t>All intensive care nursing staff new to intensive care, including nurses from overseas, must be allocated a minimum period of 12 weeks to enable achievement of basic specialist competencies.</t>
  </si>
  <si>
    <t>2.15 MS5</t>
  </si>
  <si>
    <t>Where direct care is augmented using assistive and supportive staff (including registered and unregistered nursing roles), appropriate induction must be provided by suitably trained intensive care nursing staff using national competencies.</t>
  </si>
  <si>
    <t>2.15 MS6</t>
  </si>
  <si>
    <t>There must be a policy in place to support staff returning to work after a period of absence.</t>
  </si>
  <si>
    <t>2.15 MS7</t>
  </si>
  <si>
    <t>Staff returning after a prolonged period of absence, must have a personalised plan for their supported return.</t>
  </si>
  <si>
    <t>2.15 MS8</t>
  </si>
  <si>
    <t>A preceptorship period must be considered for those returning to intensive care after a period of time away from intensive care.</t>
  </si>
  <si>
    <t>2.15 MS9</t>
  </si>
  <si>
    <t>All staff when leaving intensive care must have the opportunity to feedback on their experience of working in the ICU including opportunities for learning and development.</t>
  </si>
  <si>
    <t>2.15 QR1</t>
  </si>
  <si>
    <t>Feedback from participants in the induction process should be gathered to inform future inductions.</t>
  </si>
  <si>
    <t>2.15 QR2</t>
  </si>
  <si>
    <t>Feedback regarding the process from those returning to work should be gathered to inform future processes.</t>
  </si>
  <si>
    <t>2.15 QR3</t>
  </si>
  <si>
    <t>A summary of trends gathered from the exit information should be reported to the ICU and hospital senior leadership.</t>
  </si>
  <si>
    <t>GPICS V3 Audit Tool
Chapter 2.16 Professional Development, Education and Training</t>
  </si>
  <si>
    <t>2.16 MS1</t>
  </si>
  <si>
    <t>2.16</t>
  </si>
  <si>
    <t>Professional Development, Training And Education</t>
  </si>
  <si>
    <t>Multidisciplinary Team | Members of the multidisciplinary team must have support to meet professional and regulatory CPD requirements.</t>
  </si>
  <si>
    <t>2.16 MS2</t>
  </si>
  <si>
    <t>Multidisciplinary Team | AHPs must utilise the ICS AHP Capability Framework, to track and guide professional development, working within the four pillars of practice.</t>
  </si>
  <si>
    <t>2.16 QR1</t>
  </si>
  <si>
    <t>Multidisciplinary Team | All members of the multidisciplinary team should be considered, where appropriate, eligible for intensive care educator roles.</t>
  </si>
  <si>
    <t>2.16 QR2</t>
  </si>
  <si>
    <t>Multidisciplinary Team | Intensive care educators should be allocated sufficient time in their job plan to fulfil their role.</t>
  </si>
  <si>
    <t>2.16 QR3</t>
  </si>
  <si>
    <t>Multidisciplinary Team | All members of the multidisciplinary team should be offered the educational opportunities they require to develop capabilities across a range of learning experiences to meet the defined learning outcomes for their continuing professional development.</t>
  </si>
  <si>
    <t>2.16 QR4</t>
  </si>
  <si>
    <t>Multidisciplinary Team | Study leave should be provided for all members of the multidisciplinary team for intensive care-related courses and conferences.</t>
  </si>
  <si>
    <t>2.16 QR5</t>
  </si>
  <si>
    <t>Multidisciplinary Team | All members of the multidisciplinary team should be supported to attend ICU Morbidity and Mortality, governance and quality improvement meetings.</t>
  </si>
  <si>
    <t>2.16 QR6</t>
  </si>
  <si>
    <t>2.16 MS3</t>
  </si>
  <si>
    <t>Nursing | The ratio of clinical educator must equate to a minimum of 1 WTE per 75 registered nurses and non-registered healthcare support workers (headcount).</t>
  </si>
  <si>
    <t>2.16 MS5</t>
  </si>
  <si>
    <t>Nursing | Clinical educators must be in possession of post-registration Adult Critical Care Award, National Competencies for Adult Critical Care Nurses Step 4 and an appropriate post-graduate certificate in education or equivalent.</t>
  </si>
  <si>
    <t>2.16 MS6</t>
  </si>
  <si>
    <t>Nursing | A minimum of 50% of registered intensive care nurses must be in possession of a post-registration critical care award.</t>
  </si>
  <si>
    <t>2.16 MS7</t>
  </si>
  <si>
    <t>2.16 MS8</t>
  </si>
  <si>
    <t>2.16 QR7</t>
  </si>
  <si>
    <t>Nursing | The ratio of clinical educator should equate to a minimum of 1 WTE per 50 registered nurses and non-registered healthcare support workers (headcount).</t>
  </si>
  <si>
    <t>2.16 QR8</t>
  </si>
  <si>
    <t>2.16 QR9</t>
  </si>
  <si>
    <t>Nursing | Critical care educators role and time should be always protected unless in exceptional circumstances.</t>
  </si>
  <si>
    <t>2.16 QR10</t>
  </si>
  <si>
    <t>Nursing | Nurse education programmes should follow the National Standards for Critical Care Education and include both clinical competence and assessment.</t>
  </si>
  <si>
    <t>2.16 QR11</t>
  </si>
  <si>
    <t>2.16 QR12</t>
  </si>
  <si>
    <t>2.16 MS9</t>
  </si>
  <si>
    <t>2.16 MS10</t>
  </si>
  <si>
    <t>2.16 MS11</t>
  </si>
  <si>
    <t>Medical Doctors | All doctors must have an agreed Personal Development Plan (PDP) relevant and realistic to their developmental needs.</t>
  </si>
  <si>
    <t>2.16 MS12</t>
  </si>
  <si>
    <t>2.16 MS13</t>
  </si>
  <si>
    <t>2.16 MS14</t>
  </si>
  <si>
    <t>2.16 MS15</t>
  </si>
  <si>
    <t>2.16 MS16</t>
  </si>
  <si>
    <t>2.16 QR13</t>
  </si>
  <si>
    <t>Medical Doctors | All doctors should be given the time and opportunity to achieve the objectives within the personal development plan as agreed with their educational, SAS tutor or appraiser.</t>
  </si>
  <si>
    <t>2.16 QR14</t>
  </si>
  <si>
    <t>Medical Doctors | Doctors should be able to access the resources (including time to learn) that will support the revalidation process.</t>
  </si>
  <si>
    <t>2.16 QR15</t>
  </si>
  <si>
    <t>Medical Doctors | Educational Development Time (EDT) should be designated on the rota as protected time.</t>
  </si>
  <si>
    <t>2.16 QR16</t>
  </si>
  <si>
    <t>2.16 QR17</t>
  </si>
  <si>
    <t>Medical Doctors | ICU doctors should be supported to attend ICU morbidity and mortality, governance and quality improvement meetings.</t>
  </si>
  <si>
    <t>2.16 QR18</t>
  </si>
  <si>
    <t>Medical Doctors | The development, education and training of all doctors on the ICU should be regularly reviewed through a local quality assurance process.</t>
  </si>
  <si>
    <t>2.16 QR19</t>
  </si>
  <si>
    <t>2.16 MS17</t>
  </si>
  <si>
    <t>2.16 MS18</t>
  </si>
  <si>
    <t>2.16 QR20</t>
  </si>
  <si>
    <t>2.16 QR21</t>
  </si>
  <si>
    <t>2.16 QR22</t>
  </si>
  <si>
    <t>2.16 QR23</t>
  </si>
  <si>
    <t>2.16 QR24</t>
  </si>
  <si>
    <t>2.16 QR25</t>
  </si>
  <si>
    <t>GPICS V3 Audit Tool
Chapter 2.17 Staff Wellbeing</t>
  </si>
  <si>
    <t>2.17 MS1</t>
  </si>
  <si>
    <t>2.17</t>
  </si>
  <si>
    <t>Staff Wellbeing</t>
  </si>
  <si>
    <t>ICUs must have a staff health and wellbeing policy to support staff experience, engagement and retention (this could be the trust/hospital policy with specific ICU additions).</t>
  </si>
  <si>
    <t>2.17 MS2</t>
  </si>
  <si>
    <t>ICUs must provide adequate environmental conditions, including rest and break facilities, conducive to physically safe and healthy working.</t>
  </si>
  <si>
    <t>2.17 MS3</t>
  </si>
  <si>
    <t>Each staff role must be designed to meet the work demands with the resources required to fulfil the job, including rotas being consistent with Health and Safety Executive requirements for adequate rest.</t>
  </si>
  <si>
    <t>2.17 MS4</t>
  </si>
  <si>
    <t>Staff must be provided with formal and informal meeting spaces and systems to enable discussion and management of the emotional impact of work.</t>
  </si>
  <si>
    <t>2.17 MS5</t>
  </si>
  <si>
    <t>ICUs must monitor health and wellbeing at an individual and team level.</t>
  </si>
  <si>
    <t>2.17 MS6</t>
  </si>
  <si>
    <t>There must be clear and timely access to occupational health assessment and associated required professional physical and psychological interventions to support time from work, reasonable adjustments to work, and interventions to restore health and wellbeing as appropriate.</t>
  </si>
  <si>
    <t>2.17 QR1</t>
  </si>
  <si>
    <t>There should be adequate staffing resources consistent with GPICS V3.</t>
  </si>
  <si>
    <t>2.17 QR2</t>
  </si>
  <si>
    <t>2.17 QR3</t>
  </si>
  <si>
    <t>Leaders should be appropriately recruited, and have access to appropriate personal development, including the facility for mentoring and/or coaching services to support them in their role.</t>
  </si>
  <si>
    <t>2.17 QR4</t>
  </si>
  <si>
    <t>2.17 QR5</t>
  </si>
  <si>
    <t>ICUs should provide support for staff involved in adverse events.</t>
  </si>
  <si>
    <t>2.17 QR6</t>
  </si>
  <si>
    <t>There should be timely and meaningful consultations on changes and initiatives that regularly keep the staff informed.</t>
  </si>
  <si>
    <t>2.17 QR7</t>
  </si>
  <si>
    <t>ICUs should provide frequent opportunities for shared learning, clinical communication, and reflection.</t>
  </si>
  <si>
    <t>2.17 QR8</t>
  </si>
  <si>
    <t>Staff of all grades and professions should be offered opportunities to contribute towards wider quality, safety and innovation projects.</t>
  </si>
  <si>
    <t>GPICS V3 Audit Tool
Chapter 2.18 Equity, Diversity and Inclusion</t>
  </si>
  <si>
    <t>2.18 MS1</t>
  </si>
  <si>
    <t>2.18</t>
  </si>
  <si>
    <t>Equity, Diversity And Inclusion</t>
  </si>
  <si>
    <t>ICUs must have a policy for recognising, reporting, and addressing unacceptable behaviours within the department, including bullying, harassment, and discrimination.</t>
  </si>
  <si>
    <t>2.18 MS2</t>
  </si>
  <si>
    <t>ICUs must ensure that the determinants of workplace equity, including role allocation, career progression, recruitment, rostering and leave allocation are subject to transparent processes, which have inclusivity and equity at their core.</t>
  </si>
  <si>
    <t>2.18 QR1</t>
  </si>
  <si>
    <t>ICUs should appoint a lead for equity, diversity, and inclusion (EDI Lead).</t>
  </si>
  <si>
    <t>2.18 QR2</t>
  </si>
  <si>
    <t>ICUs should develop a locally tailored EDI vision statement that reflects the context and needs of their intensive care services.</t>
  </si>
  <si>
    <t>2.18 QR3</t>
  </si>
  <si>
    <t>ICUs should report EDI related data through established local governance structures with a focus on role allocation, promotion, and access to leadership opportunities.</t>
  </si>
  <si>
    <t>2.18 QR4</t>
  </si>
  <si>
    <t>All staff members should receive training on equity, diversity, and inclusion that is relevant, meaningful, and easily accessible.</t>
  </si>
  <si>
    <t>2.18 QR5</t>
  </si>
  <si>
    <t>All staff members should have equitable access to educational resources, funding, and opportunities for professional development.</t>
  </si>
  <si>
    <t>2.18 QR6</t>
  </si>
  <si>
    <t>2.18 QR7</t>
  </si>
  <si>
    <t>2.18 QR8</t>
  </si>
  <si>
    <t>ICUs should have policies and provide support for staff members with caring responsibilities, such as parental leave and flexible working arrangements.</t>
  </si>
  <si>
    <t>2.18 QR9</t>
  </si>
  <si>
    <t>ICUs should have a compassionate and individualised return-to-work policy for staff members returning from extended leave due to reasons such as illness, maternity/paternity/parental leave, or caring responsibilities.</t>
  </si>
  <si>
    <t>2.18 QR10</t>
  </si>
  <si>
    <t>ICUs should offer flexibility in rota and job planning to accommodate the diverse and evolving needs of staff.</t>
  </si>
  <si>
    <t>2.18 QR11</t>
  </si>
  <si>
    <t>ICUs should promote an open and supportive environment for discussing reproductive health, underpinned by clear policies and awareness of available support and resources.</t>
  </si>
  <si>
    <t>2.18 QR12</t>
  </si>
  <si>
    <t>ICUs should ensure that procurement processes prioritise medical devices that function to the same standard across the diverse population they serve.</t>
  </si>
  <si>
    <t>2.18 QR13</t>
  </si>
  <si>
    <t>ICUs should provide training in culturally competent care, with emphasis on recognising how clinical conditions may present differently among patients of different ethnic backgrounds, to reduce disparities in healthcare outcomes.</t>
  </si>
  <si>
    <t>2.18 QR14</t>
  </si>
  <si>
    <t>ICUs should support individualised care that actively minimises the risk of diagnostic overshadowing or bias towards patients with chronic health conditions, disabilities, or other protected characteristics.</t>
  </si>
  <si>
    <t>2.18 QR15</t>
  </si>
  <si>
    <t>ICUs should establish regular forums for senior decision-makers to reflect on and discuss admission decisions.</t>
  </si>
  <si>
    <t>GPICS V3 Audit Tool
Chapter 3.1 Standardised Care of the Critically Ill Patient</t>
  </si>
  <si>
    <t>3.1 MS1</t>
  </si>
  <si>
    <t>3.1</t>
  </si>
  <si>
    <t>Standardised Care Of The Critically Ill Patient</t>
  </si>
  <si>
    <t>Patients must be assessed daily for risk of thromboembolic disease and receive appropriate prophylaxis.</t>
  </si>
  <si>
    <t>3.1 MS2</t>
  </si>
  <si>
    <t>Patients undergoing controlled mechanical ventilation who have Acute Respiratory Distress Syndrome (ARDS) must receive a tidal volume of less than or equal to 6 ml/kg PBW.</t>
  </si>
  <si>
    <t>3.1 MS3</t>
  </si>
  <si>
    <t>Ventilated patients must have respiratory function evaluated daily and undergo spontaneous breathing trials where appropriate.</t>
  </si>
  <si>
    <t>3.1 MS4</t>
  </si>
  <si>
    <t>Sedation must be individualised to patient needs and the appropriateness of a sedation hold considered daily.</t>
  </si>
  <si>
    <t>3.1 MS5</t>
  </si>
  <si>
    <t>All patients must be assessed regularly for evidence of pain, with analgesia optimised to minimise sedation requirements.</t>
  </si>
  <si>
    <t>3.1 MS6</t>
  </si>
  <si>
    <t>All patients must be screened daily for evidence of delirium using a validated method and action taken to reduce risk/manage delirium as needed.</t>
  </si>
  <si>
    <t>3.1 MS7</t>
  </si>
  <si>
    <t>The need for continued indwelling catheters (e.g. intravascular or urinary) must be considered daily.</t>
  </si>
  <si>
    <t>3.1 MS8</t>
  </si>
  <si>
    <t>Indwelling catheters must be assessed daily for evidence of infection, ongoing need and suitability for removal.</t>
  </si>
  <si>
    <t>3.1 MS9</t>
  </si>
  <si>
    <t>Monitoring of invasively ventilated patients must include continuous waveform capnography.</t>
  </si>
  <si>
    <t>3.1 MS10</t>
  </si>
  <si>
    <t>Care bundles must be in place for Ventilator Associated Pneumonia (VAP) prevention, Central Venous Catheter (CVC) insertion and maintenance, and Peripheral Venous Cannula (PVC) insertion and maintenance.</t>
  </si>
  <si>
    <t>3.1 QR1</t>
  </si>
  <si>
    <t>Patients’ height and weight should be recorded on admission to ICU or as early as possible if not feasible.</t>
  </si>
  <si>
    <t>3.1 QR2</t>
  </si>
  <si>
    <t>For patients without ARDS, a tidal volume of 4-8 mls/kg PBW and a peak/plateau pressure (depending on mode) of below 30 cmH20 should be targeted.</t>
  </si>
  <si>
    <t>3.1 QR3</t>
  </si>
  <si>
    <t>A ventilated patient care bundle should be in place with appropriate mechanisms for ensuring adherence.</t>
  </si>
  <si>
    <t>3.1 QR4</t>
  </si>
  <si>
    <t>3.1 QR5</t>
  </si>
  <si>
    <t>Where there is no contraindication, enteral nutrition (EN) should be initiated within 48 hours after admission to the ICU.</t>
  </si>
  <si>
    <t>3.1 QR6</t>
  </si>
  <si>
    <t>3.1 QR7</t>
  </si>
  <si>
    <t>Validated scoring systems, where available, should be applied to optimise analgesia and sedation according to defined targets.</t>
  </si>
  <si>
    <t>3.1 QR8</t>
  </si>
  <si>
    <t>Noise levels and patient interventions should be minimised overnight to facilitate natural sleep.</t>
  </si>
  <si>
    <t>3.1 QR9</t>
  </si>
  <si>
    <t>3.1 QR10</t>
  </si>
  <si>
    <t>Viscoelastic tests, such as thrombo-elastography or ROTEM, should be available to guide the use of blood products.</t>
  </si>
  <si>
    <t>3.1 QR11</t>
  </si>
  <si>
    <t>Drug infusion concentrations should be standardised in line with Intensive Care Society’s Standard Medication Concentrations for Continuous Infusions in Adult Critical Care.</t>
  </si>
  <si>
    <t>GPICS V3 Audit Tool
Chapter 3.2 Admission, Discharge and Handover</t>
  </si>
  <si>
    <t>3.2 MS1</t>
  </si>
  <si>
    <t>3.2</t>
  </si>
  <si>
    <t>Admission, Discharge And Handover</t>
  </si>
  <si>
    <t>The time and decision to admit to the ICU must be clearly documented in the patient record.</t>
  </si>
  <si>
    <t>3.2 MS2</t>
  </si>
  <si>
    <t>3.2 MS3</t>
  </si>
  <si>
    <t>Unplanned admissions to the ICU must occur within four hours of making the decision to admit and the completion of the essential resuscitation and imaging.</t>
  </si>
  <si>
    <t>3.2 MS4</t>
  </si>
  <si>
    <t>There must be clear documentation on the decision process for those who are referred and not accepted for intensive care admission and the in-patient treating team informed of the decision.</t>
  </si>
  <si>
    <t>3.2 MS5</t>
  </si>
  <si>
    <t>3.2 MS6</t>
  </si>
  <si>
    <t>Patients on intensive care must have a clear and documented treatment escalation plan.</t>
  </si>
  <si>
    <t>3.2 MS7</t>
  </si>
  <si>
    <t>Discharge from intensive care to a general ward must occur only between 0700hrs and 2159hrs, except for reasons of surge.</t>
  </si>
  <si>
    <t>3.2 MS8</t>
  </si>
  <si>
    <t>Out of hours discharges must have an incident report completed.</t>
  </si>
  <si>
    <t>3.2 MS9</t>
  </si>
  <si>
    <t>3.2 MS10</t>
  </si>
  <si>
    <t>There must be a standardised handover procedure of patient care and responsibility at shift change for medical, nursing and AHP staff.</t>
  </si>
  <si>
    <t>3.2 MS11</t>
  </si>
  <si>
    <t>There must be a standardised handover procedure for medical, nursing, and all health professionals involved in a patient’s care for patients discharged from ICU.</t>
  </si>
  <si>
    <t>3.2 MS12</t>
  </si>
  <si>
    <t>Handover for patients discharged from ICU must include their structured rehabilitation programme.</t>
  </si>
  <si>
    <t>3.2 MS13</t>
  </si>
  <si>
    <t>An intensive care consultant must undertake ward rounds twice a day, one of which will be face to face, seven days a week. (see Chapter 2.1 Consultant Staffing)</t>
  </si>
  <si>
    <t>3.2 QR1</t>
  </si>
  <si>
    <t>Unplanned admissions should be seen by an intensive care doctor or ACCP within one hour of admission and first line management commenced, with clear documentation of discussion with the duty consultant in intensive care.</t>
  </si>
  <si>
    <t>3.2 QR2</t>
  </si>
  <si>
    <t>Patients considered ‘high risk’ (defined as where the risk of mortality is greater than 10%, or where a patient is unstable and not responding to treatment as expected), should have consultant involvement within one hour.</t>
  </si>
  <si>
    <t>3.2 QR3</t>
  </si>
  <si>
    <t>ICUs should monitor and review the causes for unplanned readmissions, to focus improvement efforts on factors leading to readmission.</t>
  </si>
  <si>
    <t>3.2 QR4</t>
  </si>
  <si>
    <t>Discharge from intensive care to a general ward should occur within four hours of the decision.</t>
  </si>
  <si>
    <t>3.2 QR5</t>
  </si>
  <si>
    <t>Patients requiring repatriation to their local hospital to continue care should be transferred within 48 hours of acceptance by the receiving hospital. (See Chapter 3.14 Transfer)</t>
  </si>
  <si>
    <t>3.2 QR6</t>
  </si>
  <si>
    <t>All patients discharged from intensive care should be reviewed by intensive care/outreach services within the first 24-48 hours of leaving the unit.</t>
  </si>
  <si>
    <t>3.2 QR7</t>
  </si>
  <si>
    <t>3.2 QR8</t>
  </si>
  <si>
    <t>GPICS V3 Audit Tool
Chapter 3.3 Involving, Supporting and QRespecting Patients</t>
  </si>
  <si>
    <t>3.3 MS1</t>
  </si>
  <si>
    <t>3.3</t>
  </si>
  <si>
    <t>Involving, Supporting And Respecting Patients</t>
  </si>
  <si>
    <t>There must be a documented formal assessment of each patient’s communication needs and any adaptations required, which is updated through the ICU stay.</t>
  </si>
  <si>
    <t>3.3 MS2</t>
  </si>
  <si>
    <t>Patient preferences, values and beliefs which may impact on their care must be recorded and easily accessible to the healthcare team.</t>
  </si>
  <si>
    <t>3.3 MS3</t>
  </si>
  <si>
    <t>Patients must be regularly assessed for pain, thirst, dyspnoea and delirium, using validated tools if available, and the results recorded.</t>
  </si>
  <si>
    <t>3.3 MS4</t>
  </si>
  <si>
    <t>3.3 MS5</t>
  </si>
  <si>
    <t>All ICUs must have a guideline for, and practise, sleep promoting activities using non-pharmaceutical interventions.</t>
  </si>
  <si>
    <t>3.3 MS6</t>
  </si>
  <si>
    <t>Delirium information and explanation must be available for patients and signposted when appropriate.</t>
  </si>
  <si>
    <t>3.3 MS7</t>
  </si>
  <si>
    <t>Patients must be provided with or signposted to information and support after their ICU experience.</t>
  </si>
  <si>
    <t>3.3 MS8</t>
  </si>
  <si>
    <t>All ICUs must have a designated safeguarding lead and policies on safeguarding vulnerable patients.</t>
  </si>
  <si>
    <t>3.3 QR1</t>
  </si>
  <si>
    <t>3.3 QR2</t>
  </si>
  <si>
    <t>The ICU team and patient’s family and friends should be invited and supported to complete a patient diary and/or a timeline of ICU events to support patients’ post ICU recovery</t>
  </si>
  <si>
    <t>3.3 QR3</t>
  </si>
  <si>
    <t>3.3 QR4</t>
  </si>
  <si>
    <t>The ICU should have a formal mechanism to receive patients’ feedback after discharge.</t>
  </si>
  <si>
    <t>3.3 QR5</t>
  </si>
  <si>
    <t>Patient feedback should be shared with the ICU.</t>
  </si>
  <si>
    <t>GPICS V3 Audit Tool
Chapter 3.4 Involving and Caring for Patients’ Family and Friends</t>
  </si>
  <si>
    <t>3.4 MS1</t>
  </si>
  <si>
    <t>3.4</t>
  </si>
  <si>
    <t>Involving And Caring For Patients’ Family And Friends</t>
  </si>
  <si>
    <t>Patients’ family and friends must be able to visit every day, either in person or virtually.</t>
  </si>
  <si>
    <t>3.4 MS2</t>
  </si>
  <si>
    <t>The ICU must have rest areas and private spaces for discussions with family and friends visiting the patient.</t>
  </si>
  <si>
    <t>3.4 MS3</t>
  </si>
  <si>
    <t>Information regarding the ICU environment, staff, routines, available services and what to expect in ICU must be available and readily accessible for patients’ family and friends.</t>
  </si>
  <si>
    <t>3.4 MS4</t>
  </si>
  <si>
    <t>When not physically present on the ICU, patients’ nominated family and friends must be able to receive appropriate updates regarding the current condition of the patient.</t>
  </si>
  <si>
    <t>3.4 MS5</t>
  </si>
  <si>
    <t>If patients lack capacity, have communication difficulties or are otherwise unable to advocate for their preferences, those who are close to the patient or have an interest in their welfare must be involved in any important clinical decisions, in accordance with relevant legislation.</t>
  </si>
  <si>
    <t>3.4 MS6</t>
  </si>
  <si>
    <t>Communication with family and friends regarding the patient must be clearly documented.</t>
  </si>
  <si>
    <t>3.4 QR1</t>
  </si>
  <si>
    <t>ICUs should have a formal mechanism to receive feedback from patients’ family and friends.</t>
  </si>
  <si>
    <t>3.4 QR2</t>
  </si>
  <si>
    <t>ICUs should identify staff to lead in supporting family care and developing this service.</t>
  </si>
  <si>
    <t>3.4 QR3</t>
  </si>
  <si>
    <t>ICUs should provide staff training on effective support and communication for patients’ family and friends which incorporates any formal and informal feedback.</t>
  </si>
  <si>
    <t>3.4 QR4</t>
  </si>
  <si>
    <t>Family and friends should be signposted to accessible information regarding common ICU conditions.</t>
  </si>
  <si>
    <t>3.4 QR5</t>
  </si>
  <si>
    <t>Appropriate ways for family and friends to support a patient’s wellbeing and psychological care should be defined locally and clearly signposted.</t>
  </si>
  <si>
    <t>3.4 QR6</t>
  </si>
  <si>
    <t>Technology to allow family and friends to communicate virtually with the patient or the ICU staff should be available.</t>
  </si>
  <si>
    <t>3.4 QR7</t>
  </si>
  <si>
    <t>The ICU team and patients’ family and friends should be invited and supported to complete a patient diary and/or a timeline of ICU events to support patients’ post ICU recovery.</t>
  </si>
  <si>
    <t>3.4 QR8</t>
  </si>
  <si>
    <t>Information regarding additional support for patients’ family and friends should be available.</t>
  </si>
  <si>
    <t>3.4 QR9</t>
  </si>
  <si>
    <t>Bereavement support should be provided to the family and friends of those who die on ICUs.</t>
  </si>
  <si>
    <t>3.4 QR10</t>
  </si>
  <si>
    <t>Nominated family and friends should be offered an opportunity to discuss the care of a patient who dies on the ICU with a member of the clinical team.</t>
  </si>
  <si>
    <t>GPICS V3 Audit Tool
Chapter 3.5 Airway Management</t>
  </si>
  <si>
    <t>3.5 MS1</t>
  </si>
  <si>
    <t>3.5</t>
  </si>
  <si>
    <t>Airway Management</t>
  </si>
  <si>
    <t>ICUs must have clear processes for summoning advanced airway practitioner support, including personnel able to perform and assist an awake tracheal intubation and ENT support.</t>
  </si>
  <si>
    <t>3.5 MS2</t>
  </si>
  <si>
    <t>ICUs must have immediate access to the appropriate airway devices which include the equipment necessary to manage a difficult airway.</t>
  </si>
  <si>
    <t>3.5 MS3</t>
  </si>
  <si>
    <t>Each patient undergoing an advanced airway intervention must have a trained airway assistant.</t>
  </si>
  <si>
    <t>3.5 MS4</t>
  </si>
  <si>
    <t>Key airway management records must be regularly accessible to the clinical team.</t>
  </si>
  <si>
    <t>3.5 MS5</t>
  </si>
  <si>
    <t>ICUs must have regularly checked, audited and restocked airway trolley, comprising Difficult Airway Society (DAS) guideline Plan A-D drawers.</t>
  </si>
  <si>
    <t>3.5 MS6</t>
  </si>
  <si>
    <t>3.5 MS7</t>
  </si>
  <si>
    <t>3.5 MS8</t>
  </si>
  <si>
    <t>ICUs must have immediate access to chest radiography and point of care ultrasound (POCUS) to assess the airway and exclude complications of airway management.</t>
  </si>
  <si>
    <t>3.5 MS9</t>
  </si>
  <si>
    <t>ICUs must have a named medical doctor as lead for airway management.</t>
  </si>
  <si>
    <t>3.5 MS10</t>
  </si>
  <si>
    <t>ICUs must have written guidance for airway management in ICU.</t>
  </si>
  <si>
    <t>3.5 MS11</t>
  </si>
  <si>
    <t>Standardised bed head signage must be displayed for patients with laryngectomies, tracheostomies and known difficult airways.</t>
  </si>
  <si>
    <t>3.5 MS12</t>
  </si>
  <si>
    <t>ICUs must ensure that patients with complex, or ‘at risk’, airways are identified at handover and that a plan for emergency reintubation is made.</t>
  </si>
  <si>
    <t>3.5 QR1</t>
  </si>
  <si>
    <t>Safe airway management checklists should be available and used routinely</t>
  </si>
  <si>
    <t>3.5 QR2</t>
  </si>
  <si>
    <t>ICUs should regularly undertake audits of airway practice and complications.</t>
  </si>
  <si>
    <t>3.5 QR3</t>
  </si>
  <si>
    <t>ICU procurement should be made in tandem with emergency and operating departments to ensure consistency of airway devices and approach.</t>
  </si>
  <si>
    <t>3.5 QR4</t>
  </si>
  <si>
    <t>ICUs should have a named individual as AHP or nursing airway lead.</t>
  </si>
  <si>
    <t>3.5 QR5</t>
  </si>
  <si>
    <t>ICUs should incorporate human factors and sim-based training with airway teaching.</t>
  </si>
  <si>
    <t>3.5 QR6</t>
  </si>
  <si>
    <t>ICUs should have written guidance for securing an artificial airway device, suctioning and humidification.</t>
  </si>
  <si>
    <t>3.5 QR7</t>
  </si>
  <si>
    <t>ICUs should ensure appropriate de-briefing after complications of airway management.</t>
  </si>
  <si>
    <t>GPICS V3 Audit Tool
Chapter 3.6 QRespiratory Support</t>
  </si>
  <si>
    <t>3.6 MS1</t>
  </si>
  <si>
    <t>3.6</t>
  </si>
  <si>
    <t>Respiratory Support</t>
  </si>
  <si>
    <t>ICUs must have access to sufficient modern invasive and non-invasive ventilators, continuous positive airway pressure and high flow nasal oxygen devices.</t>
  </si>
  <si>
    <t>3.6 MS2</t>
  </si>
  <si>
    <t>Pulse oximetry, waveform capnography, ECG, blood pressure monitoring, ventilator alarms (where relevant) and point-of-care arterial blood gas analysis must be used for all patients receiving invasive respiratory support.</t>
  </si>
  <si>
    <t>3.6 MS3</t>
  </si>
  <si>
    <t>3.6 MS4</t>
  </si>
  <si>
    <t>ICUs must have an evidence-based guideline for the prevention of ventilator associated pneumonia.</t>
  </si>
  <si>
    <t>3.6 MS5</t>
  </si>
  <si>
    <t>ICUs must have an evidence-based guideline for ventilation weaning, which includes sedation use.</t>
  </si>
  <si>
    <t>3.6 MS6</t>
  </si>
  <si>
    <t>ICUs must have an evidence-based guideline for referral for Extra-Corporeal Membrane Oxygenation.</t>
  </si>
  <si>
    <t>3.6 MS7</t>
  </si>
  <si>
    <t>Equipment and standard operating procedures, including checklists, must be in place for any high-risk procedure.</t>
  </si>
  <si>
    <t>3.6 MS8</t>
  </si>
  <si>
    <t>Units must have protocols in place to manage oxygen flow at times of peak demand, and to ensure safe use of oxygen cylinders where there is no access to pipeline supply.</t>
  </si>
  <si>
    <t>3.6 QR1</t>
  </si>
  <si>
    <t>Tidal volume (ml/kg predicated body weight), plateau airway pressures and cumulative fluid balance should be monitored and recorded daily in all patients with acute respiratory failure.</t>
  </si>
  <si>
    <t>3.6 QR2</t>
  </si>
  <si>
    <t>ICUs should audit adherence to guidelines, standard operating procedures and checklists relating to the management of acute respiratory failure.</t>
  </si>
  <si>
    <t>3.6 QR3</t>
  </si>
  <si>
    <t>ICUs should monitor ventilator associated pneumonia rates.</t>
  </si>
  <si>
    <t>3.6 QR4</t>
  </si>
  <si>
    <t>GPICS V3 Audit Tool
Chapter 3.7 Cardiovascular Support</t>
  </si>
  <si>
    <t>3.7 MS1</t>
  </si>
  <si>
    <t>3.7</t>
  </si>
  <si>
    <t>Cardiovascular Support</t>
  </si>
  <si>
    <t>ICUs must be able to manage patients requiring advanced cardiovascular support (Level 2 and 3 care) which would include the use of invasive arterial blood pressure and central venous pressure monitoring and inopressors.</t>
  </si>
  <si>
    <t>3.7 MS2</t>
  </si>
  <si>
    <t>3.7 QR1</t>
  </si>
  <si>
    <t>3.7 QR2</t>
  </si>
  <si>
    <t>In cases of mechanical complications of ACS or acute valvular pathology resulting in cardiogenic shock, Heart Team discussion should occur to consider emergency surgical or catheter-based repair.</t>
  </si>
  <si>
    <t>3.7 QR3</t>
  </si>
  <si>
    <t>All ICUs should have the capability to either non-invasively or invasively assess cardiac output.</t>
  </si>
  <si>
    <t>3.7 QR4</t>
  </si>
  <si>
    <t>All patients with suspected acute heart failure or cardiogenic shock should have a focused echocardiogram within 24 hours and access to formal echocardiography.</t>
  </si>
  <si>
    <t>3.7 QR5</t>
  </si>
  <si>
    <t>3.7 QR6</t>
  </si>
  <si>
    <t>Cardiogenic shock (CS) centres should have 24/7 access to the range of cardiology specialties, MCS and the ability to perform invasive hemodynamic monitoring and imaging.</t>
  </si>
  <si>
    <t>3.7 QR7</t>
  </si>
  <si>
    <t>CS networks should be established to include CS centres and regional advanced heart failure centres.</t>
  </si>
  <si>
    <t>3.7 QR8</t>
  </si>
  <si>
    <t>Guidelines and pathways should exist within networks for the referral and transfer of patients to CS centres or regional advanced heart failure centres, and for repatriation of patients back to their local intensive care service.</t>
  </si>
  <si>
    <t>3.7 QR9</t>
  </si>
  <si>
    <t>ICUs should adopt the Society for Cardiovascular Angiography and Interventions (SCAI) staging as the standardised descriptor of cardiogenic shock to facilitate triage, communication and expediency of discussion with CS centres and regional advanced heart failure centres.</t>
  </si>
  <si>
    <t>3.7 QR10</t>
  </si>
  <si>
    <t>A consultant intensivist should have the opportunity to input into multidisciplinary cardiology discussions when planning both elective and emergency procedural treatment for intensive care patients and those at high risk of requiring intensive care support post procedure, including those patients being transferred in on other established cardiac referral pathways.</t>
  </si>
  <si>
    <t>3.7 QR11</t>
  </si>
  <si>
    <t>CS networks should work with regional transfer services to ensure they develop the requisite skills to transfer the sickest cardiology patients.</t>
  </si>
  <si>
    <t>GPICS V3 Audit Tool
Chapter 3.8 QRenal Support</t>
  </si>
  <si>
    <t>3.8 MS1</t>
  </si>
  <si>
    <t>3.8</t>
  </si>
  <si>
    <t>Renal Support</t>
  </si>
  <si>
    <t>ICUs must have the necessary facilities and expertise to provide acute RRT for patients with AKI on a 24/7 basis.</t>
  </si>
  <si>
    <t>3.8 MS2</t>
  </si>
  <si>
    <t>Patients receiving acute RRT must be cared for by a multidisciplinary team, trained and experienced in delivering and monitoring RRT.</t>
  </si>
  <si>
    <t>3.8 MS3</t>
  </si>
  <si>
    <t>Patients receiving acute RRT, where the cause of AKI is unclear or where RRT will be needed on intensive care discharge, must be discussed with the local renal team.</t>
  </si>
  <si>
    <t>3.8 MS4</t>
  </si>
  <si>
    <t>The dose of RRT must be prescribed at the beginning of the RRT session, reviewed daily and tailored to the needs of the patient.</t>
  </si>
  <si>
    <t>3.8 MS5</t>
  </si>
  <si>
    <t>3.8 MS6</t>
  </si>
  <si>
    <t>When discharged from intensive care, the accepting team and GP must be informed that the patient had received RRT for AKI whilst in intensive care so that appropriate follow-up can be arranged.</t>
  </si>
  <si>
    <t>3.8 QR1</t>
  </si>
  <si>
    <t>The decision to initiate RRT should be based on the condition and prognosis of the patient as a whole, and not on isolated urea or creatinine values.</t>
  </si>
  <si>
    <t>3.8 QR2</t>
  </si>
  <si>
    <t>Where life-threatening complications of AKI occur and are not responding to medical management, RRT should be started emergently unless a decision has been made not to escalate therapy.</t>
  </si>
  <si>
    <t>3.8 QR3</t>
  </si>
  <si>
    <t>There should be close liaison with the regional renal service regarding transfer and vascular access for patients with end-stage renal failure, who are not in a renal unit or dialysis centre and require urgent RRT in ICU.</t>
  </si>
  <si>
    <t>3.8 QR4</t>
  </si>
  <si>
    <t>Patients with end-stage renal failure who are not in a renal unit or dialysis centre and require urgent RRT should be considered for intensive care admission.</t>
  </si>
  <si>
    <t>3.8 QR5</t>
  </si>
  <si>
    <t>The choice of therapy should be based on patient status, expertise of the clinical staff, and the available technique(s).</t>
  </si>
  <si>
    <t>3.8 QR6</t>
  </si>
  <si>
    <t>The decision to use anticoagulation to maintain circuit patency and the choice of anticoagulant should be based on the potential risks and benefits in an individual patient, the expertise of the clinical team, and the options available.</t>
  </si>
  <si>
    <t>GPICS V3 Audit Tool
Chapter 3.9 Gastrointestinal Support and Nutrition</t>
  </si>
  <si>
    <t>3.9 MS1</t>
  </si>
  <si>
    <t>3.9</t>
  </si>
  <si>
    <t>Gastrointestinal Support And Nutrition</t>
  </si>
  <si>
    <t>Nutritional status and risk must be assessed and documented on ICU admission.</t>
  </si>
  <si>
    <t>3.9 MS2</t>
  </si>
  <si>
    <t>Malnutrition risks increasing mortality, morbidity and length of stay, and must be sought and assessed in all patients staying in ICU &gt;48 hours.</t>
  </si>
  <si>
    <t>3.9 MS3</t>
  </si>
  <si>
    <t>3.9 MS4</t>
  </si>
  <si>
    <t>A range of EN products must be available to meet the service needs.</t>
  </si>
  <si>
    <t>3.9 MS5</t>
  </si>
  <si>
    <t>3.9 MS6</t>
  </si>
  <si>
    <t>3.9 MS7</t>
  </si>
  <si>
    <t>Guidance must be in place to identify and allow safe initiation of nutrition in those at risk of refeeding syndrome.</t>
  </si>
  <si>
    <t>3.9 QR1</t>
  </si>
  <si>
    <t>Nutritional intake targets should be compared daily with actual intake received.</t>
  </si>
  <si>
    <t>3.9 QR2</t>
  </si>
  <si>
    <t>After initial protocolised feeding, individualised nutritional intake plans should be initiated to address nutritional deficits, avoid refeeding syndrome, and correct micronutrient deficiencies.</t>
  </si>
  <si>
    <t>3.9 QR3</t>
  </si>
  <si>
    <t>An individualised obesity management plan should be made to avoid overfeeding and address any comorbidities.</t>
  </si>
  <si>
    <t>3.9 QR4</t>
  </si>
  <si>
    <t>An intensive care dietitian or appropriately trained clinician should assess energy, protein, and micronutrient targets weekly, with adjustments for patients with a BMI &gt; 30 kg/m².</t>
  </si>
  <si>
    <t>3.9 QR5</t>
  </si>
  <si>
    <t>The non-nutrient energy from medications and fluids should be accounted for to avoid overfeeding.</t>
  </si>
  <si>
    <t>3.9 QR6</t>
  </si>
  <si>
    <t>Nasal bridles should be provided for securing NGTs in agitated patients, with adherence to local guidelines for their use and aftercare being ensured.</t>
  </si>
  <si>
    <t>3.9 QR7</t>
  </si>
  <si>
    <t>There should be access to postpyloric feeding tube placement for patients where gastric feeding intolerance is not solved with prokinetic agents.</t>
  </si>
  <si>
    <t>3.9 QR8</t>
  </si>
  <si>
    <t>Bowel management should be assessed daily in all patients and managed according to local policy guidelines.</t>
  </si>
  <si>
    <t>3.9 QR9</t>
  </si>
  <si>
    <t>EN should be continued in patients in prone position or supported with extracorporeal membrane oxygenation.</t>
  </si>
  <si>
    <t>3.9 QR10</t>
  </si>
  <si>
    <t>EN should be continued up until extubation, avoiding prolonged fasting, and continued post-extubation until the patient is able to meet nutritional needs orally.</t>
  </si>
  <si>
    <t>3.9 QR11</t>
  </si>
  <si>
    <t>Where risk of an unsafe swallow function exists an appropriately training individual should assess swallow function with the goal to commence early oral intake utilising therapeutic interventions as required.</t>
  </si>
  <si>
    <t>GPICS V3 Audit Tool
Chapter 3.10 Liver Support</t>
  </si>
  <si>
    <t>3.10 MS1</t>
  </si>
  <si>
    <t>3.10</t>
  </si>
  <si>
    <t>Liver Support</t>
  </si>
  <si>
    <t>Contact with a liver transplant centre must be made early, following admission of any patient with ALF to an ICU.</t>
  </si>
  <si>
    <t>3.10 MS2</t>
  </si>
  <si>
    <t>ICUs managing liver failure and liver trauma must have access to a 24/7 interventional radiology service and/or be part of a network that can provide rapid access to such provision.</t>
  </si>
  <si>
    <t>3.10 MS3</t>
  </si>
  <si>
    <t>ICUs managing liver failure must have 24-hour access to both diagnostic and therapeutic upper GI endoscopy services and/or be part of a network that can provide rapid access to such provision.</t>
  </si>
  <si>
    <t>3.10 MS4</t>
  </si>
  <si>
    <t>3.10 QR1</t>
  </si>
  <si>
    <t>ICUs managing liver failure should have a multidisciplinary team of intensivists and hepatologists, and access to input from other relevant specialties.</t>
  </si>
  <si>
    <t>3.10 QR2</t>
  </si>
  <si>
    <t>Patients with liver failure, plus any other organ dysfunction, should be considered for admission to intensive care.</t>
  </si>
  <si>
    <t>3.10 QR3</t>
  </si>
  <si>
    <t>Patients with non-ALF liver failure should be discussed early with the regional liver centre in consultation with the local hepatology service, if there is any diagnostic or management uncertainty.</t>
  </si>
  <si>
    <t>3.10 QR4</t>
  </si>
  <si>
    <t>Patients with ACLF should be discussed early with regional centres, as guided by consultation with the local hepatology service.</t>
  </si>
  <si>
    <t>3.10 QR5</t>
  </si>
  <si>
    <t>ICUs admitting patients with variceal bleeding should have agreed pathways to regional centres providing trans-jugular intrahepatic portosystemic shunt (TIPS) for patients with bleeding varices, ensuring early and timely access to such interventions.</t>
  </si>
  <si>
    <t>3.10 QR6</t>
  </si>
  <si>
    <t>3.10 QR7</t>
  </si>
  <si>
    <t>Strategies to prevent, monitor and manage intracranial hypertension (ICH) should be available in centres managing patients with ALF.</t>
  </si>
  <si>
    <t>GPICS V3 Audit Tool
Chapter 3.11 Neurological Support</t>
  </si>
  <si>
    <t>3.11 MS1</t>
  </si>
  <si>
    <t>3.11</t>
  </si>
  <si>
    <t>Neurological Support</t>
  </si>
  <si>
    <t>Treatments, including transfer for specialist neurological interventions, must be in line as far as possible with individual preferences, including consideration of Advance Care Plans or Anticipatory Care Plans (Scotland) if applicable.</t>
  </si>
  <si>
    <t>3.11 MS2</t>
  </si>
  <si>
    <t>Local guidance for the management of patients who remain unconscious following cardiac arrest must be available and in accordance with national and international consensus.</t>
  </si>
  <si>
    <t>3.11 MS3</t>
  </si>
  <si>
    <t>Patients admitted to intensive care with intracerebral haemorrhage must be discussed with neurosurgical or stroke care specialists for consideration of, and transfer for appropriate specialist interventions.</t>
  </si>
  <si>
    <t>3.11 MS4</t>
  </si>
  <si>
    <t>Adults with middle cerebral artery infarction admitted to intensive care, meeting the criteria described in NICE NG128 must be discussed with a specialist centre for consideration of decompressive craniectomy within 48 hours of symptom onset.</t>
  </si>
  <si>
    <t>3.11 MS5</t>
  </si>
  <si>
    <t>Diagnosis of death using neurological criteria must be conducted as per the Academy of Medical Royal College’s Code of Practice and the endorsed national testing forms.</t>
  </si>
  <si>
    <t>3.11 QR1</t>
  </si>
  <si>
    <t>Agreed access and documentation processes should be in place for neuro intensive care, neurosurgery and neurology specialist advice when required.</t>
  </si>
  <si>
    <t>3.11 QR2</t>
  </si>
  <si>
    <t>Patients with perceived devastating brain injury should be admitted to intensive care to aid prognostication as per national consensus guidance, unless the extent of co-morbidity makes continued organ support of no overall benefit regardless of potential neurological recovery.</t>
  </si>
  <si>
    <t>3.11 QR3</t>
  </si>
  <si>
    <t>EEG monitoring should be available for patients with refractory generalised status epilepticus.</t>
  </si>
  <si>
    <t>3.11 QR4</t>
  </si>
  <si>
    <t>Assessment and management of patients with prolonged disorders of consciousness should follow national guidance, including specialist input from an expert Prolonged Disorders of Consciousness Physician.</t>
  </si>
  <si>
    <t>GPICS V3 Audit Tool
Chapter 3.12 Infection Control</t>
  </si>
  <si>
    <t>3.12 MS1</t>
  </si>
  <si>
    <t>3.12</t>
  </si>
  <si>
    <t>Infection Control</t>
  </si>
  <si>
    <t>3.12 MS2</t>
  </si>
  <si>
    <t>3.12 MS3</t>
  </si>
  <si>
    <t>3.12 MS4</t>
  </si>
  <si>
    <t>All patients must be screened for carriage of Methicillin Resistant Staphylococcus aureus (MRSA) at admission to intensive care and those identified as MRSA positive be offered topical decolonisation/suppression.</t>
  </si>
  <si>
    <t>3.12 MS5</t>
  </si>
  <si>
    <t>3.12 MS6</t>
  </si>
  <si>
    <t>ICU patients must have scheduled and predictable weekday interactions with a microbiologist (or equivalent).</t>
  </si>
  <si>
    <t>3.12 MS7</t>
  </si>
  <si>
    <t>3.12 QR1</t>
  </si>
  <si>
    <t>ICUs should identify a clinical lead for infection control, which includes a responsibility for ICU antimicrobial stewardship.</t>
  </si>
  <si>
    <t>3.12 QR2</t>
  </si>
  <si>
    <t>All patients should undergo a clinical risk assessment and, if necessary, screening for other pathogens as locally appropriate at admission to intensive care.</t>
  </si>
  <si>
    <t>GPICS V3 Audit Tool
Chapter 3.13 Major Trauma</t>
  </si>
  <si>
    <t>3.13 MS1</t>
  </si>
  <si>
    <t>3.13</t>
  </si>
  <si>
    <t>Major Trauma</t>
  </si>
  <si>
    <t>Patients accepted to an MTC must not be delayed due to lack of intensive care capacity.</t>
  </si>
  <si>
    <t>3.13 MS2</t>
  </si>
  <si>
    <t>3.13 MS3</t>
  </si>
  <si>
    <t>Each MTC ICU must have guidelines for the multi-specialty and multidisciplinary management of major trauma as determined by the major trauma network.</t>
  </si>
  <si>
    <t>3.13 MS4</t>
  </si>
  <si>
    <t>3.13 QR1</t>
  </si>
  <si>
    <t>Each critical care network or equivalent should develop and implement a trauma intensive care clinical advisory service, led by the MTC, where the intensive care clinicians at the MTC can support the care of patients with traumatic injuries admitted to TUs.</t>
  </si>
  <si>
    <t>3.13 QR2</t>
  </si>
  <si>
    <t>Each TU should have named link consultant intensivist and senior ICU nurse to facilitate liaison and other interactions with the MTC ICU.</t>
  </si>
  <si>
    <t>3.13 QR3</t>
  </si>
  <si>
    <t>Nurses caring for major trauma patients in intensive care should have undertaken the appropriate trauma focussed training and achieved the required competencies.</t>
  </si>
  <si>
    <t>3.13 QR4</t>
  </si>
  <si>
    <t>There should be a specific intensive care trauma quality improvement programme within each MTC.</t>
  </si>
  <si>
    <t>3.13 QR5</t>
  </si>
  <si>
    <t>Movement and positional restrictions and advice, for example following spinal or pelvic fractures, should be reviewed daily by the relevant specialist team with the objective of relaxing the restrictions as early as possible.</t>
  </si>
  <si>
    <t>3.13 QR6</t>
  </si>
  <si>
    <t>Trauma patients in intensive care should be considered for recruitment into trauma-specific research studies.</t>
  </si>
  <si>
    <t>3.13 QR7</t>
  </si>
  <si>
    <t>Patients should be repatriated from the MTC to their local TU, between ICUs, when the acute phase of trauma care has been completed.</t>
  </si>
  <si>
    <t>3.13 QR8</t>
  </si>
  <si>
    <t>Where ICU to ICU repatriation is appropriate, it should be completed within 48 hours of acceptance.</t>
  </si>
  <si>
    <t>3.13 QR9</t>
  </si>
  <si>
    <t>ICUs should participate in local and regional Emergency Preparedness, Resilience and Response (EPRR) planning.</t>
  </si>
  <si>
    <t>3.13 QR10</t>
  </si>
  <si>
    <t>ICUs should be able to demonstrate participation in simulations and exercises focussed on major incidents involving multiple trauma causalities.</t>
  </si>
  <si>
    <t>GPICS V3 Audit Tool
Chapter 3.14 Inter- and Intra-Hospital Transfer of the Critically Ill Adult Patient</t>
  </si>
  <si>
    <t>3.14 MS1</t>
  </si>
  <si>
    <t>3.14</t>
  </si>
  <si>
    <t>Inter- And Intra- Hospital Transfer Of The Critically Ill Adult Patient</t>
  </si>
  <si>
    <t>3.14 MS2</t>
  </si>
  <si>
    <t>The decision to undertake inter-hospital transfer must be made jointly by consultants at the referring and receiving hospitals.</t>
  </si>
  <si>
    <t>3.14 MS3</t>
  </si>
  <si>
    <t>3.14 MS4</t>
  </si>
  <si>
    <t>All clinical team members involved in the transfer (inter or intrahospital) of critically ill patients must be trained and competent in intensive care transfer.</t>
  </si>
  <si>
    <t>3.14 MS5</t>
  </si>
  <si>
    <t>3.14 MS6</t>
  </si>
  <si>
    <t>Critically ill patients requiring transfer must have the same level of documentation as they would within an ICU.</t>
  </si>
  <si>
    <t>3.14 QR1</t>
  </si>
  <si>
    <t>Where dedicated Adult Critical Care Transfer Services are available, all referrals for inter-hospital transfer of critically ill or injured patients should be made to these services.</t>
  </si>
  <si>
    <t>3.14 QR2</t>
  </si>
  <si>
    <t>3.14 QR3</t>
  </si>
  <si>
    <t>3.14 QR4</t>
  </si>
  <si>
    <t>Acute hospitals should have access to a CEN compliant intensive care transfer trolley with appropriate equipment securely mounted to it, which is regularly checked and serviced.</t>
  </si>
  <si>
    <t>3.14 QR5</t>
  </si>
  <si>
    <t>3.14 QR6</t>
  </si>
  <si>
    <t>GPICS V3 Audit Tool
3.15 Legal Aspects of Capacity and Decision Making</t>
  </si>
  <si>
    <t>3.15 MS1</t>
  </si>
  <si>
    <t>3.15</t>
  </si>
  <si>
    <t>Legal Aspects Of Capacity And Decision Making</t>
  </si>
  <si>
    <t>Determination of capacity for a specific treatment/refusal of treatment must be made and communicated by the treating clinician in accordance with the relevant legal framework for capacity, that is applicable to the UK Home Nation, in which the patient is being treated.</t>
  </si>
  <si>
    <t>3.15 MS2</t>
  </si>
  <si>
    <t>The basis for all treatment decisions regarding patients who lack capacity must be documented and be specific to the proposed intervention.</t>
  </si>
  <si>
    <t>3.15 MS3</t>
  </si>
  <si>
    <t>When the patient has validly made choices in advance (by way of making an advance decision to refuse treatment, an advance statement of their wishes, or in England, Wales and Scotland, by appointing an attorney) every effort must be made to implement those choices.</t>
  </si>
  <si>
    <t>3.15 MS4</t>
  </si>
  <si>
    <t>All efforts must be made to allow critically ill patients to exercise their capacity.</t>
  </si>
  <si>
    <t>3.15 MS5</t>
  </si>
  <si>
    <t>ICM consultants must have 24-hour access to the organisation’s legal team, with clear and specific local guidance detailing how to request legal advice.</t>
  </si>
  <si>
    <t>3.15 QR1</t>
  </si>
  <si>
    <t>ICUs should provide regular training for staff, outlining how to undertake capacity assessments in intensive care for the management of patients who may lack capacity.</t>
  </si>
  <si>
    <t>3.15 QR2</t>
  </si>
  <si>
    <t>Capacity is decision and time specific, and capacity should be assessed with the level of care that is commensurate with the nature/severity of the decision.</t>
  </si>
  <si>
    <t>3.15 QR3</t>
  </si>
  <si>
    <t>Where decisions involving capacitous patients may lead to serious consequences, senior doctors should be involved in assessing capacity.</t>
  </si>
  <si>
    <t>3.15 QR4</t>
  </si>
  <si>
    <t>ICUs should have access to a second opinion from a senior doctor, external to the organisation and mediation services, in the event of disagreement.</t>
  </si>
  <si>
    <t>3.15 QR5</t>
  </si>
  <si>
    <t>In cases of intractable conflict, staff support should be provided in the form of debrief, psychological interventions or wellbeing advice.</t>
  </si>
  <si>
    <t>GPICS V3 Audit Tool
3.16 Managing Acute Severe Behavioural Disturbances</t>
  </si>
  <si>
    <t>3.16 MS1</t>
  </si>
  <si>
    <t>3.16</t>
  </si>
  <si>
    <t>Managing Acute Behavioural Disturbances</t>
  </si>
  <si>
    <t>ICUs must have a guideline for the management of patients with acute severe behavioural disturbance, including rapid tranquilisation.</t>
  </si>
  <si>
    <t>3.16 MS2</t>
  </si>
  <si>
    <t>ICUs must have policies in place for the management of visitors to the unit who display violence and aggression.</t>
  </si>
  <si>
    <t>3.16 MS3</t>
  </si>
  <si>
    <t>ICUs must have written guidance for the use of patient restraint.</t>
  </si>
  <si>
    <t>3.16 MS4</t>
  </si>
  <si>
    <t>Appropriate patient monitoring must be used when rapid tranquilisation methods are deployed.</t>
  </si>
  <si>
    <t>3.16 MS5</t>
  </si>
  <si>
    <t>ICUs must have 24/7 immediate/rapid access to personnel who have training in de-escalation and, where appropriate, physical restraint.</t>
  </si>
  <si>
    <t>3.16 MS6</t>
  </si>
  <si>
    <t>A capacity assessment must be undertaken on a patient, in accordance with the relevant UK Home Nation’s capacity legal framework, prior to the administration of rapid tranquilisation and/or restraint and recorded in the medical records at the earliest opportunity.</t>
  </si>
  <si>
    <t>3.16 MS7</t>
  </si>
  <si>
    <t>3.16 QR1</t>
  </si>
  <si>
    <t>All senior medical and nursing staff should receive de-escalation training.</t>
  </si>
  <si>
    <t>3.16 QR2</t>
  </si>
  <si>
    <t>ICUs should consider training senior medical and nursing staff in the use of safe physical restraint in the clinical setting.</t>
  </si>
  <si>
    <t>3.16 QR3</t>
  </si>
  <si>
    <t>3.16 QR4</t>
  </si>
  <si>
    <t>ICUs should be able to surge their staffing capacity to 2:1 or even 3:1 nursing/HCA capacity when managing patients with acute severe behavioural disturbance.</t>
  </si>
  <si>
    <t>GPICS V3 Audit Tool
Chapter 3.17 Care of the Chronically Critically Ill Patient</t>
  </si>
  <si>
    <t>3.17 MS1</t>
  </si>
  <si>
    <t>3.17</t>
  </si>
  <si>
    <t>Care Of The Chronically Critically Ill Patient</t>
  </si>
  <si>
    <t>A robust process must be in place within each ICU to identify patients with, or at risk of, chronic critical illness.</t>
  </si>
  <si>
    <t>3.17 MS2</t>
  </si>
  <si>
    <t>3.17 MS3</t>
  </si>
  <si>
    <t>Resource demands and needs of all chronically critically ill patients must be audited in line with departmental clinical governance frameworks.</t>
  </si>
  <si>
    <t>3.17 MS4</t>
  </si>
  <si>
    <t>A weekly multidisciplinary patient review of all patients with chronic critical illness must occur using a standardised clinical tool.</t>
  </si>
  <si>
    <t>3.17 MS5</t>
  </si>
  <si>
    <t>3.17 MS6</t>
  </si>
  <si>
    <t>There must be documented discussions with the patient and their nominated family and friends on expected prognosis, outcomes and the degree of associated morbidity and with the referring clinical team.</t>
  </si>
  <si>
    <t>3.17 QR1</t>
  </si>
  <si>
    <t>A personalised rehabilitation plan, informed by a standardised clinical tool, should be available.</t>
  </si>
  <si>
    <t>3.17 QR2</t>
  </si>
  <si>
    <t>A copy of the rehabilitation plan should be provided at the point of ICU discharge to the receiving team, patient and their family and friends.</t>
  </si>
  <si>
    <t>3.17 QR3</t>
  </si>
  <si>
    <t>Services should utilise recognised key performance indicators which include both patient-reported outcome measures and patient/family and friends reported evaluation measures.</t>
  </si>
  <si>
    <t>3.17 QR4</t>
  </si>
  <si>
    <t>Visits from the ward multidisciplinary team and visits to receiving clinical areas should be considered to support the transition from ICU areas after discharge.</t>
  </si>
  <si>
    <t>3.17 QR5</t>
  </si>
  <si>
    <t>3.18 MS1</t>
  </si>
  <si>
    <t>3.18</t>
  </si>
  <si>
    <t>Care Of The Critically Ill Pregnant (Or Recently Pregnant) Patient</t>
  </si>
  <si>
    <t>ICUs admitting maternity patients must be prepared for obstetric emergencies such as unplanned birth, postpartum haemorrhage, and maternal cardiac arrest.</t>
  </si>
  <si>
    <t>3.18 MS2</t>
  </si>
  <si>
    <t>All intensive care services (including outreach) caring for maternity patients must appoint a named lead clinician and a lead nurse for maternal critical care.</t>
  </si>
  <si>
    <t>3.18 MS3</t>
  </si>
  <si>
    <t>All maternity patients admitted to intensive care must have evidence of a clearly documented, multidisciplinary, intensive care, obstetric and anaesthetic consultant-led review at least once every 24 hours.</t>
  </si>
  <si>
    <t>3.18 MS4</t>
  </si>
  <si>
    <t>Intensive care services must establish a clearly defined 24/7 escalation route for maternity patients to access intensive care, including from enhanced maternal care units when they have separate oversight.</t>
  </si>
  <si>
    <t>3.18 MS5</t>
  </si>
  <si>
    <t>Local measures must be in place to promote and facilitate breastfeeding, including milk expression, and to ensure routine contact between the patient and their newborn whilst receiving intensive care.</t>
  </si>
  <si>
    <t>3.18 QR1</t>
  </si>
  <si>
    <t>Each ACC network (or equivalent) should develop a strategy for regional maternal critical care provision.</t>
  </si>
  <si>
    <t>3.18 QR2</t>
  </si>
  <si>
    <t>Each ACC network (or equivalent), should appoint a clinical lead for maternal critical care to liaise with the regional maternal medicine network (regional lead clinicians for maternal medicine where unavailable), assist in developing escalation pathways, support coordinated quality improvement and educational initiatives.</t>
  </si>
  <si>
    <t>3.18 QR3</t>
  </si>
  <si>
    <t>For maternity admissions to intensive care expected to exceed 48 hours, a documented multidisciplinary discussion should involve regional expertise in maternal medicine and maternal critical care, through the maternal medicine networks (or regional lead clinicians).</t>
  </si>
  <si>
    <t>3.18 QR4</t>
  </si>
  <si>
    <t>Local policies should be developed for the care of critically ill maternity patients.</t>
  </si>
  <si>
    <t>3.18 QR5</t>
  </si>
  <si>
    <t>Consultants in intensive care should have an active role in multidisciplinary discussions and meetings concerning the pre-conception, antenatal, peripartum and post-partum care of patients with significant pathology, especially those likely to require ICU admission.</t>
  </si>
  <si>
    <t>3.18 QR6</t>
  </si>
  <si>
    <t>The transfer of critically ill maternity patients should follow the specific guidance for this patient group.</t>
  </si>
  <si>
    <t>3.18 QR7</t>
  </si>
  <si>
    <t>There should be clearly defined pathways for AHPs in intensive care, and intensive care pharmacists to access experienced support from regional/supra-regional colleagues experienced in maternity care.</t>
  </si>
  <si>
    <t>3.18 QR8</t>
  </si>
  <si>
    <t>Intensive care and outreach from intensive care services should contribute to maternal critical care and enhanced maternal care training for doctors, nurses, midwives, and the broader multidisciplinary team.</t>
  </si>
  <si>
    <t>3.18 QR9</t>
  </si>
  <si>
    <t>Local training should be regularly reviewed to ensure that competencies and exposure to the management of maternal critical care align with up-to-date clinical guidance and practice.</t>
  </si>
  <si>
    <t>3.18 QR10</t>
  </si>
  <si>
    <t>When inclusion criteria are met, ICUs should actively promote the inclusion of maternity patients in clinical research trials and studies.</t>
  </si>
  <si>
    <t>3.18 QR11</t>
  </si>
  <si>
    <t>Data relating to enhanced maternal care and maternal critical care should be routinely collected and reviewed to enable benchmarking and improve outcomes, with insights disseminated to the wider multidisciplinary team.</t>
  </si>
  <si>
    <t>GPICS V3 Audit Tool
Chapter 3.19 Care of the Critically Ill Child in an Adult Intensive Care Unit</t>
  </si>
  <si>
    <t>3.19 MS1</t>
  </si>
  <si>
    <t>3.19</t>
  </si>
  <si>
    <t>Care Of The Critically Ill Adulty In An Adult Intensive Care Unit</t>
  </si>
  <si>
    <t>Critically ill children under 16 years old must only be admitted to and stay on an adult ICU if a PCCU bed is not immediately available.</t>
  </si>
  <si>
    <t>3.19 MS2</t>
  </si>
  <si>
    <t>Admission must be discussed and agreed by the local adult intensive care consultant, the admitting local consultant (e.g. paediatrician or paediatric surgeon) and the PCCU consultant (this may be the regional paediatric transport team consultant) at the time of admission and daily thereafter.</t>
  </si>
  <si>
    <t>3.19 MS3</t>
  </si>
  <si>
    <t>3.19 MS4</t>
  </si>
  <si>
    <t>A nominated lead intensive care consultant and lead nurse in the adult ICU must be responsible for intensive care policies, procedures and training related to the care of children, including transition.</t>
  </si>
  <si>
    <t>3.19 MS5</t>
  </si>
  <si>
    <t>Protocols for resuscitation, stabilisation, accessing advice, maintenance and transfer of critically ill children and the provision of paediatric critical care must be available.</t>
  </si>
  <si>
    <t>3.19 MS6</t>
  </si>
  <si>
    <t>An adult ICU that may provide care for critically ill children must have drugs and equipment appropriate to the age of the children who may be admitted available and checked in line with local policy.</t>
  </si>
  <si>
    <t>3.19 MS7</t>
  </si>
  <si>
    <t>Escalation, end of life and organ donation decisions must be discussed in collaboration with the regional PCCU consultant (this may be the regional paediatric transport team consultant), under a shared care model.</t>
  </si>
  <si>
    <t>3.19 MS8</t>
  </si>
  <si>
    <t>There must be collaborative working between the adult ICU and the regional PCCU to ensure that staff are supported to work outside their normal core competencies.</t>
  </si>
  <si>
    <t>3.19 MS9</t>
  </si>
  <si>
    <t>There must be 24-hour access for parents/carers to visit their child.</t>
  </si>
  <si>
    <t>3.19 QR1</t>
  </si>
  <si>
    <t>The child should be reviewed by a local consultant paediatrician and paediatric nurse twice a day during their stay on the adult ICU.</t>
  </si>
  <si>
    <t>3.19 QR2</t>
  </si>
  <si>
    <t>3.19 QR3</t>
  </si>
  <si>
    <t>3.19 QR4</t>
  </si>
  <si>
    <t>3.19 QR5</t>
  </si>
  <si>
    <t>All adult ICUs should actively engage with transition from paediatric to adult intensive care services for children approaching adulthood with complex and potentially life limiting diseases.</t>
  </si>
  <si>
    <t>3.19 QR6</t>
  </si>
  <si>
    <t>Local agreement and processes for the care of 16-18 year olds should be agreed between paediatric and adult intensive care services.</t>
  </si>
  <si>
    <t>3.20 MS1</t>
  </si>
  <si>
    <t>3.20</t>
  </si>
  <si>
    <t>Rehabilitation</t>
  </si>
  <si>
    <t>3.20 MS2</t>
  </si>
  <si>
    <t>Those patients identified to have rehabilitation needs must have a clearly documented, personalised, multidisciplinary rehabilitation plan which is updated weekly and handed over to the receiving team at ICU discharge.</t>
  </si>
  <si>
    <t>3.20 MS3</t>
  </si>
  <si>
    <t>Rehabilitation goal setting must occur at least weekly for all patients engaged in rehabilitation, with input from all members of the multidisciplinary team, and include the patient where possible.</t>
  </si>
  <si>
    <t>3.20 MS4</t>
  </si>
  <si>
    <t>3.20 MS5</t>
  </si>
  <si>
    <t>Delivery of the multidisciplinary rehabilitation plan must be audited in line with departmental clinical governance frameworks.</t>
  </si>
  <si>
    <t>3.20 MS6</t>
  </si>
  <si>
    <t>All intensive care staff with patient facing roles must have pain, agitation, delirium, immobilisation, and sleep (PADIS) education as part of their ICU induction.</t>
  </si>
  <si>
    <t>3.20 MS7</t>
  </si>
  <si>
    <t>There must be a documented structured assessment of PADIS on the daily medical review to improve recognition, standardisation of treatment and improve patient outcomes post ICU delirium.</t>
  </si>
  <si>
    <t>3.20 MS8</t>
  </si>
  <si>
    <t>Written information at the time of discharge from hospital, including ongoing rehabilitation plans and discharge information, must be communicated to the patient, their general practitioner and other secondary care professionals offering ongoing care.</t>
  </si>
  <si>
    <t>3.20 QR1</t>
  </si>
  <si>
    <t>A standardised assessment proforma/tool of rehabilitation needs should be used to ensure that all required specialties are included.</t>
  </si>
  <si>
    <t>3.20 QR2</t>
  </si>
  <si>
    <t>Assessments post hospital discharge should consider and measure patient recovery or persistent deficits that were identified at ICU and hospital discharge.</t>
  </si>
  <si>
    <t>3.20 QR3</t>
  </si>
  <si>
    <t>A member of the ICU multidisciplinary team should be named on the rehabilitation plan as contact for staff and patients to provide ongoing advice and support throughout the recovery pathway, up to the time of follow-up assessment.</t>
  </si>
  <si>
    <t>3.20 QR4</t>
  </si>
  <si>
    <t>There should be a dedicated clinical lead for intensive care rehabilitation.</t>
  </si>
  <si>
    <t>3.20 QR5</t>
  </si>
  <si>
    <t>Post-ICU discharge, patients should be followed up on the ward by a designated member of the ICU multidisciplinary team to support their rehabilitation plan.</t>
  </si>
  <si>
    <t>3.20 QR6</t>
  </si>
  <si>
    <t>GPICS V3 Audit Tool
Chapter 3.21 Outpatient Follow-Up</t>
  </si>
  <si>
    <t>3.21 MS1</t>
  </si>
  <si>
    <t>3.21</t>
  </si>
  <si>
    <t>Outpatient Follow-Up</t>
  </si>
  <si>
    <t>All patients at risk of PICS, must be assessed for PICS following ICU stepdown.</t>
  </si>
  <si>
    <t>3.21 MS2</t>
  </si>
  <si>
    <t>3.21 MS3</t>
  </si>
  <si>
    <t>All ICUs must provide a case mix-appropriate post-ICU recovery outpatient clinic delivered by dedicated staff.</t>
  </si>
  <si>
    <t>3.21 MS4</t>
  </si>
  <si>
    <t>Post-ICU recovery outpatient clinic services must assess and manage both physical and non-physical (cognitive and psychosocial) domains.</t>
  </si>
  <si>
    <t>3.21 MS5</t>
  </si>
  <si>
    <t>3.21 MS6</t>
  </si>
  <si>
    <t>All post-ICU recovery outpatient clinic services must produce a standard operating procedure (SOP) and scheduled reports of activity/performance, including the proportion of eligible patients seen.</t>
  </si>
  <si>
    <t>3.21 QR1</t>
  </si>
  <si>
    <t>All ICUs should have a multiprofessional post-ICU recovery outpatient clinic team.</t>
  </si>
  <si>
    <t>3.21 QR2</t>
  </si>
  <si>
    <t>All post-ICU recovery outpatient clinic teams should provide digital or paper format information about common post-ICU problems signposting to advice, guidance and support that incorporates social and financial wellbeing resources.</t>
  </si>
  <si>
    <t>3.21 QR3</t>
  </si>
  <si>
    <t>All post-ICU recovery outpatient teams should have access to ICU diaries and an ICU patient and relatives peer support group.</t>
  </si>
  <si>
    <t>3.21 QR4</t>
  </si>
  <si>
    <t>All post-ICU recovery outpatient teams should complete a systematic enquiry into common post-ICU problems and gather patient-reported outcome measures, within three months of hospital discharge, where possible.</t>
  </si>
  <si>
    <t>3.21 QR5</t>
  </si>
  <si>
    <t>Post-ICU consultation clinic letters should include details of post ICU issues identified, individualised recovery goals, and recommended actions.</t>
  </si>
  <si>
    <t>3.21 QR6</t>
  </si>
  <si>
    <t>All post-ICU recovery outpatient teams should incorporate patient and caregiver feedback about their ICU experience and the outpatient clinic to co-design and improve these services.</t>
  </si>
  <si>
    <t>GPICS V3 Audit Tool
Chapter 3.22 Care At The End Of Life</t>
  </si>
  <si>
    <t>3.22 MS1</t>
  </si>
  <si>
    <t>3.22</t>
  </si>
  <si>
    <t>Care At The End Of Life</t>
  </si>
  <si>
    <t>ICUs must have an identified clinical lead for EoLC.</t>
  </si>
  <si>
    <t>3.22 MS2</t>
  </si>
  <si>
    <t>3.22 MS3</t>
  </si>
  <si>
    <t>Clear access pathways must be in place for appropriate patients who wish to transfer to another EoLC setting such as a hospice or home.</t>
  </si>
  <si>
    <t>3.22 MS4</t>
  </si>
  <si>
    <t>Multidisciplinary teams must manage EoLC patients including senior intensive care medical and nursing staff, referring teams and specialty palliative care teams.</t>
  </si>
  <si>
    <t>3.22 MS5</t>
  </si>
  <si>
    <t>ICUs must have a standardised process to regularly assess and document symptom control (including pain and anxiety/agitation/delirium at a minimum) in patients at the end-of-life.</t>
  </si>
  <si>
    <t>3.22 MS6</t>
  </si>
  <si>
    <t>Anticipatory medication must be prescribed using an individualised approach considering the patient’s needs, views, values, and preferences.</t>
  </si>
  <si>
    <t>3.22 MS7</t>
  </si>
  <si>
    <t>ICUs must use recognised validated tools that encompass spiritual, emotional, practical, physical, and psychological needs and pain scores (e.g. RESPECT).</t>
  </si>
  <si>
    <t>3.22 MS8</t>
  </si>
  <si>
    <t>The diagnosis and confirmation of death must follow the circulatory or neurological criteria set out by the Academy of Medical Royal Colleges in ‘A Code of Practice for the Diagnosis and Confirmation of Death’.</t>
  </si>
  <si>
    <t>3.22 MS9</t>
  </si>
  <si>
    <t>Access to bereavement support and follow up must be available for patients, families/friends and staff who have experienced end-of-life decision making.</t>
  </si>
  <si>
    <t>3.22 QR1</t>
  </si>
  <si>
    <t>ICUs should have guidance in place that provides patients the opportunity to have individualised EoLC specific to their wishes e.g. access to pets, outdoor space, and a personalised environment.</t>
  </si>
  <si>
    <t>3.22 QR2</t>
  </si>
  <si>
    <t>Close family and friends should be able to remain with a patient receiving end-of-life care throughout the day and night.</t>
  </si>
  <si>
    <t>3.22 QR3</t>
  </si>
  <si>
    <t>ICUs should provide space for close family and friends who wish to stay overnight with a dying patient, within or close to the ICU.</t>
  </si>
  <si>
    <t>3.22 QR4</t>
  </si>
  <si>
    <t>Intensive care morbidity and mortality meetings should regularly include a review of the effectiveness of any symptom management protocols and the overcall care provided for patients (and their families/friends) who received care at the end-of-life.</t>
  </si>
  <si>
    <t>GPICS V3 Audit Tool
Chapter 3.23 Organ And Tissue Donation</t>
  </si>
  <si>
    <t>3.23 MS1</t>
  </si>
  <si>
    <t>3.23</t>
  </si>
  <si>
    <t>Organ And Tissue Donation</t>
  </si>
  <si>
    <t>Intensive care staff must consider organ and tissue donation for all patients reaching end of life in the ICU, as part of a holistic care plan.</t>
  </si>
  <si>
    <t>3.23 MS2</t>
  </si>
  <si>
    <t>Each acute health board/trust must have a clinical lead for organ donation (CLOD) who works with a specialist nurse for organ donation (SNOD) to ensure best practice in donation is delivered and local policies are up to date.</t>
  </si>
  <si>
    <t>3.23 MS3</t>
  </si>
  <si>
    <t>The diagnosis and confirmation of death must follow the circulatory or neurological criteria set out by the Academy of Medical Royal Colleges in A Code of Practice for the Diagnosis and Confirmation of Death.</t>
  </si>
  <si>
    <t>3.23 MS4</t>
  </si>
  <si>
    <t>ICUs must contribute data to the NHS Blood and Transplant (NHSBT) national potential donor audit.</t>
  </si>
  <si>
    <t>3.23 MS5</t>
  </si>
  <si>
    <t>ICUs must use national guidance to optimise donor care after consent/authorisation to increase organ utilisation and optimise transplant outcomes.</t>
  </si>
  <si>
    <t>3.23 QR1</t>
  </si>
  <si>
    <t>The intensive care team should be represented on the health board/trust’s Organ Donation Committee, which provides oversight of all aspects of deceased organ and tissue donation.</t>
  </si>
  <si>
    <t>3.23 QR2</t>
  </si>
  <si>
    <t>The CLOD and SNOD should regularly review and share within the ICU local performance data from the NHSBT national potential donor audit, to ensure that timely identification and notification of potential donors to organ donation services is occurring.</t>
  </si>
  <si>
    <t>3.23 QR3</t>
  </si>
  <si>
    <t>The CLOD and SNOD should regularly review and share within the ICU local performance data from the NHSBT national potential donor audit, to ensure that any approach to the family for organ donation is a collaborative approach by the intensive care team and the SNOD.</t>
  </si>
  <si>
    <t>3.23 QR4</t>
  </si>
  <si>
    <t>3.23 QR5</t>
  </si>
  <si>
    <t>All intensive care staff likely to be involved in the care of potential organ or tissue donors should receive training in the principles of donation so that patients and their families can receive the care and support they need during the donation process.</t>
  </si>
  <si>
    <t>4.1 MS1</t>
  </si>
  <si>
    <t>4.1</t>
  </si>
  <si>
    <t>Research</t>
  </si>
  <si>
    <t>All individuals participating in research activity must have completed Good Clinical Practice (GCP) training for research and keep this up to date.</t>
  </si>
  <si>
    <t>4.1 QR1</t>
  </si>
  <si>
    <t>All ICUs should participate in research.</t>
  </si>
  <si>
    <t>4.1 QR2</t>
  </si>
  <si>
    <t>ICUs should have a nominated research lead (usually, but not necessarily, a medical consultant) who coordinates activity and is the principal liaison with trust/health board research and development (R&amp;D) departments and the National Institute of Health and Care Research (NIHR) Regional Research Delivery Network (RRDN) Critical Care Lead, or equivalent in the devolved nations.</t>
  </si>
  <si>
    <t>4.1 QR3</t>
  </si>
  <si>
    <t>The nominated research lead should have dedicated and funded time within their job plan or equivalent to perform this role.</t>
  </si>
  <si>
    <t>4.1 QR4</t>
  </si>
  <si>
    <t>ICUs should participate in research networks, which are organised through the NIHR RRDN or equivalent in the devolved nations.</t>
  </si>
  <si>
    <t>4.1 QR5</t>
  </si>
  <si>
    <t>All research studies should be registered on the NIHR Critical Care Research Portfolio (overseen by the Critical Care National Specialty Group) whenever they fulfil eligibility criteria.</t>
  </si>
  <si>
    <t>4.1 QR6</t>
  </si>
  <si>
    <t>ICUs participating in research should provide information to patients, relatives, and surrogate decision makers (SDMs) about ongoing research, for example through posters, leaflets, or within generic intensive care information resources.</t>
  </si>
  <si>
    <t>4.1 QR7</t>
  </si>
  <si>
    <t>4.1 QR8</t>
  </si>
  <si>
    <t>ICUs delivering multiple studies should implement processes to support co-enrolment including patient tracking, and clear communication between individuals taking consent.</t>
  </si>
  <si>
    <t>GPICS V3 Audit Tool
Chapter 4.2 Audit and Quality Improvement</t>
  </si>
  <si>
    <t>4.2 MS1</t>
  </si>
  <si>
    <t>4.2</t>
  </si>
  <si>
    <t>Audit And Quality Improvement</t>
  </si>
  <si>
    <t>4.2 MS2</t>
  </si>
  <si>
    <t>4.2 MS3</t>
  </si>
  <si>
    <t>There must be an identified lead(s) for the audit programme, with appropriate resources and time allocation for the role.</t>
  </si>
  <si>
    <t>4.2 MS4</t>
  </si>
  <si>
    <t>ICUs must have a QI programme to support the processes of care.</t>
  </si>
  <si>
    <t>4.2 MS5</t>
  </si>
  <si>
    <t>4.2 QR1</t>
  </si>
  <si>
    <t>4.2 QR2</t>
  </si>
  <si>
    <t>QI projects should be multidisciplinary where possible.</t>
  </si>
  <si>
    <t>4.2 QR3</t>
  </si>
  <si>
    <t>ICUs should have robust data-collection systems in place that support the collection of activity and quality data for local and national audit, and QI programmes.</t>
  </si>
  <si>
    <t>GPICS V3 Audit Tool
Chapter 4.3 Clinical Governance</t>
  </si>
  <si>
    <t>4.3 MS1</t>
  </si>
  <si>
    <t>4.3</t>
  </si>
  <si>
    <t>Clinical Governance</t>
  </si>
  <si>
    <t>There must be an appropriately trained intensive care consultant and senior nurse identified as leads for clinical governance.</t>
  </si>
  <si>
    <t>4.3 MS2</t>
  </si>
  <si>
    <t>Clinical governance processes must be fair, transparent and free from bias and discrimination as well as being supportive of staff, patients and their families.</t>
  </si>
  <si>
    <t>4.3 MS3</t>
  </si>
  <si>
    <t>4.3 MS4</t>
  </si>
  <si>
    <t>All intensive care services must maintain and regularly review a risk register.</t>
  </si>
  <si>
    <t>4.3 MS5</t>
  </si>
  <si>
    <t>4.3 MS6</t>
  </si>
  <si>
    <t>ICUs must hold regular structured and minuted, multidisciplinary morbidity and mortality meetings in which clinical staff will discuss learning from deaths, incidents, good practice and risks.</t>
  </si>
  <si>
    <t>4.3 MS7</t>
  </si>
  <si>
    <t>4.3 MS8</t>
  </si>
  <si>
    <t>4.3 MS9</t>
  </si>
  <si>
    <t>4.3 MS10</t>
  </si>
  <si>
    <t>4.3 QR1</t>
  </si>
  <si>
    <t>4.3 QR2</t>
  </si>
  <si>
    <t>Staff undertaking structured mortality review should be adequately trained, of sufficient seniority and have appropriate time to complete the process.</t>
  </si>
  <si>
    <t>4.3 QR3</t>
  </si>
  <si>
    <t>GPICS V3 Audit Tool
Chapter 4.4 Patient Safety Standards</t>
  </si>
  <si>
    <t>4.4 MS1</t>
  </si>
  <si>
    <t>4.4</t>
  </si>
  <si>
    <t>Patient Safety Standards</t>
  </si>
  <si>
    <t>4.4 MS2</t>
  </si>
  <si>
    <t>4.4 MS3</t>
  </si>
  <si>
    <t>4.4 MS4</t>
  </si>
  <si>
    <t>4.4 MS5</t>
  </si>
  <si>
    <t>4.4 MS6</t>
  </si>
  <si>
    <t>4.4 MS7</t>
  </si>
  <si>
    <t>4.4 MS8</t>
  </si>
  <si>
    <t>4.4 MS9</t>
  </si>
  <si>
    <t>GPICS V3 Audit Tool
Chapter 4.5 Environmental Sustainability</t>
  </si>
  <si>
    <t>4.5 MS1</t>
  </si>
  <si>
    <t>4.5</t>
  </si>
  <si>
    <t>Environmental Sustainability</t>
  </si>
  <si>
    <t>4.5 MS2</t>
  </si>
  <si>
    <t>4.5 MS3</t>
  </si>
  <si>
    <t>4.5 MS4</t>
  </si>
  <si>
    <t>Intensive care services must demonstrate compliance with current NHS standards for waste management.</t>
  </si>
  <si>
    <t>4.5 QR1</t>
  </si>
  <si>
    <t>Intensive care services should have a clinical lead (from within any clinical profession in intensive care) for environmental sustainability.</t>
  </si>
  <si>
    <t>4.5 QR2</t>
  </si>
  <si>
    <t>Environmental sustainability should be a regular and fixed agenda item in intensive care service quality meetings.</t>
  </si>
  <si>
    <t>4.5 QR3</t>
  </si>
  <si>
    <t>The topic of environmental sustainability should be included in departmental inductions and ongoing education programmes, accessible to all intensive care staff.</t>
  </si>
  <si>
    <t>4.5 QR4</t>
  </si>
  <si>
    <t>All quality improvement initiatives in ICUs should include an evaluation of sustainable value, which considers the environmental, social, and financial impacts of change, along with patient and population outcomes.</t>
  </si>
  <si>
    <t>4.5 QR5</t>
  </si>
  <si>
    <t>Intensive care services should demonstrate integration of evidence-based practices which avoid waste, whilst delivering safe and high-quality care in their daily routines.</t>
  </si>
  <si>
    <t>4.5 QR6</t>
  </si>
  <si>
    <t>4.5 QR7</t>
  </si>
  <si>
    <t>Evidence of adherence to the NIHR Carbon Reduction Guidelines should be sought as part of the approval process for research carried out in intensive care.</t>
  </si>
  <si>
    <t>4.5 QR8</t>
  </si>
  <si>
    <t>ICUs should collaborate at a regional level in support of efforts to improve environmental sustainability.</t>
  </si>
  <si>
    <t>GPICS V3 Audit Tool
Chapter 5.1 Capacity Management</t>
  </si>
  <si>
    <t>5.1 MS1</t>
  </si>
  <si>
    <t>5.1</t>
  </si>
  <si>
    <t>Capacity Management</t>
  </si>
  <si>
    <t>Acute hospitals must model their number of intensive care beds based upon expected need.</t>
  </si>
  <si>
    <t>5.1 MS2</t>
  </si>
  <si>
    <t>5.1 MS3</t>
  </si>
  <si>
    <t>Intensive care must only be used for patients who require intensive care services with any breaches reported using the hospital incident reporting system.</t>
  </si>
  <si>
    <t>5.1 MS4</t>
  </si>
  <si>
    <t>5.1 MS5</t>
  </si>
  <si>
    <t>ICUs must have documented capacity escalation plans suitable for their hospital facilities, which are reviewed routinely and ratified at board level.</t>
  </si>
  <si>
    <t>5.1 MS6</t>
  </si>
  <si>
    <t>ICUs must have an escalation policy which covers the exceptional circumstance of providing Level 3 care outside of the unit.</t>
  </si>
  <si>
    <t>5.1 MS7</t>
  </si>
  <si>
    <t>5.1 MS8</t>
  </si>
  <si>
    <t>5.1 MS9</t>
  </si>
  <si>
    <t>5.1 MS10</t>
  </si>
  <si>
    <t>Regional intensive care networks must have escalation plans documented and agreed at board level in hospitals, to allow the duty ICM Consultant and duty nurse in charge to support the coordination and use of intensive care beds across the region.</t>
  </si>
  <si>
    <t>5.1 MS11</t>
  </si>
  <si>
    <t>Regional intensive care networks must have an agreed policy on escalation of care during times of high demand.</t>
  </si>
  <si>
    <t>5.1 QR1</t>
  </si>
  <si>
    <t>Health boards, networks and regions should model their number and location of intensive care beds based upon the expected need for their patient population.</t>
  </si>
  <si>
    <t>5.1 QR2</t>
  </si>
  <si>
    <t>5.1 QR3</t>
  </si>
  <si>
    <t>All ICUs should model their occupancy and admissions to predict their daily emergency admission requirements and provide this information to hospital wide bed management to inform decisions before starting major elective surgical cases.</t>
  </si>
  <si>
    <t>5.1 QR4</t>
  </si>
  <si>
    <t>GPICS V3 Audit Tool
Chapter 5.2 Surge and Business Continuity Planning</t>
  </si>
  <si>
    <t>5.2 MS1</t>
  </si>
  <si>
    <t>5.2</t>
  </si>
  <si>
    <t>Surge And Business Continuity Planning</t>
  </si>
  <si>
    <t>Hospitals with an ICU must have their own escalation plan and BCP.</t>
  </si>
  <si>
    <t>5.2 MS2</t>
  </si>
  <si>
    <t>Multi-site hospitals running more than one ICU must have flexible cross-site planning to help with surge and continuity planning.</t>
  </si>
  <si>
    <t>5.2 MS3</t>
  </si>
  <si>
    <t>5.2 MS4</t>
  </si>
  <si>
    <t>5.2 MS5</t>
  </si>
  <si>
    <t>5.2 QR1</t>
  </si>
  <si>
    <t>5.2 QR2</t>
  </si>
  <si>
    <t>5.2 QR3</t>
  </si>
  <si>
    <t>GPICS V3 Audit Tool
Chapter 5.3 Major Incidents</t>
  </si>
  <si>
    <t>5.3 MS1</t>
  </si>
  <si>
    <t>5.3</t>
  </si>
  <si>
    <t>Major Incidents</t>
  </si>
  <si>
    <t>Acute hospital major incident plans must encompass intensive care medicine.</t>
  </si>
  <si>
    <t>5.3 MS2</t>
  </si>
  <si>
    <t>5.3 MS3</t>
  </si>
  <si>
    <t>5.3 MS4</t>
  </si>
  <si>
    <t>All hospitals must have an evacuation and shelter plan that includes evacuation and shelter of highly dependent patients, including, but not exclusively, intensive care patients, if the intensive care areas become unusable for any reason.</t>
  </si>
  <si>
    <t>5.3 MS5</t>
  </si>
  <si>
    <t>All hospitals must have a lockdown plan that includes all intensive care areas, to prevent unauthorised access.</t>
  </si>
  <si>
    <t>5.3 QR1</t>
  </si>
  <si>
    <t>The local intensive care leads should be involved in the formulation of acute hospital major incident plans.</t>
  </si>
  <si>
    <t>5.3 QR2</t>
  </si>
  <si>
    <t>5.3 QR3</t>
  </si>
  <si>
    <t>Intensive care staff should participate in the local and regional multidisciplinary exercises including ‘table-top’ and ‘live’ exercises to further refine local and regional plans and communication routes between organisations and networks.</t>
  </si>
  <si>
    <t>5.3 QR4</t>
  </si>
  <si>
    <t>Intensive care leads should work with their EPRR team to facilitate exercises in the evacuation of very dependent patients from any part of their hospital.</t>
  </si>
  <si>
    <t>5.3 QR5</t>
  </si>
  <si>
    <t>Action cards should be available for all staff to use on activation of the plan, which include information and communication routes that are to be used.</t>
  </si>
  <si>
    <t>5.3 QR6</t>
  </si>
  <si>
    <t>5.3 QR7</t>
  </si>
  <si>
    <t>GPICS V3 Audit Tool
Chapter 5.4 High Consequence Infectious Diseases: Initial Isolation and Management</t>
  </si>
  <si>
    <t>5.4 MS1</t>
  </si>
  <si>
    <t>5.4</t>
  </si>
  <si>
    <t>High Consequence Infectious Diseases</t>
  </si>
  <si>
    <t>5.4 MS2</t>
  </si>
  <si>
    <t>Local contingency plans must be regularly practised and reviewed, including the use of table-top exercises and simulations.</t>
  </si>
  <si>
    <t>5.4 MS3</t>
  </si>
  <si>
    <t>ICUs must liaise with local Directors of Infection Prevention and Control to ensure the correct personal protective equipment (PPE) is procured and sufficient stocks are readily available for use by appropriately trained intensive care staff in the event it is required.</t>
  </si>
  <si>
    <t>5.4 QR1</t>
  </si>
  <si>
    <t>There should be a standard operating procedure in place to guide the management of a patient with a suspected HCID.</t>
  </si>
  <si>
    <t>5.4 QR2</t>
  </si>
  <si>
    <t>An intensive care consultant should have responsibility for intensive care aspects of local emergency planning and resilience preparations, incorporating plans for the appropriate isolation and management of suspected patients with HCID.</t>
  </si>
  <si>
    <t>5.4 QR3</t>
  </si>
  <si>
    <t>A clinical area where critically ill patients with a suspected HCID may be isolated, either within the ICU or elsewhere, should be prospectively identified and ideally utilising negative pressure rooms with anterooms where available.</t>
  </si>
  <si>
    <t>5.4 QR4</t>
  </si>
  <si>
    <t>All clinical equipment used in the management of a patient with a HCID should be dedicated to that patient alone and be single use where possible.</t>
  </si>
  <si>
    <t>5.4 QR5</t>
  </si>
  <si>
    <t>Training should be provided on a regular basis to ensure intensive care staff are familiar with using and safely removing PPE.</t>
  </si>
  <si>
    <t>5.4 QR6</t>
  </si>
  <si>
    <t>Staff should undergo annual fit testing of respiratory protective equipment (e.g. FFP3 masks).</t>
  </si>
  <si>
    <t>5.4 QR7</t>
  </si>
  <si>
    <t>Intensive care staff providing care for a patient with a suspected or confirmed HCID should be dedicated to the care of that patient on a clinical shift and not provide concurrent care for other patients, limiting the risk of cross-infection.</t>
  </si>
  <si>
    <t>5.4 QR8</t>
  </si>
  <si>
    <t>5.4 QR9</t>
  </si>
  <si>
    <t>Patients with a suspected viral haemorrhagic fever should be risk assessed in accordance with the Advisory Committee on Dangerous Pathogens Viral Haemorrhagic Fever (ACDP VHF) Risk Assessment algorithm and investigations to exclude malaria promptly undertaken, in keeping with local procedures.</t>
  </si>
  <si>
    <t>5.4 QR10</t>
  </si>
  <si>
    <t>Patients with suspected airborne HCIDs should be risk assessed according to national guidelines where they exist (disease-specific, e.g. MERS guidance collections or generic airborne HCID guidelines, as appropriate).</t>
  </si>
  <si>
    <t>5.4 QR11</t>
  </si>
  <si>
    <t>ICUs accepting international medical transfers should have a mechanism by which to perform a risk assessment prior to transfer if a patient is being transferred from a country with known HCID outbreaks or countries where there is a significant risk of specific HCIDs; refer to national guidance (disease specific or generic HCID guidance).</t>
  </si>
  <si>
    <t>GPICS V3 Audit Tool
Chapter 5.5 Fire And Evacuation</t>
  </si>
  <si>
    <t>5.5 MS1</t>
  </si>
  <si>
    <t>5.5</t>
  </si>
  <si>
    <t>Fire And Evacuation</t>
  </si>
  <si>
    <t>All ICUs must have an appropriate number of well-marked and accessible fire call points, fire extinguishers (of appropriate type) and oxygen shut off valves.</t>
  </si>
  <si>
    <t>5.5 MS2</t>
  </si>
  <si>
    <t>All ICUs must comply with the latest health department regulations in their country regarding the fire-retardant nature of all furnishings, including mattresses, chairs, bedding, flooring and curtains.</t>
  </si>
  <si>
    <t>5.5 MS3</t>
  </si>
  <si>
    <t>All staff must undertake appropriate fire and evacuation training with regular updates in the clinical areas where they work.</t>
  </si>
  <si>
    <t>5.5 MS4</t>
  </si>
  <si>
    <t>5.5 MS5</t>
  </si>
  <si>
    <t>Regional intensive care networks must have an agreed policy on escalation of care and mutual aid to ensure the safe provision of intensive care for all patients who require it in the region, including for a major incident in one ICU.</t>
  </si>
  <si>
    <t>5.5 MS6</t>
  </si>
  <si>
    <t>5.5 MS7</t>
  </si>
  <si>
    <t>5.5 QR1</t>
  </si>
  <si>
    <t>5.5 QR2</t>
  </si>
  <si>
    <t>Ventilation of ICUs and other clinical areas where high-flow nasal oxygen, facemask continuous positive airway pressure and non-invasive ventilation are in use should be &gt;10 air changes per hour to prevent oxygen enrichment of the ambient atmosphere.</t>
  </si>
  <si>
    <t>5.5 QR3</t>
  </si>
  <si>
    <t>5.5 QR4</t>
  </si>
  <si>
    <t>A computerised fire alarm handler system should be installed in hospital switchboards to make it quicker and easier to liaise with the fire and rescue services.</t>
  </si>
  <si>
    <t>5.5 QR5</t>
  </si>
  <si>
    <t>5.5 QR6</t>
  </si>
  <si>
    <t>ICUs should have a system whereby staff involved in a critical event (such as a fire and emergency evacuation) receive debriefing and appropriate review for signs of a trauma stress reaction or post-traumatic stress disorder (PTSD).</t>
  </si>
  <si>
    <t>5.5 QR7</t>
  </si>
  <si>
    <t>Total</t>
  </si>
  <si>
    <t>NotCompliant</t>
  </si>
  <si>
    <t>PctNotCompliant</t>
  </si>
  <si>
    <t>Key</t>
  </si>
  <si>
    <t>Sheet</t>
  </si>
  <si>
    <t>MS_total</t>
  </si>
  <si>
    <t>Rec_total</t>
  </si>
  <si>
    <t>MS_Compliant</t>
  </si>
  <si>
    <t>MS_Partially compliant</t>
  </si>
  <si>
    <t>MS_not met</t>
  </si>
  <si>
    <t>MS_Not assessed</t>
  </si>
  <si>
    <t>MS_Not applicable</t>
  </si>
  <si>
    <t>Rec_Achieved</t>
  </si>
  <si>
    <t>Rec_Partially achieved</t>
  </si>
  <si>
    <t>Rec_Not yet achieved</t>
  </si>
  <si>
    <t>Rec_Not assessed</t>
  </si>
  <si>
    <t>Rec_Not applicable</t>
  </si>
  <si>
    <t>MS_Blue</t>
  </si>
  <si>
    <t>MS_Green</t>
  </si>
  <si>
    <t>MS_Amber</t>
  </si>
  <si>
    <t>MS_Red</t>
  </si>
  <si>
    <t>MS_Grey</t>
  </si>
  <si>
    <t>MS_Black</t>
  </si>
  <si>
    <t>Rec_Blue</t>
  </si>
  <si>
    <t>Rec_Green</t>
  </si>
  <si>
    <t>Rec_Amber</t>
  </si>
  <si>
    <t>Rec_Red</t>
  </si>
  <si>
    <t>Rec_Grey</t>
  </si>
  <si>
    <t>Rec_%Achieved</t>
  </si>
  <si>
    <t>Rec_%Achieved_Key</t>
  </si>
  <si>
    <t>1.1 Scope Of Adult Intensive Ca</t>
  </si>
  <si>
    <t>1.2 Intensive Care Outcomes</t>
  </si>
  <si>
    <t>1.3 Physical Facilities</t>
  </si>
  <si>
    <t>1.4 Clinical Information System</t>
  </si>
  <si>
    <t>1.5 Clinical Equipment</t>
  </si>
  <si>
    <t>1.6 Intensive Care Ultrasound</t>
  </si>
  <si>
    <t>1.7 Critical Care Outreach, Rap</t>
  </si>
  <si>
    <t>1.8 Cardiothoracic Critical Car</t>
  </si>
  <si>
    <t>1.9 Neurocritical Care</t>
  </si>
  <si>
    <t>1.10 Burns Care</t>
  </si>
  <si>
    <t xml:space="preserve">1.11 Smaller, Remote And Rural </t>
  </si>
  <si>
    <t>1.12 Enhanced Care</t>
  </si>
  <si>
    <t>1.13 Interaction With Other Ser</t>
  </si>
  <si>
    <t>1.14 Prolonged Mechanical Venti</t>
  </si>
  <si>
    <t>1.15 Critical Care Networks</t>
  </si>
  <si>
    <t>1.16 Commissioning (England)</t>
  </si>
  <si>
    <t>1.17 Commissioning (Scotland, W</t>
  </si>
  <si>
    <t>2.1 Consultant Staffing</t>
  </si>
  <si>
    <t>2.2 Non-Consultant Medical Doct</t>
  </si>
  <si>
    <t>2.3 Advanced Critical Care Prac</t>
  </si>
  <si>
    <t xml:space="preserve">2.4 On-Site Medical Doctor And </t>
  </si>
  <si>
    <t>2.5 Registered Nurse Staffing</t>
  </si>
  <si>
    <t xml:space="preserve">2.6 Registered Nurse Associate </t>
  </si>
  <si>
    <t>2.7 Pharmacy Team</t>
  </si>
  <si>
    <t>2.8 Physiotherapists</t>
  </si>
  <si>
    <t>2.9 Dietitians</t>
  </si>
  <si>
    <t>2.10 Speech &amp; Language Therapis</t>
  </si>
  <si>
    <t>2.11 Occupational Therapists</t>
  </si>
  <si>
    <t>2.12 Practitioner Psychologists</t>
  </si>
  <si>
    <t>2.13 Healthcare Scientists Spec</t>
  </si>
  <si>
    <t>2.14 Support Staff</t>
  </si>
  <si>
    <t xml:space="preserve">2.15 Induction, Return To Work </t>
  </si>
  <si>
    <t xml:space="preserve">2.16 Professional Development, </t>
  </si>
  <si>
    <t>2.17 Staff Wellbeing</t>
  </si>
  <si>
    <t>2.18 Equity, Diversity And Incl</t>
  </si>
  <si>
    <t>3.1 Standardised Care Of The Cr</t>
  </si>
  <si>
    <t>3.2 Admission, Discharge And Ha</t>
  </si>
  <si>
    <t>3.3 Involving, Supporting And R</t>
  </si>
  <si>
    <t>3.4 Involving And Caring For Pa</t>
  </si>
  <si>
    <t>3.5 Airway Management</t>
  </si>
  <si>
    <t>3.6 Respiratory Support</t>
  </si>
  <si>
    <t>3.7 Cardiovascular Support</t>
  </si>
  <si>
    <t>3.8 Renal Support</t>
  </si>
  <si>
    <t>3.9 Gastrointestinal Support An</t>
  </si>
  <si>
    <t>3.10 Liver Support</t>
  </si>
  <si>
    <t>3.11 Neurological Support</t>
  </si>
  <si>
    <t>3.12 Infection Control</t>
  </si>
  <si>
    <t>3.13 Major Trauma</t>
  </si>
  <si>
    <t>3.14 Inter- And Intra- Hospital</t>
  </si>
  <si>
    <t xml:space="preserve">3.15 Legal Aspects Of Capacity </t>
  </si>
  <si>
    <t>3.16 Managing Acute Behavioural</t>
  </si>
  <si>
    <t>3.17 Care Of The Chronically Cr</t>
  </si>
  <si>
    <t>3.18 Care Of The Critically Ill</t>
  </si>
  <si>
    <t>3.19 Care Of The Critically Ill</t>
  </si>
  <si>
    <t>3.20 Rehabilitation</t>
  </si>
  <si>
    <t>3.21 Outpatient Follow-Up</t>
  </si>
  <si>
    <t>3.22 Care At The End Of Life</t>
  </si>
  <si>
    <t>3.23 Organ And Tissue Donation</t>
  </si>
  <si>
    <t>4.1 Research</t>
  </si>
  <si>
    <t>4.2 Audit And Quality Improveme</t>
  </si>
  <si>
    <t>4.3 Clinical Governance</t>
  </si>
  <si>
    <t>4.4 Patient Safety Standards</t>
  </si>
  <si>
    <t>4.5 Environmental Sustainabilit</t>
  </si>
  <si>
    <t>5.1 Capacity Management</t>
  </si>
  <si>
    <t>5.2 Surge And Business Continui</t>
  </si>
  <si>
    <t>5.3 Major Incidents</t>
  </si>
  <si>
    <t>5.4 High Consequence Infectious</t>
  </si>
  <si>
    <t>5.5 Fire And Evacuation</t>
  </si>
  <si>
    <t>MSStatus</t>
  </si>
  <si>
    <t>RecStatus</t>
  </si>
  <si>
    <t>BRAGStatus</t>
  </si>
  <si>
    <t>Blue
Actions complete</t>
  </si>
  <si>
    <t>acc_network</t>
  </si>
  <si>
    <t>provider_name</t>
  </si>
  <si>
    <t>unit_name</t>
  </si>
  <si>
    <t>ACCNetworks</t>
  </si>
  <si>
    <t>network</t>
  </si>
  <si>
    <t>provider_range_name</t>
  </si>
  <si>
    <t>network|provider</t>
  </si>
  <si>
    <t>unit_range_name</t>
  </si>
  <si>
    <t>East Midlands</t>
  </si>
  <si>
    <t>East of England</t>
  </si>
  <si>
    <t>Greater Manchester</t>
  </si>
  <si>
    <t>Kent, Surrey &amp; Sussex</t>
  </si>
  <si>
    <t>Lancashire and South Cumbria</t>
  </si>
  <si>
    <t>London - North Central</t>
  </si>
  <si>
    <t>London - North East</t>
  </si>
  <si>
    <t>London - North West</t>
  </si>
  <si>
    <t>London - South East</t>
  </si>
  <si>
    <t>London - South West</t>
  </si>
  <si>
    <t>North East and Cumbria Locality</t>
  </si>
  <si>
    <t>North Yorkshire and Humberside</t>
  </si>
  <si>
    <t>South West</t>
  </si>
  <si>
    <t>South Yorkshire and Bassetlaw</t>
  </si>
  <si>
    <t>Tees Valley and South Durham Locality</t>
  </si>
  <si>
    <t>Thames Valley and Wessex</t>
  </si>
  <si>
    <t>West Midlands</t>
  </si>
  <si>
    <t>West Yorkshire</t>
  </si>
  <si>
    <t>Gibraltar</t>
  </si>
  <si>
    <t>Guernsey</t>
  </si>
  <si>
    <t>Isle of Man</t>
  </si>
  <si>
    <t>Isle of Wight</t>
  </si>
  <si>
    <t>Jersey</t>
  </si>
  <si>
    <t>Northern Ireland</t>
  </si>
  <si>
    <t>Scotland</t>
  </si>
  <si>
    <t>Wales</t>
  </si>
  <si>
    <t>Cheshire and Mersey | Countess of Chester Hospital NHS Foundation Trust</t>
  </si>
  <si>
    <t>Cheshire and Mersey | Liverpool Heart and Chest Hospital NHS Foundation Trust</t>
  </si>
  <si>
    <t>Cheshire and Mersey | Liverpool University Hospitals NHS Foundation Trust</t>
  </si>
  <si>
    <t>Cheshire and Mersey | Mersey and West Lancashire Teaching Hospitals NHS Trust</t>
  </si>
  <si>
    <t>Cheshire and Mersey | Mid Cheshire Hospitals NHS Foundation Trust</t>
  </si>
  <si>
    <t>Cheshire and Mersey | Southport and Ormskirk Hospital NHS Trust</t>
  </si>
  <si>
    <t>Cheshire and Mersey | The Walton Centre NHS Foundation Trust</t>
  </si>
  <si>
    <t>Cheshire and Mersey | Warrington and Halton Teaching Hospitals NHS Foundation Trust</t>
  </si>
  <si>
    <t>Cheshire and Mersey | Wirral University Teaching Hospital NHS Foundation Trust</t>
  </si>
  <si>
    <t>East Midlands | Chesterfield Royal Hospital NHS Foundation Trust</t>
  </si>
  <si>
    <t>East Midlands | Kettering General Hospital NHS Foundation Trust</t>
  </si>
  <si>
    <t>East Midlands | Northampton General Hospital NHS Trust</t>
  </si>
  <si>
    <t>East Midlands | Nottingham University Hospitals NHS Trust</t>
  </si>
  <si>
    <t>East Midlands | Sherwood Forest Hospitals NHS Foundation Trust</t>
  </si>
  <si>
    <t>East Midlands | United Lincolnshire Teaching Hospitals NHS Trust</t>
  </si>
  <si>
    <t>East Midlands | University Hospitals of Derby and Burton NHS Foundation Trust</t>
  </si>
  <si>
    <t>East Midlands | University Hospitals of Leicester NHS Trust</t>
  </si>
  <si>
    <t>East of England | Bedford Hospital NHS Trust</t>
  </si>
  <si>
    <t>East of England | Bedfordshire Hospitals NHS Foundation Trust</t>
  </si>
  <si>
    <t>East of England | Cambridge University Hospitals NHS Foundation Trust</t>
  </si>
  <si>
    <t>East of England | East and North Hertfordshire NHS Trust</t>
  </si>
  <si>
    <t>East of England | East Suffolk and North Essex NHS Foundation Trust</t>
  </si>
  <si>
    <t>East of England | James Paget University Hospitals NHS Foundation Trust</t>
  </si>
  <si>
    <t>East of England | Mid and South Essex NHS Foundation Trust</t>
  </si>
  <si>
    <t>East of England | Norfolk and Norwich University Hospitals NHS Foundation Trust</t>
  </si>
  <si>
    <t>East of England | North West Anglia NHS Foundation Trust</t>
  </si>
  <si>
    <t>East of England | Royal Papworth Hospital NHS Foundation Trust</t>
  </si>
  <si>
    <t>East of England | The Princess Alexandra Hospital NHS Trust</t>
  </si>
  <si>
    <t>East of England | The Queen Elizabeth Hospital, King's Lynn, NHS Foundation Trust</t>
  </si>
  <si>
    <t>East of England | West Hertfordshire Teaching Hospitals NHS Trust</t>
  </si>
  <si>
    <t>East of England | West Suffolk NHS Foundation Trust</t>
  </si>
  <si>
    <t>Greater Manchester | Bolton NHS Foundation Trust</t>
  </si>
  <si>
    <t>Greater Manchester | East Cheshire NHS Trust</t>
  </si>
  <si>
    <t>Greater Manchester | Manchester University NHS Foundation Trust</t>
  </si>
  <si>
    <t>Greater Manchester | Northern Care Alliance NHS Foundation Trust</t>
  </si>
  <si>
    <t>Greater Manchester | Stockport NHS Foundation Trust</t>
  </si>
  <si>
    <t>Greater Manchester | Tameside and Glossop Integrated Care NHS Foundation Trust</t>
  </si>
  <si>
    <t>Greater Manchester | The Christie NHS Foundation Trust</t>
  </si>
  <si>
    <t>Greater Manchester | Wrightington, Wigan and Leigh NHS Foundation Trust</t>
  </si>
  <si>
    <t>Kent, Surrey &amp; Sussex | Ashford and St Peter's Hospitals NHS Foundation Trust</t>
  </si>
  <si>
    <t>Kent, Surrey &amp; Sussex | Dartford and Gravesham NHS Trust</t>
  </si>
  <si>
    <t>Kent, Surrey &amp; Sussex | East Kent Hospitals University NHS Foundation Trust</t>
  </si>
  <si>
    <t>Kent, Surrey &amp; Sussex | East Sussex Healthcare NHS Trust</t>
  </si>
  <si>
    <t>Kent, Surrey &amp; Sussex | Frimley Health NHS Foundation Trust</t>
  </si>
  <si>
    <t>Kent, Surrey &amp; Sussex | Maidstone and Tunbridge Wells NHS Trust</t>
  </si>
  <si>
    <t>Kent, Surrey &amp; Sussex | Medway NHS Foundation Trust</t>
  </si>
  <si>
    <t>Kent, Surrey &amp; Sussex | Queen Victoria Hospital NHS Foundation Trust</t>
  </si>
  <si>
    <t>Kent, Surrey &amp; Sussex | Royal Surrey County Hospital NHS Foundation Trust</t>
  </si>
  <si>
    <t>Kent, Surrey &amp; Sussex | Surrey and Sussex Healthcare NHS Trust</t>
  </si>
  <si>
    <t>Kent, Surrey &amp; Sussex | University Hospitals Sussex NHS Foundation Trust</t>
  </si>
  <si>
    <t>Lancashire and South Cumbria | Blackpool Teaching Hospitals NHS Foundation Trust</t>
  </si>
  <si>
    <t>Lancashire and South Cumbria | East Lancashire Hospitals NHS Trust</t>
  </si>
  <si>
    <t>Lancashire and South Cumbria | Lancashire Teaching Hospitals NHS Foundation Trust</t>
  </si>
  <si>
    <t>Lancashire and South Cumbria | University Hospitals of Morecambe Bay NHS Foundation Trust</t>
  </si>
  <si>
    <t>London - North Central | Royal Free London NHS Foundation Trust</t>
  </si>
  <si>
    <t>London - North Central | Royal National Orthopaedic Hospital NHS Trust</t>
  </si>
  <si>
    <t>London - North Central | University College London Hospitals NHS Foundation Trust</t>
  </si>
  <si>
    <t>London - North East | Barking, Havering and Redbridge University Hospitals NHS Trust</t>
  </si>
  <si>
    <t>London - North East | Barts Health NHS Trust</t>
  </si>
  <si>
    <t>London - North East | Homerton Healthcare NHS Foundation Trust</t>
  </si>
  <si>
    <t>London - North West | Chelsea and Westminster Hospital NHS Foundation Trust</t>
  </si>
  <si>
    <t>London - North West | Imperial College Healthcare NHS Trust</t>
  </si>
  <si>
    <t>London - North West | London North West University Healthcare NHS Trust</t>
  </si>
  <si>
    <t>London - North West | The Hillingdon Hospitals NHS Foundation Trust</t>
  </si>
  <si>
    <t>London - South East | Guy's and St Thomas' NHS Foundation Trust</t>
  </si>
  <si>
    <t>London - South East | King's College Hospital NHS Foundation Trust</t>
  </si>
  <si>
    <t>London - South East | Lewisham and Greenwich NHS Trust</t>
  </si>
  <si>
    <t>London - South West | Croydon Health Services NHS Trust</t>
  </si>
  <si>
    <t>London - South West | Epsom and St Helier University Hospitals NHS Trust</t>
  </si>
  <si>
    <t>London - South West | Kingston and Richmond NHS Foundation Trust</t>
  </si>
  <si>
    <t>London - South West | St George's University Hospitals NHS Foundation Trust</t>
  </si>
  <si>
    <t>London - South West | The Royal Marsden NHS Foundation Trust</t>
  </si>
  <si>
    <t>North East and Cumbria Locality | Gateshead Health NHS Foundation Trust</t>
  </si>
  <si>
    <t>North East and Cumbria Locality | North Cumbria Integrated Care NHS Foundation Trust</t>
  </si>
  <si>
    <t>North East and Cumbria Locality | Northumbria Healthcare NHS Foundation Trust</t>
  </si>
  <si>
    <t>North East and Cumbria Locality | South Tyneside and Sunderland NHS Foundation Trust</t>
  </si>
  <si>
    <t>North East and Cumbria Locality | The Newcastle upon Tyne Hospitals NHS Foundation Trust</t>
  </si>
  <si>
    <t>North Yorkshire and Humberside | Hull University Teaching Hospitals NHS Trust</t>
  </si>
  <si>
    <t>North Yorkshire and Humberside | Northern Lincolnshire and Goole NHS Foundation Trust</t>
  </si>
  <si>
    <t>North Yorkshire and Humberside | York and Scarborough Teaching Hospitals NHS Foundation Trust</t>
  </si>
  <si>
    <t>South West | Gloucestershire Hospitals NHS Foundation Trust</t>
  </si>
  <si>
    <t>South West | Great Western Hospitals NHS Foundation Trust</t>
  </si>
  <si>
    <t>South West | North Bristol NHS Trust</t>
  </si>
  <si>
    <t>South West | Northern Devon Healthcare NHS Trust</t>
  </si>
  <si>
    <t>South West | Royal Cornwall Hospitals NHS Trust</t>
  </si>
  <si>
    <t>South West | Royal Devon University Healthcare NHS Foundation Trust</t>
  </si>
  <si>
    <t>South West | Royal United Hospitals Bath NHS Foundation Trust</t>
  </si>
  <si>
    <t>South West | Somerset NHS Foundation Trust</t>
  </si>
  <si>
    <t>South West | Torbay and South Devon NHS Foundation Trust</t>
  </si>
  <si>
    <t>South West | University Hospitals Bristol and Weston NHS Foundation Trust</t>
  </si>
  <si>
    <t>South West | University Hospitals Plymouth NHS Trust</t>
  </si>
  <si>
    <t>South West | Yeovil District Hospital NHS Foundation Trust</t>
  </si>
  <si>
    <t>South Yorkshire and Bassetlaw | Barnsley Hospital NHS Foundation Trust</t>
  </si>
  <si>
    <t>South Yorkshire and Bassetlaw | Doncaster and Bassetlaw Teaching Hospitals NHS Foundation Trust</t>
  </si>
  <si>
    <t>South Yorkshire and Bassetlaw | Sheffield Teaching Hospitals NHS Foundation Trust</t>
  </si>
  <si>
    <t>South Yorkshire and Bassetlaw | The Rotherham NHS Foundation Trust</t>
  </si>
  <si>
    <t>Tees Valley and South Durham Locality | County Durham and Darlington NHS Foundation Trust</t>
  </si>
  <si>
    <t>Tees Valley and South Durham Locality | North Tees and Hartlepool NHS Foundation Trust</t>
  </si>
  <si>
    <t>Tees Valley and South Durham Locality | South Tees Hospitals NHS Foundation Trust</t>
  </si>
  <si>
    <t>Thames Valley and Wessex | Buckinghamshire Healthcare NHS Trust</t>
  </si>
  <si>
    <t>Thames Valley and Wessex | Dorset County Hospital NHS Foundation Trust</t>
  </si>
  <si>
    <t>Thames Valley and Wessex | Frimley Health NHS Foundation Trust</t>
  </si>
  <si>
    <t>Thames Valley and Wessex | Hampshire Hospitals NHS Foundation Trust</t>
  </si>
  <si>
    <t>Thames Valley and Wessex | Isle of Wight NHS Trust</t>
  </si>
  <si>
    <t>Thames Valley and Wessex | Milton Keynes University Hospital NHS Foundation Trust</t>
  </si>
  <si>
    <t>Thames Valley and Wessex | Oxford University Hospitals NHS Foundation Trust</t>
  </si>
  <si>
    <t>Thames Valley and Wessex | Portsmouth Hospitals University NHS Trust</t>
  </si>
  <si>
    <t>Thames Valley and Wessex | Royal Berkshire NHS Foundation Trust</t>
  </si>
  <si>
    <t>Thames Valley and Wessex | Salisbury NHS Foundation Trust</t>
  </si>
  <si>
    <t>Thames Valley and Wessex | University Hospital Southampton NHS Foundation Trust</t>
  </si>
  <si>
    <t>Thames Valley and Wessex | University Hospitals Dorset NHS Foundation Trust</t>
  </si>
  <si>
    <t>West Midlands | George Eliot Hospital NHS Trust</t>
  </si>
  <si>
    <t>West Midlands | Sandwell and West Birmingham Hospitals NHS Trust</t>
  </si>
  <si>
    <t>West Midlands | South Warwickshire University NHS Foundation Trust</t>
  </si>
  <si>
    <t>West Midlands | The Dudley Group NHS Foundation Trust</t>
  </si>
  <si>
    <t>West Midlands | The Robert Jones and Agnes Hunt Orthopaedic Hospital NHS Foundation Trust</t>
  </si>
  <si>
    <t>West Midlands | The Royal Orthopaedic Hospital NHS Foundation Trust</t>
  </si>
  <si>
    <t>West Midlands | The Royal Wolverhampton NHS Trust</t>
  </si>
  <si>
    <t>West Midlands | The Shrewsbury and Telford Hospital NHS Trust</t>
  </si>
  <si>
    <t>West Midlands | University Hospitals Birmingham NHS Foundation Trust</t>
  </si>
  <si>
    <t>West Midlands | University Hospitals Coventry and Warwickshire NHS Trust</t>
  </si>
  <si>
    <t>West Midlands | University Hospitals of North Midlands NHS Trust</t>
  </si>
  <si>
    <t>West Midlands | Walsall Healthcare NHS Trust</t>
  </si>
  <si>
    <t>West Midlands | Worcestershire Acute Hospitals NHS Trust</t>
  </si>
  <si>
    <t>West Midlands | Wye Valley NHS Trust</t>
  </si>
  <si>
    <t>West Yorkshire | Airedale NHS Foundation Trust</t>
  </si>
  <si>
    <t>West Yorkshire | Bradford Teaching Hospitals NHS Foundation Trust</t>
  </si>
  <si>
    <t>West Yorkshire | Calderdale and Huddersfield NHS Foundation Trust</t>
  </si>
  <si>
    <t>West Yorkshire | Harrogate and District NHS Foundation Trust</t>
  </si>
  <si>
    <t>West Yorkshire | Leeds Teaching Hospitals NHS Trust</t>
  </si>
  <si>
    <t>West Yorkshire | Mid Yorkshire Teaching NHS Trust</t>
  </si>
  <si>
    <t>Gibraltar | Gibraltar Health Authority</t>
  </si>
  <si>
    <t>Guernsey | States of Guernsey Health and Social Care</t>
  </si>
  <si>
    <t>Isle of Man | Isle of Man Department of Health and Social Care</t>
  </si>
  <si>
    <t>Isle of Wight | Isle of Wight NHS Trust</t>
  </si>
  <si>
    <t>Jersey | Government of Jersey Health and Community Services</t>
  </si>
  <si>
    <t>Northern Ireland | Belfast Health and Social Care Trust</t>
  </si>
  <si>
    <t>Northern Ireland | Northern Health and Social Care Trust</t>
  </si>
  <si>
    <t>Northern Ireland | South Eastern Health and Social Care Trust</t>
  </si>
  <si>
    <t>Northern Ireland | Southern Health and Social Care Trust</t>
  </si>
  <si>
    <t>Northern Ireland | Western Health and Social Care Trust</t>
  </si>
  <si>
    <t>Scotland | NHS Ayrshire and Arran</t>
  </si>
  <si>
    <t>Scotland | NHS Borders</t>
  </si>
  <si>
    <t>Scotland | NHS Dumfries and Galloway</t>
  </si>
  <si>
    <t>Scotland | NHS Fife</t>
  </si>
  <si>
    <t>Scotland | NHS Forth Valley</t>
  </si>
  <si>
    <t>Scotland | NHS Grampian</t>
  </si>
  <si>
    <t>Scotland | NHS Greater Glasgow and Clyde</t>
  </si>
  <si>
    <t>Scotland | NHS Highland</t>
  </si>
  <si>
    <t>Scotland | NHS Lanarkshire</t>
  </si>
  <si>
    <t>Scotland | NHS Lothian</t>
  </si>
  <si>
    <t>Scotland | NHS Tayside</t>
  </si>
  <si>
    <t>Scotland | NHS National Services Scotland (Golden Jubilee National Hospital Board)</t>
  </si>
  <si>
    <t>Wales | Betsi Cadwaladr University Health Board</t>
  </si>
  <si>
    <t>Wales | Aneurin Bevan University Health Board</t>
  </si>
  <si>
    <t>Wales | Cardiff and Vale University Health Board</t>
  </si>
  <si>
    <t>Wales | Swansea Bay University Health Board</t>
  </si>
  <si>
    <t>Wales | Cwm Taf Morgannwg University Health Board</t>
  </si>
  <si>
    <t>Wales | Hywel Dda University Health Board</t>
  </si>
  <si>
    <t>Countess of Chester Hospital NHS Foundation Trust</t>
  </si>
  <si>
    <t>Countess of Chester Hospital</t>
  </si>
  <si>
    <t>ACCProv_001</t>
  </si>
  <si>
    <t>Cheshire and Mersey|Countess of Chester Hospital NHS Foundation Trust</t>
  </si>
  <si>
    <t>ACCUnit_001</t>
  </si>
  <si>
    <t>Chesterfield Royal Hospital NHS Foundation Trust</t>
  </si>
  <si>
    <t>Bedford Hospital NHS Trust</t>
  </si>
  <si>
    <t>Bolton NHS Foundation Trust</t>
  </si>
  <si>
    <t>Ashford and St Peter's Hospitals NHS Foundation Trust</t>
  </si>
  <si>
    <t>Blackpool Teaching Hospitals NHS Foundation Trust</t>
  </si>
  <si>
    <t>Royal Free London NHS Foundation Trust</t>
  </si>
  <si>
    <t>Barking, Havering and Redbridge University Hospitals NHS Trust</t>
  </si>
  <si>
    <t>Chelsea and Westminster Hospital NHS Foundation Trust</t>
  </si>
  <si>
    <t>Guy's and St Thomas' NHS Foundation Trust</t>
  </si>
  <si>
    <t>Croydon Health Services NHS Trust</t>
  </si>
  <si>
    <t>Gateshead Health NHS Foundation Trust</t>
  </si>
  <si>
    <t>Hull University Teaching Hospitals NHS Trust</t>
  </si>
  <si>
    <t>Gloucestershire Hospitals NHS Foundation Trust</t>
  </si>
  <si>
    <t>Barnsley Hospital NHS Foundation Trust</t>
  </si>
  <si>
    <t>County Durham and Darlington NHS Foundation Trust</t>
  </si>
  <si>
    <t>Buckinghamshire Healthcare NHS Trust</t>
  </si>
  <si>
    <t>George Eliot Hospital NHS Trust</t>
  </si>
  <si>
    <t>Airedale NHS Foundation Trust</t>
  </si>
  <si>
    <t>Gibraltar Health Authority</t>
  </si>
  <si>
    <t>States of Guernsey Health and Social Care</t>
  </si>
  <si>
    <t>Isle of Man Department of Health and Social Care</t>
  </si>
  <si>
    <t>Isle of Wight NHS Trust</t>
  </si>
  <si>
    <t>Government of Jersey Health and Community Services</t>
  </si>
  <si>
    <t>Belfast Health and Social Care Trust</t>
  </si>
  <si>
    <t>NHS Ayrshire and Arran</t>
  </si>
  <si>
    <t>Betsi Cadwaladr University Health Board</t>
  </si>
  <si>
    <t>Liverpool Heart and Chest Hospital</t>
  </si>
  <si>
    <t>Noble's Hospital</t>
  </si>
  <si>
    <t>Whiston Hospital</t>
  </si>
  <si>
    <t>Southport &amp; Formby District General Hospital</t>
  </si>
  <si>
    <t>The Walton Centre NHS Foundation Trust</t>
  </si>
  <si>
    <t>Warrington Hospital</t>
  </si>
  <si>
    <t>Arrowe Park Hospital</t>
  </si>
  <si>
    <t>Chesterfield Royal Hospital</t>
  </si>
  <si>
    <t>Kettering General Hospital</t>
  </si>
  <si>
    <t>Northampton General Hospital (Acute)</t>
  </si>
  <si>
    <t>Nottingham University Hospitals NHS Trust - City Campus</t>
  </si>
  <si>
    <t>King's Mill Hospital</t>
  </si>
  <si>
    <t>Lincoln County Hospital</t>
  </si>
  <si>
    <t>Burton Hospital</t>
  </si>
  <si>
    <t>Glenfield Hospital</t>
  </si>
  <si>
    <t>Bedford Hospital</t>
  </si>
  <si>
    <t>Luton &amp; Dunstable Hospital</t>
  </si>
  <si>
    <t>Addenbrookes Hospital JVF ICU</t>
  </si>
  <si>
    <t>Lister Hospital</t>
  </si>
  <si>
    <t>Colchester General Hospital</t>
  </si>
  <si>
    <t>James Paget University Hospital</t>
  </si>
  <si>
    <t>Basildon Hospital CT-ITU</t>
  </si>
  <si>
    <t>Norfolk &amp; Norwich University Hospital</t>
  </si>
  <si>
    <t>Hinchingbrooke Hospital</t>
  </si>
  <si>
    <t>Royal Papworth Hospital</t>
  </si>
  <si>
    <t>Princess Alexandra Hospital</t>
  </si>
  <si>
    <t>The Queen Elizabeth Hospital</t>
  </si>
  <si>
    <t>Watford General Hospital</t>
  </si>
  <si>
    <t>West Suffolk Hospital</t>
  </si>
  <si>
    <t>Royal Bolton Hospital</t>
  </si>
  <si>
    <t>Macclesfield District General Hospital</t>
  </si>
  <si>
    <t>Manchester Royal Infirmary CSICU</t>
  </si>
  <si>
    <t>Fairfield Hospital</t>
  </si>
  <si>
    <t>Stepping Hill Hospital</t>
  </si>
  <si>
    <t>Tameside General Hospital</t>
  </si>
  <si>
    <t>The Christie</t>
  </si>
  <si>
    <t>Royal Albert Edward Infirmary</t>
  </si>
  <si>
    <t>St Peter's Hospital</t>
  </si>
  <si>
    <t>Darent Valley Hospital</t>
  </si>
  <si>
    <t>Kent &amp; Canterbury Hospital</t>
  </si>
  <si>
    <t>Conquest Hospital</t>
  </si>
  <si>
    <t>Frimley Park Hospital</t>
  </si>
  <si>
    <t>The Maidstone Hospital</t>
  </si>
  <si>
    <t>Medway Maritime Hospital</t>
  </si>
  <si>
    <t>Queen Victoria Hospital (East Grinstead)</t>
  </si>
  <si>
    <t>Royal Surrey County Hospital</t>
  </si>
  <si>
    <t>East Surrey Hospital</t>
  </si>
  <si>
    <t>Princess Royal Hospital, Haywards Heath</t>
  </si>
  <si>
    <t>Blackpool Victoria Hospital - Cardiac ICU</t>
  </si>
  <si>
    <t>Royal Blackburn Hospital</t>
  </si>
  <si>
    <t>Royal Preston Hospital</t>
  </si>
  <si>
    <t>Furness General Hospital</t>
  </si>
  <si>
    <t>Barnet Hospital</t>
  </si>
  <si>
    <t>The Royal National Orthopaedic Hospital (Stanmore)</t>
  </si>
  <si>
    <t>University College Hospital - Westmoreland Street and Grafton Way</t>
  </si>
  <si>
    <t>Barking, Havering and Redbridge University Hospitals</t>
  </si>
  <si>
    <t>Newham General Hospital</t>
  </si>
  <si>
    <t>Homerton University Hospital</t>
  </si>
  <si>
    <t>Chelsea &amp; Westminster Hospital</t>
  </si>
  <si>
    <t>Charing Cross Hospital</t>
  </si>
  <si>
    <t>Ealing Hospital</t>
  </si>
  <si>
    <t>Hillingdon Hospital</t>
  </si>
  <si>
    <t>Harefield Hospital</t>
  </si>
  <si>
    <t>King's College Hospital (Denmark Hill)</t>
  </si>
  <si>
    <t>Queen Elizabeth Hospital, London</t>
  </si>
  <si>
    <t>Croydon University Hospital</t>
  </si>
  <si>
    <t>Epsom Hospital</t>
  </si>
  <si>
    <t>Kingston Hospital</t>
  </si>
  <si>
    <t>St George's Hospital (Tooting)</t>
  </si>
  <si>
    <t>The Royal Marsden Hospital</t>
  </si>
  <si>
    <t>Queen Elizabeth Hospital, Gateshead</t>
  </si>
  <si>
    <t>Cumberland Infirmary</t>
  </si>
  <si>
    <t>Northumbria Specialist Emergency Care Hospital</t>
  </si>
  <si>
    <t>South Tyneside District Hospital</t>
  </si>
  <si>
    <t>Freeman Hospital CICU (Ward 21)</t>
  </si>
  <si>
    <t>Castle Hill Hospital</t>
  </si>
  <si>
    <t>Diana, Princess of Wales Hospital</t>
  </si>
  <si>
    <t>Scarborough General Hospital</t>
  </si>
  <si>
    <t>Gloucestershire Royal &amp; Cheltenham General Hospitals</t>
  </si>
  <si>
    <t>The Great Western Hospital</t>
  </si>
  <si>
    <t>Southmead Hospital</t>
  </si>
  <si>
    <t>North Devon District Hospital</t>
  </si>
  <si>
    <t>Royal Cornwall Hospital (Treliske)</t>
  </si>
  <si>
    <t>Royal Devon &amp; Exeter Hospital (Wonford)</t>
  </si>
  <si>
    <t>Royal United Hospital</t>
  </si>
  <si>
    <t>Somerset NHS Foundation Trust</t>
  </si>
  <si>
    <t>Torbay Hospital</t>
  </si>
  <si>
    <t>Bristol Royal Infirmary CICU</t>
  </si>
  <si>
    <t>Derriford Hospital, Plymouth CICU</t>
  </si>
  <si>
    <t>Yeovil District Hospital</t>
  </si>
  <si>
    <t>Barnsley Hospital</t>
  </si>
  <si>
    <t>Bassetlaw Hospital</t>
  </si>
  <si>
    <t>Northern General Hospital CICU</t>
  </si>
  <si>
    <t>Rotherham District General Hospital</t>
  </si>
  <si>
    <t>Darlington Memorial Hospital</t>
  </si>
  <si>
    <t>University Hospital of North Tees</t>
  </si>
  <si>
    <t>The James Cook University Hospital CICU</t>
  </si>
  <si>
    <t>Stoke Mandeville Hospital</t>
  </si>
  <si>
    <t>Dorset County Hospital</t>
  </si>
  <si>
    <t>Wexham Park Hospital</t>
  </si>
  <si>
    <t>Basingstoke and North Hampshire Hospital</t>
  </si>
  <si>
    <t>St Mary's Hospital, Isle of Wight</t>
  </si>
  <si>
    <t>Milton Keynes Hospital</t>
  </si>
  <si>
    <t>John Radcliffe Hospital CTCCU</t>
  </si>
  <si>
    <t>Queen Alexandra Hospital</t>
  </si>
  <si>
    <t>Royal Berkshire Hospital</t>
  </si>
  <si>
    <t>Salisbury District Hospital</t>
  </si>
  <si>
    <t>Southampton General Hospital CICU</t>
  </si>
  <si>
    <t>Bournemouth Hospital</t>
  </si>
  <si>
    <t>George Eliot Hospital - Acute Services</t>
  </si>
  <si>
    <t>Midland Metropolitan University Hospital</t>
  </si>
  <si>
    <t>Warwick Hospital</t>
  </si>
  <si>
    <t>Russells Hall Hospital</t>
  </si>
  <si>
    <t>Robert Jones &amp; Agnes Hunt Orthopaedic Hospital</t>
  </si>
  <si>
    <t>Royal Orthopaedic Hospital</t>
  </si>
  <si>
    <t>New Cross Hospital</t>
  </si>
  <si>
    <t>Royal Shrewsbury Hospital</t>
  </si>
  <si>
    <t>Heartlands Hospital</t>
  </si>
  <si>
    <t>University Hospital (Coventry)</t>
  </si>
  <si>
    <t>Royal Stoke University Hospital</t>
  </si>
  <si>
    <t>Manor Hospital</t>
  </si>
  <si>
    <t>Alexandra Hospital</t>
  </si>
  <si>
    <t>Hereford County Hospital</t>
  </si>
  <si>
    <t>Airedale General Hospital</t>
  </si>
  <si>
    <t>Bradford Royal Infirmary</t>
  </si>
  <si>
    <t>Calderdale Royal Hospital &amp; Huddersfield Royal Infirmary</t>
  </si>
  <si>
    <t>Harrogate District Hospital</t>
  </si>
  <si>
    <t>Leeds General Infirmary</t>
  </si>
  <si>
    <t>Pinderfields General Hospital</t>
  </si>
  <si>
    <t>St Bernard’s Hospital</t>
  </si>
  <si>
    <t>Princess Elizabeth Hospital</t>
  </si>
  <si>
    <t>Noble’s Hospital</t>
  </si>
  <si>
    <t>St Mary’s Hospital</t>
  </si>
  <si>
    <t>Jersey General Hospital</t>
  </si>
  <si>
    <t>Royal Victoria Hospital</t>
  </si>
  <si>
    <t>Antrim Area Hospital</t>
  </si>
  <si>
    <t>Ulster Hospital</t>
  </si>
  <si>
    <t>Craigavon Area Hospital</t>
  </si>
  <si>
    <t>Altnagelvin Area Hospital</t>
  </si>
  <si>
    <t>University Hospital Crosshouse</t>
  </si>
  <si>
    <t>Borders General Hospital</t>
  </si>
  <si>
    <t>Dumfries and Galloway Royal Infirmary</t>
  </si>
  <si>
    <t>Victoria Hospital (Kirkcaldy)</t>
  </si>
  <si>
    <t>Forth Valley Royal Hospital</t>
  </si>
  <si>
    <t>Aberdeen Royal Infirmary</t>
  </si>
  <si>
    <t>Queen Elizabeth University Hospital</t>
  </si>
  <si>
    <t>Raigmore Hospital</t>
  </si>
  <si>
    <t>University Hospital Hairmyres</t>
  </si>
  <si>
    <t>Royal Infirmary of Edinburgh</t>
  </si>
  <si>
    <t>Ninewells Hospital</t>
  </si>
  <si>
    <t>Golden Jubilee National Hospital</t>
  </si>
  <si>
    <t>Ysbyty Gwynedd</t>
  </si>
  <si>
    <t>Grange University Hospital</t>
  </si>
  <si>
    <t>University Hospital of Wales</t>
  </si>
  <si>
    <t>Morriston Hospital</t>
  </si>
  <si>
    <t>Royal Glamorgan Hospital</t>
  </si>
  <si>
    <t>Glangwili Hospital</t>
  </si>
  <si>
    <t>Liverpool Heart and Chest Hospital NHS Foundation Trust</t>
  </si>
  <si>
    <t>ACCProv_002</t>
  </si>
  <si>
    <t>Cheshire and Mersey|Liverpool Heart and Chest Hospital NHS Foundation Trust</t>
  </si>
  <si>
    <t>ACCUnit_002</t>
  </si>
  <si>
    <t>Kettering General Hospital NHS Foundation Trust</t>
  </si>
  <si>
    <t>Bedfordshire Hospitals NHS Foundation Trust</t>
  </si>
  <si>
    <t>East Cheshire NHS Trust</t>
  </si>
  <si>
    <t>Dartford and Gravesham NHS Trust</t>
  </si>
  <si>
    <t>East Lancashire Hospitals NHS Trust</t>
  </si>
  <si>
    <t>Royal National Orthopaedic Hospital NHS Trust</t>
  </si>
  <si>
    <t>Barts Health NHS Trust</t>
  </si>
  <si>
    <t>Imperial College Healthcare NHS Trust</t>
  </si>
  <si>
    <t>King's College Hospital NHS Foundation Trust</t>
  </si>
  <si>
    <t>Epsom and St Helier University Hospitals NHS Trust</t>
  </si>
  <si>
    <t>North Cumbria Integrated Care NHS Foundation Trust</t>
  </si>
  <si>
    <t>Northern Lincolnshire and Goole NHS Foundation Trust</t>
  </si>
  <si>
    <t>Great Western Hospitals NHS Foundation Trust</t>
  </si>
  <si>
    <t>Doncaster and Bassetlaw Teaching Hospitals NHS Foundation Trust</t>
  </si>
  <si>
    <t>North Tees and Hartlepool NHS Foundation Trust</t>
  </si>
  <si>
    <t>Dorset County Hospital NHS Foundation Trust</t>
  </si>
  <si>
    <t>Sandwell and West Birmingham Hospitals NHS Trust</t>
  </si>
  <si>
    <t>Bradford Teaching Hospitals NHS Foundation Trust</t>
  </si>
  <si>
    <t>Northern Health and Social Care Trust</t>
  </si>
  <si>
    <t>NHS Borders</t>
  </si>
  <si>
    <t>Aneurin Bevan University Health Board</t>
  </si>
  <si>
    <t>Other</t>
  </si>
  <si>
    <t>Royal Liverpool University Hospital</t>
  </si>
  <si>
    <t>Queen's Medical Centre HDU</t>
  </si>
  <si>
    <t>Pilgrim Hospital</t>
  </si>
  <si>
    <t>Royal Derby Hospital</t>
  </si>
  <si>
    <t>Leicester General Hospital</t>
  </si>
  <si>
    <t>Addenbrookes Hospital NCCU</t>
  </si>
  <si>
    <t>Ipswich Hospital</t>
  </si>
  <si>
    <t>Basildon Hospital ICU</t>
  </si>
  <si>
    <t>Peterborough City Hospital</t>
  </si>
  <si>
    <t>Manchester Royal Infirmary HDU &amp; ICU</t>
  </si>
  <si>
    <t>Royal Oldham Hospital</t>
  </si>
  <si>
    <t>Queen Elizabeth The Queen Mother Hospital</t>
  </si>
  <si>
    <t>Eastbourne District General Hospital</t>
  </si>
  <si>
    <t>The Tunbridge Wells Hospital</t>
  </si>
  <si>
    <t>Royal Sussex County Hospital</t>
  </si>
  <si>
    <t>Blackpool Victoria Hospital - General ICU</t>
  </si>
  <si>
    <t>Royal Lancaster Infirmary</t>
  </si>
  <si>
    <t>Royal Free Hospital</t>
  </si>
  <si>
    <t>St Bartholomew's Hospital</t>
  </si>
  <si>
    <t>West Middlesex University Hospital</t>
  </si>
  <si>
    <t>Hammersmith Hospital</t>
  </si>
  <si>
    <t>Northwick Park Hospital</t>
  </si>
  <si>
    <t>Royal Brompton Hospital</t>
  </si>
  <si>
    <t>Princess Royal University Hospital</t>
  </si>
  <si>
    <t>University Hospital Lewisham</t>
  </si>
  <si>
    <t>St Helier Hospital</t>
  </si>
  <si>
    <t>West Cumberland Hospital</t>
  </si>
  <si>
    <t>Sunderland Royal Hospital</t>
  </si>
  <si>
    <t>Freeman Hospital ICCU</t>
  </si>
  <si>
    <t>Hull Royal Infirmary</t>
  </si>
  <si>
    <t>Scunthorpe General Hospital</t>
  </si>
  <si>
    <t>York Hospital</t>
  </si>
  <si>
    <t>Bristol Royal Infirmary GICU</t>
  </si>
  <si>
    <t>Derriford Hospital, Plymouth Penrose</t>
  </si>
  <si>
    <t>Doncaster Royal Infirmary</t>
  </si>
  <si>
    <t>Northern General ICU &amp; Royal Hallamshire ICU/HDU</t>
  </si>
  <si>
    <t>University Hospital of North Durham</t>
  </si>
  <si>
    <t>The James Cook University Hospital ICU</t>
  </si>
  <si>
    <t>Wycombe Hospital</t>
  </si>
  <si>
    <t>Royal Hampshire County Hospital</t>
  </si>
  <si>
    <t>John Radcliffe Hospital Neuro ICU</t>
  </si>
  <si>
    <t>Southampton General Hospital ICU</t>
  </si>
  <si>
    <t>Queen Elizabeth Hospital, Birmingham</t>
  </si>
  <si>
    <t>St James's University Hospital</t>
  </si>
  <si>
    <t>Belfast City Hospital</t>
  </si>
  <si>
    <t>Causeway Hospital</t>
  </si>
  <si>
    <t>South West Acute Hospital (Enniskillen)</t>
  </si>
  <si>
    <t>Glasgow Royal Infirmary</t>
  </si>
  <si>
    <t>University Hospital Monklands</t>
  </si>
  <si>
    <t>Western General Hospital</t>
  </si>
  <si>
    <t>Glan Clwyd Hospital</t>
  </si>
  <si>
    <t>Royal Gwent Hospital</t>
  </si>
  <si>
    <t>University Hospital Llandough</t>
  </si>
  <si>
    <t>Singleton Hospital</t>
  </si>
  <si>
    <t>Prince Charles Hospital</t>
  </si>
  <si>
    <t>Withybush Hospital</t>
  </si>
  <si>
    <t>Liverpool University Hospitals NHS Foundation Trust</t>
  </si>
  <si>
    <t>ACCProv_003</t>
  </si>
  <si>
    <t>Cheshire and Mersey|Liverpool University Hospitals NHS Foundation Trust</t>
  </si>
  <si>
    <t>ACCUnit_003</t>
  </si>
  <si>
    <t>Northampton General Hospital NHS Trust</t>
  </si>
  <si>
    <t>Cambridge University Hospitals NHS Foundation Trust</t>
  </si>
  <si>
    <t>Manchester University NHS Foundation Trust</t>
  </si>
  <si>
    <t>East Kent Hospitals University NHS Foundation Trust</t>
  </si>
  <si>
    <t>Lancashire Teaching Hospitals NHS Foundation Trust</t>
  </si>
  <si>
    <t>University College London Hospitals NHS Foundation Trust</t>
  </si>
  <si>
    <t>Homerton Healthcare NHS Foundation Trust</t>
  </si>
  <si>
    <t>London North West University Healthcare NHS Trust</t>
  </si>
  <si>
    <t>Lewisham and Greenwich NHS Trust</t>
  </si>
  <si>
    <t>Kingston and Richmond NHS Foundation Trust</t>
  </si>
  <si>
    <t>Northumbria Healthcare NHS Foundation Trust</t>
  </si>
  <si>
    <t>York and Scarborough Teaching Hospitals NHS Foundation Trust</t>
  </si>
  <si>
    <t>North Bristol NHS Trust</t>
  </si>
  <si>
    <t>Sheffield Teaching Hospitals NHS Foundation Trust</t>
  </si>
  <si>
    <t>South Tees Hospitals NHS Foundation Trust</t>
  </si>
  <si>
    <t>Frimley Health NHS Foundation Trust</t>
  </si>
  <si>
    <t>South Warwickshire University NHS Foundation Trust</t>
  </si>
  <si>
    <t>Calderdale and Huddersfield NHS Foundation Trust</t>
  </si>
  <si>
    <t>South Eastern Health and Social Care Trust</t>
  </si>
  <si>
    <t>NHS Dumfries and Galloway</t>
  </si>
  <si>
    <t>Cardiff and Vale University Health Board</t>
  </si>
  <si>
    <t>University Hospital Aintree</t>
  </si>
  <si>
    <t>Queen's Medical Centre ICU</t>
  </si>
  <si>
    <t>Leicester Royal Infirmary</t>
  </si>
  <si>
    <t>Mid Essex Hospital</t>
  </si>
  <si>
    <t>North Manchester General Hospital</t>
  </si>
  <si>
    <t>Salford Royal</t>
  </si>
  <si>
    <t>William Harvey Hospital (Ashford)</t>
  </si>
  <si>
    <t>Royal Sussex County Hospital Cardiac ICU</t>
  </si>
  <si>
    <t>The Royal London Hospital</t>
  </si>
  <si>
    <t>St Mary's Hospital, London</t>
  </si>
  <si>
    <t>St Thomas' Hospital</t>
  </si>
  <si>
    <t>Royal Victoria Infirmary ICU (Ward 38)</t>
  </si>
  <si>
    <t>Weston General Hospital</t>
  </si>
  <si>
    <t>Royal Hallamshire Hospital Neuro ICU</t>
  </si>
  <si>
    <t>The James Cook University Hospital Neuro HDU</t>
  </si>
  <si>
    <t>John Radcliffe Hospital OCC</t>
  </si>
  <si>
    <t>Southampton General Hospital Neuro ICU</t>
  </si>
  <si>
    <t>Royal Alexandra Hospital (Paisley)</t>
  </si>
  <si>
    <t>University Hospital Wishaw</t>
  </si>
  <si>
    <t>Wrexham Maelor Hospital</t>
  </si>
  <si>
    <t>Nevill Hall Hospital</t>
  </si>
  <si>
    <t>Bronglais Hospital</t>
  </si>
  <si>
    <t>ACCProv_004</t>
  </si>
  <si>
    <t>Cheshire and Mersey|Mersey and West Lancashire Teaching Hospitals NHS Trust</t>
  </si>
  <si>
    <t>ACCUnit_004</t>
  </si>
  <si>
    <t>Mersey and West Lancashire Teaching Hospitals NHS Trust</t>
  </si>
  <si>
    <t>Nottingham University Hospitals NHS Trust</t>
  </si>
  <si>
    <t>East and North Hertfordshire NHS Trust</t>
  </si>
  <si>
    <t>Northern Care Alliance NHS Foundation Trust</t>
  </si>
  <si>
    <t>East Sussex Healthcare NHS Trust</t>
  </si>
  <si>
    <t>University Hospitals of Morecambe Bay NHS Foundation Trust</t>
  </si>
  <si>
    <t>The Hillingdon Hospitals NHS Foundation Trust</t>
  </si>
  <si>
    <t>St George's University Hospitals NHS Foundation Trust</t>
  </si>
  <si>
    <t>South Tyneside and Sunderland NHS Foundation Trust</t>
  </si>
  <si>
    <t>Northern Devon Healthcare NHS Trust</t>
  </si>
  <si>
    <t>The Rotherham NHS Foundation Trust</t>
  </si>
  <si>
    <t>Hampshire Hospitals NHS Foundation Trust</t>
  </si>
  <si>
    <t>The Dudley Group NHS Foundation Trust</t>
  </si>
  <si>
    <t>Harrogate and District NHS Foundation Trust</t>
  </si>
  <si>
    <t>Southern Health and Social Care Trust</t>
  </si>
  <si>
    <t>NHS Fife</t>
  </si>
  <si>
    <t>Swansea Bay University Health Board</t>
  </si>
  <si>
    <t>Southend Hospital</t>
  </si>
  <si>
    <t>Wythenshawe Hospital AICU</t>
  </si>
  <si>
    <t>St Richard's Hospital</t>
  </si>
  <si>
    <t>Whipps Cross University Hospital</t>
  </si>
  <si>
    <t>Royal Victoria Infirmary Neuro ICU</t>
  </si>
  <si>
    <t>ACCProv_005</t>
  </si>
  <si>
    <t>Cheshire and Mersey|Mid Cheshire Hospitals NHS Foundation Trust</t>
  </si>
  <si>
    <t>ACCUnit_005</t>
  </si>
  <si>
    <t>Sherwood Forest Hospitals NHS Foundation Trust</t>
  </si>
  <si>
    <t>East Suffolk and North Essex NHS Foundation Trust</t>
  </si>
  <si>
    <t>Stockport NHS Foundation Trust</t>
  </si>
  <si>
    <t>The Royal Marsden NHS Foundation Trust</t>
  </si>
  <si>
    <t>The Newcastle upon Tyne Hospitals NHS Foundation Trust</t>
  </si>
  <si>
    <t>Royal Cornwall Hospitals NHS Trust</t>
  </si>
  <si>
    <t>The Robert Jones and Agnes Hunt Orthopaedic Hospital NHS Foundation Trust</t>
  </si>
  <si>
    <t>Leeds Teaching Hospitals NHS Trust</t>
  </si>
  <si>
    <t>Western Health and Social Care Trust</t>
  </si>
  <si>
    <t>NHS Forth Valley</t>
  </si>
  <si>
    <t>Cwm Taf Morgannwg University Health Board</t>
  </si>
  <si>
    <t>Wythenshawe Hospital CTCCU</t>
  </si>
  <si>
    <t>Worthing Hospital</t>
  </si>
  <si>
    <t>ACCProv_006</t>
  </si>
  <si>
    <t>Cheshire and Mersey|Southport and Ormskirk Hospital NHS Trust</t>
  </si>
  <si>
    <t>ACCUnit_006</t>
  </si>
  <si>
    <t>Southport and Ormskirk Hospital NHS Trust</t>
  </si>
  <si>
    <t>United Lincolnshire Teaching Hospitals NHS Trust</t>
  </si>
  <si>
    <t>James Paget University Hospitals NHS Foundation Trust</t>
  </si>
  <si>
    <t>Tameside and Glossop Integrated Care NHS Foundation Trust</t>
  </si>
  <si>
    <t>Maidstone and Tunbridge Wells NHS Trust</t>
  </si>
  <si>
    <t>Royal Devon University Healthcare NHS Foundation Trust</t>
  </si>
  <si>
    <t>Milton Keynes University Hospital NHS Foundation Trust</t>
  </si>
  <si>
    <t>The Royal Orthopaedic Hospital NHS Foundation Trust</t>
  </si>
  <si>
    <t>Mid Yorkshire Teaching NHS Trust</t>
  </si>
  <si>
    <t>NHS Grampian</t>
  </si>
  <si>
    <t>Hywel Dda University Health Board</t>
  </si>
  <si>
    <t>ACCProv_007</t>
  </si>
  <si>
    <t>Cheshire and Mersey|The Walton Centre NHS Foundation Trust</t>
  </si>
  <si>
    <t>ACCUnit_007</t>
  </si>
  <si>
    <t>University Hospitals of Derby and Burton NHS Foundation Trust</t>
  </si>
  <si>
    <t>Mid and South Essex NHS Foundation Trust</t>
  </si>
  <si>
    <t>The Christie NHS Foundation Trust</t>
  </si>
  <si>
    <t>Medway NHS Foundation Trust</t>
  </si>
  <si>
    <t>Royal United Hospitals Bath NHS Foundation Trust</t>
  </si>
  <si>
    <t>Oxford University Hospitals NHS Foundation Trust</t>
  </si>
  <si>
    <t>The Royal Wolverhampton NHS Trust</t>
  </si>
  <si>
    <t>NHS Greater Glasgow and Clyde</t>
  </si>
  <si>
    <t>ACCProv_008</t>
  </si>
  <si>
    <t>Cheshire and Mersey|Warrington and Halton Teaching Hospitals NHS Foundation Trust</t>
  </si>
  <si>
    <t>ACCUnit_008</t>
  </si>
  <si>
    <t>Warrington and Halton Teaching Hospitals NHS Foundation Trust</t>
  </si>
  <si>
    <t>University Hospitals of Leicester NHS Trust</t>
  </si>
  <si>
    <t>Norfolk and Norwich University Hospitals NHS Foundation Trust</t>
  </si>
  <si>
    <t>Wrightington, Wigan and Leigh NHS Foundation Trust</t>
  </si>
  <si>
    <t>Queen Victoria Hospital NHS Foundation Trust</t>
  </si>
  <si>
    <t>Portsmouth Hospitals University NHS Trust</t>
  </si>
  <si>
    <t>The Shrewsbury and Telford Hospital NHS Trust</t>
  </si>
  <si>
    <t>NHS Highland</t>
  </si>
  <si>
    <t>ACCProv_009</t>
  </si>
  <si>
    <t>Cheshire and Mersey|Wirral University Teaching Hospital NHS Foundation Trust</t>
  </si>
  <si>
    <t>ACCUnit_009</t>
  </si>
  <si>
    <t>Wirral University Teaching Hospital NHS Foundation Trust</t>
  </si>
  <si>
    <t>North West Anglia NHS Foundation Trust</t>
  </si>
  <si>
    <t>Royal Surrey County Hospital NHS Foundation Trust</t>
  </si>
  <si>
    <t>Torbay and South Devon NHS Foundation Trust</t>
  </si>
  <si>
    <t>Royal Berkshire NHS Foundation Trust</t>
  </si>
  <si>
    <t>University Hospitals Birmingham NHS Foundation Trust</t>
  </si>
  <si>
    <t>NHS Lanarkshire</t>
  </si>
  <si>
    <t>ACCProv_010</t>
  </si>
  <si>
    <t>East Midlands|Chesterfield Royal Hospital NHS Foundation Trust</t>
  </si>
  <si>
    <t>ACCUnit_010</t>
  </si>
  <si>
    <t>Royal Papworth Hospital NHS Foundation Trust</t>
  </si>
  <si>
    <t>Surrey and Sussex Healthcare NHS Trust</t>
  </si>
  <si>
    <t>University Hospitals Bristol and Weston NHS Foundation Trust</t>
  </si>
  <si>
    <t>Salisbury NHS Foundation Trust</t>
  </si>
  <si>
    <t>University Hospitals Coventry and Warwickshire NHS Trust</t>
  </si>
  <si>
    <t>NHS Lothian</t>
  </si>
  <si>
    <t>ACCProv_011</t>
  </si>
  <si>
    <t>East Midlands|Kettering General Hospital NHS Foundation Trust</t>
  </si>
  <si>
    <t>ACCUnit_011</t>
  </si>
  <si>
    <t>The Princess Alexandra Hospital NHS Trust</t>
  </si>
  <si>
    <t>University Hospitals Sussex NHS Foundation Trust</t>
  </si>
  <si>
    <t>University Hospitals Plymouth NHS Trust</t>
  </si>
  <si>
    <t>University Hospital Southampton NHS Foundation Trust</t>
  </si>
  <si>
    <t>University Hospitals of North Midlands NHS Trust</t>
  </si>
  <si>
    <t>NHS Tayside</t>
  </si>
  <si>
    <t>ACCProv_012</t>
  </si>
  <si>
    <t>East Midlands|Northampton General Hospital NHS Trust</t>
  </si>
  <si>
    <t>ACCUnit_012</t>
  </si>
  <si>
    <t>The Queen Elizabeth Hospital, King's Lynn, NHS Foundation Trust</t>
  </si>
  <si>
    <t>Yeovil District Hospital NHS Foundation Trust</t>
  </si>
  <si>
    <t>University Hospitals Dorset NHS Foundation Trust</t>
  </si>
  <si>
    <t>Walsall Healthcare NHS Trust</t>
  </si>
  <si>
    <t>NHS National Services Scotland (Golden Jubilee National Hospital Board)</t>
  </si>
  <si>
    <t>ACCProv_013</t>
  </si>
  <si>
    <t>East Midlands|Nottingham University Hospitals NHS Trust</t>
  </si>
  <si>
    <t>ACCUnit_013</t>
  </si>
  <si>
    <t>West Hertfordshire Teaching Hospitals NHS Trust</t>
  </si>
  <si>
    <t>Worcestershire Acute Hospitals NHS Trust</t>
  </si>
  <si>
    <t>ACCProv_014</t>
  </si>
  <si>
    <t>East Midlands|Sherwood Forest Hospitals NHS Foundation Trust</t>
  </si>
  <si>
    <t>ACCUnit_014</t>
  </si>
  <si>
    <t>West Suffolk NHS Foundation Trust</t>
  </si>
  <si>
    <t>Wye Valley NHS Trust</t>
  </si>
  <si>
    <t>ACCProv_015</t>
  </si>
  <si>
    <t>East Midlands|United Lincolnshire Teaching Hospitals NHS Trust</t>
  </si>
  <si>
    <t>ACCUnit_015</t>
  </si>
  <si>
    <t>ACCProv_016</t>
  </si>
  <si>
    <t>East Midlands|University Hospitals of Derby and Burton NHS Foundation Trust</t>
  </si>
  <si>
    <t>ACCUnit_016</t>
  </si>
  <si>
    <t>ACCProv_017</t>
  </si>
  <si>
    <t>East Midlands|University Hospitals of Leicester NHS Trust</t>
  </si>
  <si>
    <t>ACCUnit_017</t>
  </si>
  <si>
    <t>ACCProv_018</t>
  </si>
  <si>
    <t>East of England|Bedford Hospital NHS Trust</t>
  </si>
  <si>
    <t>ACCUnit_018</t>
  </si>
  <si>
    <t>ACCProv_019</t>
  </si>
  <si>
    <t>East of England|Bedfordshire Hospitals NHS Foundation Trust</t>
  </si>
  <si>
    <t>ACCUnit_019</t>
  </si>
  <si>
    <t>ACCProv_020</t>
  </si>
  <si>
    <t>East of England|Cambridge University Hospitals NHS Foundation Trust</t>
  </si>
  <si>
    <t>ACCUnit_020</t>
  </si>
  <si>
    <t>ACCProv_021</t>
  </si>
  <si>
    <t>East of England|East and North Hertfordshire NHS Trust</t>
  </si>
  <si>
    <t>ACCUnit_021</t>
  </si>
  <si>
    <t>ACCProv_022</t>
  </si>
  <si>
    <t>East of England|East Suffolk and North Essex NHS Foundation Trust</t>
  </si>
  <si>
    <t>ACCUnit_022</t>
  </si>
  <si>
    <t>ACCProv_023</t>
  </si>
  <si>
    <t>East of England|James Paget University Hospitals NHS Foundation Trust</t>
  </si>
  <si>
    <t>ACCUnit_023</t>
  </si>
  <si>
    <t>ACCProv_024</t>
  </si>
  <si>
    <t>East of England|Mid and South Essex NHS Foundation Trust</t>
  </si>
  <si>
    <t>ACCUnit_024</t>
  </si>
  <si>
    <t>ACCProv_025</t>
  </si>
  <si>
    <t>East of England|Norfolk and Norwich University Hospitals NHS Foundation Trust</t>
  </si>
  <si>
    <t>ACCUnit_025</t>
  </si>
  <si>
    <t>ACCProv_026</t>
  </si>
  <si>
    <t>East of England|North West Anglia NHS Foundation Trust</t>
  </si>
  <si>
    <t>ACCUnit_026</t>
  </si>
  <si>
    <t>ACCProv_027</t>
  </si>
  <si>
    <t>East of England|Royal Papworth Hospital NHS Foundation Trust</t>
  </si>
  <si>
    <t>ACCUnit_027</t>
  </si>
  <si>
    <t>East of England|The Princess Alexandra Hospital NHS Trust</t>
  </si>
  <si>
    <t>ACCUnit_028</t>
  </si>
  <si>
    <t>East of England|The Queen Elizabeth Hospital, King's Lynn, NHS Foundation Trust</t>
  </si>
  <si>
    <t>ACCUnit_029</t>
  </si>
  <si>
    <t>East of England|West Hertfordshire Teaching Hospitals NHS Trust</t>
  </si>
  <si>
    <t>ACCUnit_030</t>
  </si>
  <si>
    <t>East of England|West Suffolk NHS Foundation Trust</t>
  </si>
  <si>
    <t>ACCUnit_031</t>
  </si>
  <si>
    <t>Greater Manchester|Bolton NHS Foundation Trust</t>
  </si>
  <si>
    <t>ACCUnit_032</t>
  </si>
  <si>
    <t>Greater Manchester|East Cheshire NHS Trust</t>
  </si>
  <si>
    <t>ACCUnit_033</t>
  </si>
  <si>
    <t>Greater Manchester|Manchester University NHS Foundation Trust</t>
  </si>
  <si>
    <t>ACCUnit_034</t>
  </si>
  <si>
    <t>Greater Manchester|Northern Care Alliance NHS Foundation Trust</t>
  </si>
  <si>
    <t>ACCUnit_035</t>
  </si>
  <si>
    <t>Greater Manchester|Stockport NHS Foundation Trust</t>
  </si>
  <si>
    <t>ACCUnit_036</t>
  </si>
  <si>
    <t>Greater Manchester|Tameside and Glossop Integrated Care NHS Foundation Trust</t>
  </si>
  <si>
    <t>ACCUnit_037</t>
  </si>
  <si>
    <t>Greater Manchester|The Christie NHS Foundation Trust</t>
  </si>
  <si>
    <t>ACCUnit_038</t>
  </si>
  <si>
    <t>Greater Manchester|Wrightington, Wigan and Leigh NHS Foundation Trust</t>
  </si>
  <si>
    <t>ACCUnit_039</t>
  </si>
  <si>
    <t>Kent, Surrey &amp; Sussex|Ashford and St Peter's Hospitals NHS Foundation Trust</t>
  </si>
  <si>
    <t>ACCUnit_040</t>
  </si>
  <si>
    <t>Kent, Surrey &amp; Sussex|Dartford and Gravesham NHS Trust</t>
  </si>
  <si>
    <t>ACCUnit_041</t>
  </si>
  <si>
    <t>Kent, Surrey &amp; Sussex|East Kent Hospitals University NHS Foundation Trust</t>
  </si>
  <si>
    <t>ACCUnit_042</t>
  </si>
  <si>
    <t>Kent, Surrey &amp; Sussex|East Sussex Healthcare NHS Trust</t>
  </si>
  <si>
    <t>ACCUnit_043</t>
  </si>
  <si>
    <t>Kent, Surrey &amp; Sussex|Frimley Health NHS Foundation Trust</t>
  </si>
  <si>
    <t>ACCUnit_044</t>
  </si>
  <si>
    <t>Kent, Surrey &amp; Sussex|Maidstone and Tunbridge Wells NHS Trust</t>
  </si>
  <si>
    <t>ACCUnit_045</t>
  </si>
  <si>
    <t>Kent, Surrey &amp; Sussex|Medway NHS Foundation Trust</t>
  </si>
  <si>
    <t>ACCUnit_046</t>
  </si>
  <si>
    <t>Kent, Surrey &amp; Sussex|Queen Victoria Hospital NHS Foundation Trust</t>
  </si>
  <si>
    <t>ACCUnit_047</t>
  </si>
  <si>
    <t>Kent, Surrey &amp; Sussex|Royal Surrey County Hospital NHS Foundation Trust</t>
  </si>
  <si>
    <t>ACCUnit_048</t>
  </si>
  <si>
    <t>Kent, Surrey &amp; Sussex|Surrey and Sussex Healthcare NHS Trust</t>
  </si>
  <si>
    <t>ACCUnit_049</t>
  </si>
  <si>
    <t>Kent, Surrey &amp; Sussex|University Hospitals Sussex NHS Foundation Trust</t>
  </si>
  <si>
    <t>ACCUnit_050</t>
  </si>
  <si>
    <t>Lancashire and South Cumbria|Blackpool Teaching Hospitals NHS Foundation Trust</t>
  </si>
  <si>
    <t>ACCUnit_051</t>
  </si>
  <si>
    <t>Lancashire and South Cumbria|East Lancashire Hospitals NHS Trust</t>
  </si>
  <si>
    <t>ACCUnit_052</t>
  </si>
  <si>
    <t>Lancashire and South Cumbria|Lancashire Teaching Hospitals NHS Foundation Trust</t>
  </si>
  <si>
    <t>ACCUnit_053</t>
  </si>
  <si>
    <t>Lancashire and South Cumbria|University Hospitals of Morecambe Bay NHS Foundation Trust</t>
  </si>
  <si>
    <t>ACCUnit_054</t>
  </si>
  <si>
    <t>London - North Central|Royal Free London NHS Foundation Trust</t>
  </si>
  <si>
    <t>ACCUnit_055</t>
  </si>
  <si>
    <t>London - North Central|Royal National Orthopaedic Hospital NHS Trust</t>
  </si>
  <si>
    <t>ACCUnit_056</t>
  </si>
  <si>
    <t>London - North Central|University College London Hospitals NHS Foundation Trust</t>
  </si>
  <si>
    <t>ACCUnit_057</t>
  </si>
  <si>
    <t>London - North East|Barking, Havering and Redbridge University Hospitals NHS Trust</t>
  </si>
  <si>
    <t>ACCUnit_058</t>
  </si>
  <si>
    <t>London - North East|Barts Health NHS Trust</t>
  </si>
  <si>
    <t>ACCUnit_059</t>
  </si>
  <si>
    <t>London - North East|Homerton Healthcare NHS Foundation Trust</t>
  </si>
  <si>
    <t>ACCUnit_060</t>
  </si>
  <si>
    <t>London - North West|Chelsea and Westminster Hospital NHS Foundation Trust</t>
  </si>
  <si>
    <t>ACCUnit_061</t>
  </si>
  <si>
    <t>London - North West|Imperial College Healthcare NHS Trust</t>
  </si>
  <si>
    <t>ACCUnit_062</t>
  </si>
  <si>
    <t>London - North West|London North West University Healthcare NHS Trust</t>
  </si>
  <si>
    <t>ACCUnit_063</t>
  </si>
  <si>
    <t>London - North West|The Hillingdon Hospitals NHS Foundation Trust</t>
  </si>
  <si>
    <t>ACCUnit_064</t>
  </si>
  <si>
    <t>London - South East|Guy's and St Thomas' NHS Foundation Trust</t>
  </si>
  <si>
    <t>ACCUnit_065</t>
  </si>
  <si>
    <t>London - South East|King's College Hospital NHS Foundation Trust</t>
  </si>
  <si>
    <t>ACCUnit_066</t>
  </si>
  <si>
    <t>London - South East|Lewisham and Greenwich NHS Trust</t>
  </si>
  <si>
    <t>ACCUnit_067</t>
  </si>
  <si>
    <t>London - South West|Croydon Health Services NHS Trust</t>
  </si>
  <si>
    <t>ACCUnit_068</t>
  </si>
  <si>
    <t>London - South West|Epsom and St Helier University Hospitals NHS Trust</t>
  </si>
  <si>
    <t>ACCUnit_069</t>
  </si>
  <si>
    <t>London - South West|Kingston and Richmond NHS Foundation Trust</t>
  </si>
  <si>
    <t>ACCUnit_070</t>
  </si>
  <si>
    <t>London - South West|St George's University Hospitals NHS Foundation Trust</t>
  </si>
  <si>
    <t>ACCUnit_071</t>
  </si>
  <si>
    <t>London - South West|The Royal Marsden NHS Foundation Trust</t>
  </si>
  <si>
    <t>ACCUnit_072</t>
  </si>
  <si>
    <t>North East and Cumbria Locality|Gateshead Health NHS Foundation Trust</t>
  </si>
  <si>
    <t>ACCUnit_073</t>
  </si>
  <si>
    <t>North East and Cumbria Locality|North Cumbria Integrated Care NHS Foundation Trust</t>
  </si>
  <si>
    <t>ACCUnit_074</t>
  </si>
  <si>
    <t>North East and Cumbria Locality|Northumbria Healthcare NHS Foundation Trust</t>
  </si>
  <si>
    <t>ACCUnit_075</t>
  </si>
  <si>
    <t>North East and Cumbria Locality|South Tyneside and Sunderland NHS Foundation Trust</t>
  </si>
  <si>
    <t>ACCUnit_076</t>
  </si>
  <si>
    <t>North East and Cumbria Locality|The Newcastle upon Tyne Hospitals NHS Foundation Trust</t>
  </si>
  <si>
    <t>ACCUnit_077</t>
  </si>
  <si>
    <t>North Yorkshire and Humberside|Hull University Teaching Hospitals NHS Trust</t>
  </si>
  <si>
    <t>ACCUnit_078</t>
  </si>
  <si>
    <t>North Yorkshire and Humberside|Northern Lincolnshire and Goole NHS Foundation Trust</t>
  </si>
  <si>
    <t>ACCUnit_079</t>
  </si>
  <si>
    <t>North Yorkshire and Humberside|York and Scarborough Teaching Hospitals NHS Foundation Trust</t>
  </si>
  <si>
    <t>ACCUnit_080</t>
  </si>
  <si>
    <t>South West|Gloucestershire Hospitals NHS Foundation Trust</t>
  </si>
  <si>
    <t>ACCUnit_081</t>
  </si>
  <si>
    <t>South West|Great Western Hospitals NHS Foundation Trust</t>
  </si>
  <si>
    <t>ACCUnit_082</t>
  </si>
  <si>
    <t>South West|North Bristol NHS Trust</t>
  </si>
  <si>
    <t>ACCUnit_083</t>
  </si>
  <si>
    <t>South West|Northern Devon Healthcare NHS Trust</t>
  </si>
  <si>
    <t>ACCUnit_084</t>
  </si>
  <si>
    <t>South West|Royal Cornwall Hospitals NHS Trust</t>
  </si>
  <si>
    <t>ACCUnit_085</t>
  </si>
  <si>
    <t>South West|Royal Devon University Healthcare NHS Foundation Trust</t>
  </si>
  <si>
    <t>ACCUnit_086</t>
  </si>
  <si>
    <t>South West|Royal United Hospitals Bath NHS Foundation Trust</t>
  </si>
  <si>
    <t>ACCUnit_087</t>
  </si>
  <si>
    <t>South West|Somerset NHS Foundation Trust</t>
  </si>
  <si>
    <t>ACCUnit_088</t>
  </si>
  <si>
    <t>South West|Torbay and South Devon NHS Foundation Trust</t>
  </si>
  <si>
    <t>ACCUnit_089</t>
  </si>
  <si>
    <t>South West|University Hospitals Bristol and Weston NHS Foundation Trust</t>
  </si>
  <si>
    <t>ACCUnit_090</t>
  </si>
  <si>
    <t>South West|University Hospitals Plymouth NHS Trust</t>
  </si>
  <si>
    <t>ACCUnit_091</t>
  </si>
  <si>
    <t>South West|Yeovil District Hospital NHS Foundation Trust</t>
  </si>
  <si>
    <t>ACCUnit_092</t>
  </si>
  <si>
    <t>South Yorkshire and Bassetlaw|Barnsley Hospital NHS Foundation Trust</t>
  </si>
  <si>
    <t>ACCUnit_093</t>
  </si>
  <si>
    <t>South Yorkshire and Bassetlaw|Doncaster and Bassetlaw Teaching Hospitals NHS Foundation Trust</t>
  </si>
  <si>
    <t>ACCUnit_094</t>
  </si>
  <si>
    <t>South Yorkshire and Bassetlaw|Sheffield Teaching Hospitals NHS Foundation Trust</t>
  </si>
  <si>
    <t>ACCUnit_095</t>
  </si>
  <si>
    <t>South Yorkshire and Bassetlaw|The Rotherham NHS Foundation Trust</t>
  </si>
  <si>
    <t>ACCUnit_096</t>
  </si>
  <si>
    <t>Tees Valley and South Durham Locality|County Durham and Darlington NHS Foundation Trust</t>
  </si>
  <si>
    <t>ACCUnit_097</t>
  </si>
  <si>
    <t>Tees Valley and South Durham Locality|North Tees and Hartlepool NHS Foundation Trust</t>
  </si>
  <si>
    <t>ACCUnit_098</t>
  </si>
  <si>
    <t>Tees Valley and South Durham Locality|South Tees Hospitals NHS Foundation Trust</t>
  </si>
  <si>
    <t>ACCUnit_099</t>
  </si>
  <si>
    <t>Thames Valley and Wessex|Buckinghamshire Healthcare NHS Trust</t>
  </si>
  <si>
    <t>ACCUnit_100</t>
  </si>
  <si>
    <t>Thames Valley and Wessex|Dorset County Hospital NHS Foundation Trust</t>
  </si>
  <si>
    <t>ACCUnit_101</t>
  </si>
  <si>
    <t>Thames Valley and Wessex|Frimley Health NHS Foundation Trust</t>
  </si>
  <si>
    <t>ACCUnit_102</t>
  </si>
  <si>
    <t>Thames Valley and Wessex|Hampshire Hospitals NHS Foundation Trust</t>
  </si>
  <si>
    <t>ACCUnit_103</t>
  </si>
  <si>
    <t>Thames Valley and Wessex|Isle of Wight NHS Trust</t>
  </si>
  <si>
    <t>ACCUnit_104</t>
  </si>
  <si>
    <t>Thames Valley and Wessex|Milton Keynes University Hospital NHS Foundation Trust</t>
  </si>
  <si>
    <t>ACCUnit_105</t>
  </si>
  <si>
    <t>Thames Valley and Wessex|Oxford University Hospitals NHS Foundation Trust</t>
  </si>
  <si>
    <t>ACCUnit_106</t>
  </si>
  <si>
    <t>Thames Valley and Wessex|Portsmouth Hospitals University NHS Trust</t>
  </si>
  <si>
    <t>ACCUnit_107</t>
  </si>
  <si>
    <t>Thames Valley and Wessex|Royal Berkshire NHS Foundation Trust</t>
  </si>
  <si>
    <t>ACCUnit_108</t>
  </si>
  <si>
    <t>Thames Valley and Wessex|Salisbury NHS Foundation Trust</t>
  </si>
  <si>
    <t>ACCUnit_109</t>
  </si>
  <si>
    <t>Thames Valley and Wessex|University Hospital Southampton NHS Foundation Trust</t>
  </si>
  <si>
    <t>ACCUnit_110</t>
  </si>
  <si>
    <t>Thames Valley and Wessex|University Hospitals Dorset NHS Foundation Trust</t>
  </si>
  <si>
    <t>ACCUnit_111</t>
  </si>
  <si>
    <t>West Midlands|George Eliot Hospital NHS Trust</t>
  </si>
  <si>
    <t>ACCUnit_112</t>
  </si>
  <si>
    <t>West Midlands|Sandwell and West Birmingham Hospitals NHS Trust</t>
  </si>
  <si>
    <t>ACCUnit_113</t>
  </si>
  <si>
    <t>West Midlands|South Warwickshire University NHS Foundation Trust</t>
  </si>
  <si>
    <t>ACCUnit_114</t>
  </si>
  <si>
    <t>West Midlands|The Dudley Group NHS Foundation Trust</t>
  </si>
  <si>
    <t>ACCUnit_115</t>
  </si>
  <si>
    <t>West Midlands|The Robert Jones and Agnes Hunt Orthopaedic Hospital NHS Foundation Trust</t>
  </si>
  <si>
    <t>ACCUnit_116</t>
  </si>
  <si>
    <t>West Midlands|The Royal Orthopaedic Hospital NHS Foundation Trust</t>
  </si>
  <si>
    <t>ACCUnit_117</t>
  </si>
  <si>
    <t>West Midlands|The Royal Wolverhampton NHS Trust</t>
  </si>
  <si>
    <t>ACCUnit_118</t>
  </si>
  <si>
    <t>West Midlands|The Shrewsbury and Telford Hospital NHS Trust</t>
  </si>
  <si>
    <t>ACCUnit_119</t>
  </si>
  <si>
    <t>West Midlands|University Hospitals Birmingham NHS Foundation Trust</t>
  </si>
  <si>
    <t>ACCUnit_120</t>
  </si>
  <si>
    <t>West Midlands|University Hospitals Coventry and Warwickshire NHS Trust</t>
  </si>
  <si>
    <t>ACCUnit_121</t>
  </si>
  <si>
    <t>West Midlands|University Hospitals of North Midlands NHS Trust</t>
  </si>
  <si>
    <t>ACCUnit_122</t>
  </si>
  <si>
    <t>West Midlands|Walsall Healthcare NHS Trust</t>
  </si>
  <si>
    <t>ACCUnit_123</t>
  </si>
  <si>
    <t>West Midlands|Worcestershire Acute Hospitals NHS Trust</t>
  </si>
  <si>
    <t>ACCUnit_124</t>
  </si>
  <si>
    <t>West Midlands|Wye Valley NHS Trust</t>
  </si>
  <si>
    <t>ACCUnit_125</t>
  </si>
  <si>
    <t>West Yorkshire|Airedale NHS Foundation Trust</t>
  </si>
  <si>
    <t>ACCUnit_126</t>
  </si>
  <si>
    <t>West Yorkshire|Bradford Teaching Hospitals NHS Foundation Trust</t>
  </si>
  <si>
    <t>ACCUnit_127</t>
  </si>
  <si>
    <t>West Yorkshire|Calderdale and Huddersfield NHS Foundation Trust</t>
  </si>
  <si>
    <t>ACCUnit_128</t>
  </si>
  <si>
    <t>West Yorkshire|Harrogate and District NHS Foundation Trust</t>
  </si>
  <si>
    <t>ACCUnit_129</t>
  </si>
  <si>
    <t>West Yorkshire|Leeds Teaching Hospitals NHS Trust</t>
  </si>
  <si>
    <t>ACCUnit_130</t>
  </si>
  <si>
    <t>West Yorkshire|Mid Yorkshire Teaching NHS Trust</t>
  </si>
  <si>
    <t>ACCUnit_131</t>
  </si>
  <si>
    <t>Gibraltar|Gibraltar Health Authority</t>
  </si>
  <si>
    <t>ACCUnit_132</t>
  </si>
  <si>
    <t>Guernsey|States of Guernsey Health and Social Care</t>
  </si>
  <si>
    <t>ACCUnit_133</t>
  </si>
  <si>
    <t>Isle of Man|Isle of Man Department of Health and Social Care</t>
  </si>
  <si>
    <t>ACCUnit_134</t>
  </si>
  <si>
    <t>Isle of Wight|Isle of Wight NHS Trust</t>
  </si>
  <si>
    <t>ACCUnit_135</t>
  </si>
  <si>
    <t>Jersey|Government of Jersey Health and Community Services</t>
  </si>
  <si>
    <t>ACCUnit_136</t>
  </si>
  <si>
    <t>Northern Ireland|Belfast Health and Social Care Trust</t>
  </si>
  <si>
    <t>ACCUnit_137</t>
  </si>
  <si>
    <t>Northern Ireland|Northern Health and Social Care Trust</t>
  </si>
  <si>
    <t>ACCUnit_138</t>
  </si>
  <si>
    <t>Northern Ireland|South Eastern Health and Social Care Trust</t>
  </si>
  <si>
    <t>ACCUnit_139</t>
  </si>
  <si>
    <t>Northern Ireland|Southern Health and Social Care Trust</t>
  </si>
  <si>
    <t>ACCUnit_140</t>
  </si>
  <si>
    <t>Northern Ireland|Western Health and Social Care Trust</t>
  </si>
  <si>
    <t>ACCUnit_141</t>
  </si>
  <si>
    <t>Scotland|NHS Ayrshire and Arran</t>
  </si>
  <si>
    <t>ACCUnit_142</t>
  </si>
  <si>
    <t>Scotland|NHS Borders</t>
  </si>
  <si>
    <t>ACCUnit_143</t>
  </si>
  <si>
    <t>Scotland|NHS Dumfries and Galloway</t>
  </si>
  <si>
    <t>ACCUnit_144</t>
  </si>
  <si>
    <t>Scotland|NHS Fife</t>
  </si>
  <si>
    <t>ACCUnit_145</t>
  </si>
  <si>
    <t>Scotland|NHS Forth Valley</t>
  </si>
  <si>
    <t>ACCUnit_146</t>
  </si>
  <si>
    <t>Scotland|NHS Grampian</t>
  </si>
  <si>
    <t>ACCUnit_147</t>
  </si>
  <si>
    <t>Scotland|NHS Greater Glasgow and Clyde</t>
  </si>
  <si>
    <t>ACCUnit_148</t>
  </si>
  <si>
    <t>Scotland|NHS Highland</t>
  </si>
  <si>
    <t>ACCUnit_149</t>
  </si>
  <si>
    <t>Scotland|NHS Lanarkshire</t>
  </si>
  <si>
    <t>ACCUnit_150</t>
  </si>
  <si>
    <t>Scotland|NHS Lothian</t>
  </si>
  <si>
    <t>ACCUnit_151</t>
  </si>
  <si>
    <t>Scotland|NHS Tayside</t>
  </si>
  <si>
    <t>ACCUnit_152</t>
  </si>
  <si>
    <t>Scotland|NHS National Services Scotland (Golden Jubilee National Hospital Board)</t>
  </si>
  <si>
    <t>ACCUnit_153</t>
  </si>
  <si>
    <t>Wales|Betsi Cadwaladr University Health Board</t>
  </si>
  <si>
    <t>ACCUnit_154</t>
  </si>
  <si>
    <t>Wales|Aneurin Bevan University Health Board</t>
  </si>
  <si>
    <t>ACCUnit_155</t>
  </si>
  <si>
    <t>Wales|Cardiff and Vale University Health Board</t>
  </si>
  <si>
    <t>ACCUnit_156</t>
  </si>
  <si>
    <t>Wales|Swansea Bay University Health Board</t>
  </si>
  <si>
    <t>ACCUnit_157</t>
  </si>
  <si>
    <t>Wales|Cwm Taf Morgannwg University Health Board</t>
  </si>
  <si>
    <t>ACCUnit_158</t>
  </si>
  <si>
    <t>Wales|Hywel Dda University Health Board</t>
  </si>
  <si>
    <t>ACCUnit_159</t>
  </si>
  <si>
    <t>Rec_Black</t>
  </si>
  <si>
    <t>GPICS V3 Audit Tool
Chapter 3.20 Rehabilitation</t>
  </si>
  <si>
    <t>GPICS V3 Audit Tool
Chapter 4.1 Research</t>
  </si>
  <si>
    <t>Quality Recommendations</t>
  </si>
  <si>
    <t>BRAG Rating Key</t>
  </si>
  <si>
    <t>Actions on track</t>
  </si>
  <si>
    <t>Minimum Standards demonstrate regulatory assurance (musts).
Quality Recommendations demonstrate improvement maturity (shoulds).</t>
  </si>
  <si>
    <t>%
Complete
(this chapter)</t>
  </si>
  <si>
    <t>Green tick</t>
  </si>
  <si>
    <t>Red cross</t>
  </si>
  <si>
    <t>Chapter complete</t>
  </si>
  <si>
    <t>Items outstanding</t>
  </si>
  <si>
    <t xml:space="preserve"> Medicine and the Intensive Care Society.</t>
  </si>
  <si>
    <t>2.16 MS4</t>
  </si>
  <si>
    <t>2.16 QR26</t>
  </si>
  <si>
    <t>ACCProv_028</t>
  </si>
  <si>
    <t>Number of comissioned beds</t>
  </si>
  <si>
    <t>Medical adult patients (unspecified specialty)</t>
  </si>
  <si>
    <t>Thoracic surgical adult patients predominate</t>
  </si>
  <si>
    <t>Burns and plastic surgery adult patients predominate</t>
  </si>
  <si>
    <t>Spinal adult patients predominate</t>
  </si>
  <si>
    <t>Renal adult patients predominate</t>
  </si>
  <si>
    <t>Liver adult patients predominate</t>
  </si>
  <si>
    <t>Obstetric and gynaecology adult critical care patients predominate</t>
  </si>
  <si>
    <t>Non-specific, general adult critical care patients predominate</t>
  </si>
  <si>
    <t>Surgical adult patients (unspecified specialty)</t>
  </si>
  <si>
    <t>Neurosciences adult patients predominate</t>
  </si>
  <si>
    <t>Cardiac surgical adult patients predominate</t>
  </si>
  <si>
    <t>Number of beds</t>
  </si>
  <si>
    <t>Unit configuration &amp; function</t>
  </si>
  <si>
    <t>Flexible critical care beds where there is a mix of level 2 and level 3 beds</t>
  </si>
  <si>
    <t>Level 2 beds only</t>
  </si>
  <si>
    <t>Level 3 beds only</t>
  </si>
  <si>
    <t>Unit function</t>
  </si>
  <si>
    <t>Unit configuration</t>
  </si>
  <si>
    <t>Endorsed by</t>
  </si>
  <si>
    <t>intervals, to allow benchmarking across regions, and various unit demographics, with the plan to present</t>
  </si>
  <si>
    <t>the data at national forums such as the Intensive Care Society's State of the Art conference.</t>
  </si>
  <si>
    <t>GPICS V3 Audit Tool
3.18 Care of the Critically Ill Pregnant (or Recently pregnant) Patient</t>
  </si>
  <si>
    <t>Source sheet</t>
  </si>
  <si>
    <t>Source row</t>
  </si>
  <si>
    <t>2.11 Occupational Therapy</t>
  </si>
  <si>
    <t>_TypeofUnit</t>
  </si>
  <si>
    <t>Chapter_Helper</t>
  </si>
  <si>
    <t>Type_Summary</t>
  </si>
  <si>
    <t>_Lists</t>
  </si>
  <si>
    <t>_Lookup</t>
  </si>
  <si>
    <t xml:space="preserve"> Where the clinical director for the service is not a consultant in ICM, the clinical lead for intensive care must be a consultant in ICM.  </t>
  </si>
  <si>
    <t xml:space="preserve"> Intensive care services must have access to a consultant in ICM available 24/7. (see Chapter 2.1 Consultant Staffing)</t>
  </si>
  <si>
    <t xml:space="preserve"> Intensive care services must have an effective clinical governance structure and robust data collection with participation in national audit programmes for adult intensive care.</t>
  </si>
  <si>
    <t xml:space="preserve"> Intensive care services must declare occupancy, physical and staffed capacity and unit stress data through their relevant networks or reporting structures.</t>
  </si>
  <si>
    <t>  Hospital Trusts, Health Boards and Adult Critical Care Clinical Networks must regularly monitor intensive care provision for signs of potential intensive care stress as indicated by the metrics of delayed admissions, overnight discharges, admissions with four or more organ failures, readmissions and capacity transfers.</t>
  </si>
  <si>
    <t>  Intensive care services must ensure that there are robust surge plans in place which align to published guidance where it exists to ensure services are responsive to changes in demand.</t>
  </si>
  <si>
    <t xml:space="preserve"> Intensive care healthcare professionals should be consulted when acute hospital services are being reconfigured.</t>
  </si>
  <si>
    <t>Intensive care services should have a workforce strategy and delivery plan in place which includes multidisciplinary workforce development9, support for staff health and wellbeing and implementation of new models of working.</t>
  </si>
  <si>
    <t>Enhanced care services should be developed to provide flexible patient care, including provision of non-invasive ventilation, improve patient flow in elective services, support operative scheduling and release capacity within intensive care.</t>
  </si>
  <si>
    <t xml:space="preserve"> Intensive care discharges must be discussed pre-emptively at hospital-wide daily bed management meetings and given the same level of priority as hospital admissions.</t>
  </si>
  <si>
    <t xml:space="preserve"> ICUs must participate in a programme of healthcare associated infection surveillance to monitor and benchmark infection rates.</t>
  </si>
  <si>
    <t>Intensive care facilities must meet all relevant UK healthcare building standards (see background and explanation for further details).</t>
  </si>
  <si>
    <t xml:space="preserve">Unit layout must mitigate the impact of single rooms on patient and staff isolation, including staff safety.  </t>
  </si>
  <si>
    <t xml:space="preserve">ICUs should be designed with best use of natural and artificial light control of noise and concepts of biophilic environments in mind. </t>
  </si>
  <si>
    <t xml:space="preserve">Requirement for single rooms and isolation rooms should be carefully evaluated against projected case-mix and future staffing impact.  </t>
  </si>
  <si>
    <t xml:space="preserve">Design of clinical spaces should minimise the visual and audible impact of clinical equipment for all users, and provide familiarity, communication and entertainment to maximise cognitive engagement for patients. </t>
  </si>
  <si>
    <t>Facilities for families and visitors should be planned respectfully and to a standard comparable with other high-consequence facilities such as cancer centres or children’s hospitals.</t>
  </si>
  <si>
    <t xml:space="preserve">Flexible spaces for staff, including spaces for retreat, quiet working, and on-duty training and education, should be positioned to maintain immediate clinical availability. </t>
  </si>
  <si>
    <t xml:space="preserve">ICUs should be designed for maximum resilience and unit safety, considering future infection control and pandemic compartmentalisation requirements, along with fire safety and emergency evacuation features in line with recent Intensive Care Society and Association of Anaesthetists guidelines.  </t>
  </si>
  <si>
    <t>Business Continuity: The CIS must have a rigorous business continuity plan (including contingency for power/system failure), with staff trained in its implementation available 24/7, always ensuring access to critical patient data; with no prolonged periods of routine downtime for planned updates or maintenance.</t>
  </si>
  <si>
    <t>Training: The NHS organisation and vendor company must ensure the CIS is accompanied by a rolling programme of training for all end-users and stakeholders; prior to, during and after implementation; supported by clinical super-users and a multi-platform approach, with due consideration for temporary, rotating and ad-hoc users.</t>
  </si>
  <si>
    <t xml:space="preserve">Equipment, wherever possible, should have the ability to transmit data to clinical information systems and core hospital patient administration systems.  </t>
  </si>
  <si>
    <t>There should be indemnity and governance policies in place for loan equipment.</t>
  </si>
  <si>
    <t xml:space="preserve">ICUs must have the equipment to provide point of care intensive care ultrasound. </t>
  </si>
  <si>
    <t>Hospitals must ensure there is a clinical review of all patients with a NEWS ≥5 (or equivalent if NEWS2 not in use), a score of 3 in a single parameter or any clinical concern via a rapid response system incorporating intensive care expertise.</t>
  </si>
  <si>
    <t xml:space="preserve">There should be regular (quarterly and annual) review of activity to review service provision, and liaison with the appropriate patient safety champions and committees in the hospital.  </t>
  </si>
  <si>
    <t xml:space="preserve">ICM Consultants providing out of hours Cardiothoracic intensive care and advice must have regular daytime timetabled sessions in cardiothoracic intensive care. </t>
  </si>
  <si>
    <t xml:space="preserve"> Staffing must adhere to the minimum standards outlined in the relevant staffing chapters of GPICS V3. </t>
  </si>
  <si>
    <t xml:space="preserve">In addition to the  on-site medical doctor or ACCP, there must be a cardiothoracic surgeon. </t>
  </si>
  <si>
    <t xml:space="preserve">There must be 24/7 access to staff with advanced airway skills.  </t>
  </si>
  <si>
    <t xml:space="preserve">Staffing must adhere to the minimum standards outlined in the relevant staffing chapters of GPICS V3. </t>
  </si>
  <si>
    <t>Neurocritical care units must have access to appropriate clinical expertise from the following specialist services: neurosurgery, spinal surgery, neurology, stroke, diagnostic and interventional neuroradiology, neurophysiology and neurorehabilitatio.</t>
  </si>
  <si>
    <t>There must be processes in place within regional intensive care networks to request advice from their respective local neurointensive care services (in addition to neurosurgery and neurology), which is documented and forms part of the patient record.</t>
  </si>
  <si>
    <t>The  care for all neuro science patients must meet the requirements of similar patients cared for in a general ICU as per GPICS standards.</t>
  </si>
  <si>
    <t>Neurocritical care patients’ long-term outcome should be assessed at three months or later, in all needed adults who were admitted for more than four days, ideally in specialist neurocritical care follow-up clinics.</t>
  </si>
  <si>
    <t xml:space="preserve">There must be a 24/7 dedicated on-site medical doctor and ACCP rota for the ICU (see Chapter 2.4 On-site Medical Doctor and ACCP Rota). </t>
  </si>
  <si>
    <t>The TEP must be reviewed at the time of discharge, including suitability of re-admission for enhanced care and/or intensive care.</t>
  </si>
  <si>
    <t xml:space="preserve">A radiologist must be immediately contactable to support the diagnostic management of acutely ill patients at all times.  </t>
  </si>
  <si>
    <t>Locally agreed protocols must be in place to define which other patients are discussed with the regional SWU/complex HMV centre.</t>
  </si>
  <si>
    <t xml:space="preserve">Patients under the care of a regional complex HMV service, admitted to an ICU in another hospital, who are unable to be weaned to their baseline level of ventilation, should be transferred to the hospital where the regional complex HMV service is located at the soonest practical time-point of their intensive care stay.  </t>
  </si>
  <si>
    <t>Networks should evaluate the impact of any changes on quality, safety, experience, and outcomes across whole pathway and identify vulnerable groups experiencing gaps in access, experience, and outcomes.</t>
  </si>
  <si>
    <t>CCMDS3 must be collected and reported in all designated adult critical care locations.</t>
  </si>
  <si>
    <t xml:space="preserve">Trained personnel should collect all 34 fields in CCMDS. </t>
  </si>
  <si>
    <t xml:space="preserve">A consultant in ICM must lead patient care on the ICU during the daytime, seven days a week. </t>
  </si>
  <si>
    <t xml:space="preserve">If specialists are locally approved to provide consultant equivalent clinical activities, they must have access to advice from a consultant in ICM 24/7. </t>
  </si>
  <si>
    <t xml:space="preserve">A consultant/specialist must be responsible for clinical decision-making, admission and discharge on the ICU. </t>
  </si>
  <si>
    <t xml:space="preserve">A consultant/specialist with any clinical commitment to intensive care, providing in or after-hours patient care, must have a minimum of 2 programmed activities (PAs) devoted to acute ICM within their job plan. </t>
  </si>
  <si>
    <t xml:space="preserve">Daytime direct clinical care (DCC) PAs in ICM must be exclusively in ICM, with no additional responsibility for a second specialty at the same time. </t>
  </si>
  <si>
    <t>2.1 QR9</t>
  </si>
  <si>
    <t>1.18</t>
  </si>
  <si>
    <t xml:space="preserve">The consultant rota should avoid excessive periods (&gt; 24 hours) of sole direct patient consultant responsibility. </t>
  </si>
  <si>
    <t xml:space="preserve">A consultant in ICM job plan should have a minimum of 4 DCC PAs in total, of which at least 2 are daytime DCC PAs.  </t>
  </si>
  <si>
    <t xml:space="preserve">All DCC PAs in ICM should be exclusively in ICM, with no additional responsibility for a second specialty at the same time.  </t>
  </si>
  <si>
    <t>There should be readily accessible input from dietetics, speech and language therapy, occupational therapy, and clinical psychology as required, to assist decision making.</t>
  </si>
  <si>
    <t>Sufficient DCC should be job planned to support relevant non-patient facing clinical (patient related) activities such as writing Coroner/Procurator Fiscal reports and responding to incidents and complaints.</t>
  </si>
  <si>
    <t xml:space="preserve">All ICU doctors must have a designated educational/clinical supervisor or SAS tutor. </t>
  </si>
  <si>
    <t xml:space="preserve">All ICU doctors not in formal training must have an appraiser for revalidation. </t>
  </si>
  <si>
    <t>Doctors in specialty training on the ICU must be provided with the opportunity to fulfil the relevant competences and requirements of their specialty curriculum.3 (see Chapter 2.16)</t>
  </si>
  <si>
    <t xml:space="preserve">ICUs employing ACCPs must ensure the ACCP standard operating procedures are regularly reviewed as part of the unit’s governance arrangements.  </t>
  </si>
  <si>
    <t xml:space="preserve">ICUs employing or training ACCPs should ensure working conditions in line with the FICM Sustainable Career Pathway to help to retain senior ACCPs. </t>
  </si>
  <si>
    <t xml:space="preserve">Employing units should aim to train and/or appoint those practitioners eligible for, or holding, FICM ACCP membership to ensure they practice at a national standard of knowledge base and minimum skillset in meeting the FICM ACCP Curriculum capabilities.  </t>
  </si>
  <si>
    <t>Leave (both professional and personal) should be acknowledged and, where possible, agreed if requested with a minimum six weeks in advance16.</t>
  </si>
  <si>
    <t>Mandatory specialty teaching attendance time should be protected.</t>
  </si>
  <si>
    <t xml:space="preserve">Level 3 patients must have a minimum registered nurse:patient ratio of 1:1 to deliver direct care. </t>
  </si>
  <si>
    <t xml:space="preserve">Level 2 patients must have a minimum registered nurse:patient ratio of 1:2 to deliver direct care. </t>
  </si>
  <si>
    <t xml:space="preserve"> All clinical shift leaders must have completed or be working towards completion of CC3N Step 4 Competencies4 and hold a post-registration critical care award.</t>
  </si>
  <si>
    <t xml:space="preserve">All registered nursing staff supplied by bank/agency should have completed as a minimum Step 1 competencies.  </t>
  </si>
  <si>
    <t xml:space="preserve">NARs must work within their scope of practice as defined by the Nursing and Midwifery Council.  </t>
  </si>
  <si>
    <t xml:space="preserve">Senior specialist intensive care pharmacist support should be accessible within the healthcare organisation.  </t>
  </si>
  <si>
    <t xml:space="preserve">ICUs must have access to a physiotherapist covering all aspects of intensive care (including respiratory and rehabilitation services, and contributions to the multidisciplinary coordination of care) five days per week. </t>
  </si>
  <si>
    <t>Physiotherapists must be involved with non-direct patient facing roles within the ICU service delivery including, training and any relevant clinical guideline development, clinical governance and morbidity and mortality meetings.</t>
  </si>
  <si>
    <t>GPICS V3 Audit Tool
Chapter 2.4 On-site Medical Doctor and ACCP Rotas</t>
  </si>
  <si>
    <t xml:space="preserve">There should be a minimum of 0.25 WTE registered physiotherapist per ICU bed. </t>
  </si>
  <si>
    <t>Physiotherapy services should provide assessment and intervention for patients requiring rehabilitation seven-days per week.</t>
  </si>
  <si>
    <t xml:space="preserve">The physiotherapy intervention(s) as part of the patients individualised rehabilitation plan, should be matched to the acuity, dependency and complexity of the patient, considering the patients clinical needs and tolerance to interventions. </t>
  </si>
  <si>
    <t xml:space="preserve">All organisations should explore the need for physiotherapy roles working at consultant or advanced level of practice.  </t>
  </si>
  <si>
    <t xml:space="preserve">Physiotherapy services, either independently or in conjunction with other nursing and AHP services, should take proactive steps to maximise the utilisation of rehabilitation/therapy support workers and assistant practitioners across the intensive care pathway, utilising apprenticeships, and other training paths to support this. </t>
  </si>
  <si>
    <t xml:space="preserve">ICUs must have access to a dietitian five days a week. </t>
  </si>
  <si>
    <t>SLTs must contribute to ICU ward rounds, tracheostomy teams, follow-up clinics, training, and any relevant clinical guideline development, clinical governance and morbidity and mortality meetings.</t>
  </si>
  <si>
    <t>All OTs working in ICU must utilise the AHP Critical Care Capability Framework, to track and guide professional development, working within the four pillars of practice.</t>
  </si>
  <si>
    <t>OTs must complete a needs-based assessment using holistic measures of health and disability including activities of daily living in ICU. </t>
  </si>
  <si>
    <t>OTs must be able to assess and contribute to non- pharmacological treatment options for patients who present with delirium in line with the P.A.D.I.S. guidelines (pain, agitation, delirium, immobility and sleep).</t>
  </si>
  <si>
    <t>OTs must be involved with non-direct patient facing roles within the ICU service delivery including training, relevant clinical guideline development, clinical governance and morbidity and mortality meetings.</t>
  </si>
  <si>
    <t>The lead OT should be responsible for supporting learning opportunities, training and clinical supervision for junior staff providing OT services in intensive care. </t>
  </si>
  <si>
    <t>Where integrated practitioner psychologists are present the most senior practitioner psychologist must be part of the intensive care leadership team, to advise on systemic issues influencing staff well-being.</t>
  </si>
  <si>
    <t>All patients in ICU must be screened for psychological distress5.</t>
  </si>
  <si>
    <t>There should be a minimum of 0.1 WTE practitioner psychologist per intensive care bed6.</t>
  </si>
  <si>
    <t>Critical Care Scientists must comply with the professional standards of behaviour and practice set out in Good Scientific Practice (GSP).</t>
  </si>
  <si>
    <t>Critical Care Scientists responsible for management of medical devices and point of care diagnostic services must comply with the standards set by the Medicines and Healthcare Products Regulatory Agency (MHRA) and the International Organisation for Standardisation (ISO) standard (22870:2016).</t>
  </si>
  <si>
    <t>Critical Care Scientists voluntarily registered with the Health and Care Professions Council (HCPC) must meet the Standard of Proficiency and comply with the Standards of Conduct, Performance and Ethics.</t>
  </si>
  <si>
    <t>Critical Care Scientists should successfully complete an approved training programme, either via accredited specialist training or as part of the Scientist Training Program (STP) commissioned by the National School of Healthcare Science (NSHCS).</t>
  </si>
  <si>
    <t>Critical Care Scientists should be registered with the HCPC.</t>
  </si>
  <si>
    <t>Critical Care Scientists should work collaboratively to be a dynamic member of the multidisciplinary team.</t>
  </si>
  <si>
    <t>Critical Care Scientists should provide advice to medical, nursing, and wider multidisciplinary team about the safe and effective use of medical devices used within the intensive care environment</t>
  </si>
  <si>
    <t>Critical Care Scientists should develop and support research activities.</t>
  </si>
  <si>
    <t>Critical Care Scientists should provide effective management and support for medical devices, including advising on optimal clinical settings and troubleshooting, resulting in focused, efficient, and high-quality care.</t>
  </si>
  <si>
    <t>Critical Care Scientists should contribute to the educational needs of the multidisciplinary team.</t>
  </si>
  <si>
    <t>Critical Care Scientists should demonstrate flexibility and adaptability to work across diverse pathways of patient care and clinical services that are both routine and highly specialised.</t>
  </si>
  <si>
    <t>Critical Care Scientists should work safely and effectively within their scope of practice and ensure they do not practise in areas where they are not proficient.</t>
  </si>
  <si>
    <t>As part of the multidisciplinary team, Critical Care Scientists should contribute to the strategic direction, planning and delivery of intensive care services.</t>
  </si>
  <si>
    <t>Critical Care Scientists should engage with the Society of Critical Care Technologies (SCCT) as their professional body to work in collaboration with the Academy for Healthcare Science and the NSHCS.</t>
  </si>
  <si>
    <t xml:space="preserve">All new members of staff must have an appropriate-to-role induction led by relevant members of staff.  </t>
  </si>
  <si>
    <t>GPICS V3 Audit Tool
Chapter 2.15 Induction, Return to Work and Exit</t>
  </si>
  <si>
    <t>ACCPs | The development, education and training of ACCPs should be regularly reviewed through a local quality assurance process.</t>
  </si>
  <si>
    <t>ACCPs | ACCPs should be supported to attend ICU morbidity and mortality, governance and quality improvement meetings.</t>
  </si>
  <si>
    <t>ACCPs | There should be a regular ACCP teaching and protected time to attend.</t>
  </si>
  <si>
    <t>ACCPs | All ACCPs should be given the time and opportunity to achieve the objectives within their PDP.</t>
  </si>
  <si>
    <t>ACCPs | ACCP clinical leads should be allocated sufficient time in their job plan to fulfil their role.</t>
  </si>
  <si>
    <t>ACCPs | There should be sufficient job planned ICM consultant time to allow 0.25 PA per ACCP in training and 0.125 PA per trained ACCP.</t>
  </si>
  <si>
    <t>ACCPs | All ACCPs must have a PDP relevant and realistic to their developmental needs which has been agreed upon by their ICM consultant and ACCP clinical lead.</t>
  </si>
  <si>
    <t>ACCPs | Continuing professional development (CPD/appraisal) for ACCPs must be carried out on an annual basis, in accordance with FICM CPD/appraisal guidance, which meets the revalidation requirements of their base professional regulator.</t>
  </si>
  <si>
    <t xml:space="preserve">ACCPs | ICUs who employ or train ACCPs must have an ICM consultant lead for ACCPs. </t>
  </si>
  <si>
    <t xml:space="preserve">Medical Doctors | There should be a regular medical teaching for non-consultant ICU doctors and protected time to attend. </t>
  </si>
  <si>
    <t>Medical Doctors | Educational/clinical supervisors, SAS tutors and appraisers should be allocated sufficient time in their job plan to fulfil their role.</t>
  </si>
  <si>
    <t>Medical Doctors | All senior doctors responsible for the educational supervision of doctors in training must be developed, supported and appraised annually using the criteria recognised by the GMC for this role.</t>
  </si>
  <si>
    <t>Medical Doctors | Educational supervisors must have job planning which allows 0.25 PA per ICU doctor in training.</t>
  </si>
  <si>
    <t xml:space="preserve">Medical Doctors | Doctors in specialty training on the ICU must be provided with the opportunity to fulfil the relevant competences and requirements of their specialty curriculum. </t>
  </si>
  <si>
    <t xml:space="preserve">Medical Doctors | All doctors not in formal training must have an appraiser for revalidation. </t>
  </si>
  <si>
    <t xml:space="preserve">Medical Doctors | All non-consultant doctors must have a designated educational supervisor or SAS tutor. </t>
  </si>
  <si>
    <t>Outreach | Critical care outreach staff, whether they sit within or outside intensive care directorates, should possess critical care competency (enhanced, advanced, consultant), and achieve the competency level set out as part of their role description and in line with the Critical Care Outreach Practitioner (CCOP) Framework.</t>
  </si>
  <si>
    <t>Nursing | Specialist step competencies should be completed whenever relevant to the casemix of the unit.</t>
  </si>
  <si>
    <t xml:space="preserve">Nursing | Critical care educators should have a job plan that ensures they have allocated time for all aspects of the role including preparation of educational resources.  </t>
  </si>
  <si>
    <t>Nursing | All registered nurses working in intensive care must be working towards completing the Steps National Competency Framework for Adult Nurses in Critical Care (Step 1,2 and 3).</t>
  </si>
  <si>
    <t>Nursing | All clinical shift leaders must be working towards completion of CC3N Step 4 Competencies and hold a post-registration critical care award.</t>
  </si>
  <si>
    <t>Multidisciplinary Team | The medically led teaching programme, where appropriate, should be open to all members of the multidisciplinary team.</t>
  </si>
  <si>
    <t>Staff should have access to job planning, personal development planning, annual appraisal and equity of access to educational opportunities3.</t>
  </si>
  <si>
    <t xml:space="preserve">ICUs should promote a supportive work environment to foster healthy working relationships, psychological safety and positive culture. </t>
  </si>
  <si>
    <t xml:space="preserve">ICUs should assign dedicated mentors for specific groups known to experience barriers to career progression, such as international graduates and Locally Employed Doctors (LEDs) to ensure that they receive tailored support and development opportunities.  </t>
  </si>
  <si>
    <t xml:space="preserve">ICUs should recognise and support the cultural needs of staff. </t>
  </si>
  <si>
    <t>Unless clinically contra-indicated, ventilated patients should be nursed in a semi-recumbent position at 30 to 45 degrees.</t>
  </si>
  <si>
    <t>When EN is not feasible or insufficient, parenteral nutrition should be considered   in patients with (or at high risk of) malnutrition, which maybe a combination of cachexia (disease related) and malnutrition (inadequate consumption of nutrients).</t>
  </si>
  <si>
    <t>A transfusion threshold of 70g/L should be adopted in general for haemodynamically stable intensive care patients in the absence of indication for a higher haemoglobin target6.</t>
  </si>
  <si>
    <t>The decision and management plan for any admission must be discussed with the duty consultant responsible for the ICU1,2 and the nurse in charge, as soon as possible.</t>
  </si>
  <si>
    <t xml:space="preserve">Patients must be reviewed, in person, by a consultant responsible for the ICU as urgently as the clinical state dictates, and always within 14 hours of admission to intensive care. </t>
  </si>
  <si>
    <t xml:space="preserve">The nurse in charge (or area leader in larger units) must be present in person for the ward round to ensure appropriate multidisciplinary discharge planning.  </t>
  </si>
  <si>
    <t xml:space="preserve">Patients discharged from intensive care should have access to an intensive care follow-up service. </t>
  </si>
  <si>
    <t>ICUs should have a dedicated intensive care outreach team, separate to those with responsibility for the day-to-day running of the unit, able to respond promptly to concerns raised by the in-patient ward teams, support admission to ICU and review intensive care ward discharges.</t>
  </si>
  <si>
    <t xml:space="preserve">All ICUs must have a guideline for managing patient pain, thirst, dyspnoea and delirium. </t>
  </si>
  <si>
    <t xml:space="preserve">Staff should receive specific training about the patient experience in the ICU, particularly for those with a prolonged ICU stay, and how the experience can be humanised. </t>
  </si>
  <si>
    <t xml:space="preserve">For patients who are expected to remain on the ICU for more than a few days, a ‘this is me’ board or equivalent should be considered.  </t>
  </si>
  <si>
    <t>When managing an airway, ICUs must have access to appropriate monitoring in accordance with the DAS-ICS-FICM-RCoA guideline on intubation in the critically ill patient.</t>
  </si>
  <si>
    <t>All patients ventilated via an artificial airway must be appropriately monitored in accordance with the DAS-ICS-FICM-RCoA guideline on intubation in the critically ill patient.</t>
  </si>
  <si>
    <t xml:space="preserve">ICUs must have evidence-based guidelines for the management of acute respiratory failure, including Acute Respiratory Distress Syndrome (ARDS)2-5. </t>
  </si>
  <si>
    <t xml:space="preserve">Non-invasive respiratory support should be considered for all patients with respiratory failure that are not responding to standard oxygen therapy, although used with caution in more severe ARDS.  </t>
  </si>
  <si>
    <t xml:space="preserve">Patients admitted to ICUs with potentially reversible cardiogenic shock or who are candidates for transplantation must be discussed early with cardiogenic shock centres capable of providing mechanical cardiovascular support (MCS) or regional advanced heart failure centres. </t>
  </si>
  <si>
    <t xml:space="preserve">Immediate coronary angiography and PCI of the infarct-related artery (if indicated) should be considered in critically unwell patients with complications of Acute Coronary Syndrome (ACS). </t>
  </si>
  <si>
    <t xml:space="preserve">Patients admitted to ICUs with acute heart failure should have access to the local heart failure multidisciplinary team. </t>
  </si>
  <si>
    <t xml:space="preserve">There must be close collaboration with an intensive care pharmacist with experience in AKI and the effects of RRT.  </t>
  </si>
  <si>
    <t>The type and position of nasogastric tubes (NGTs) used for enteral nutrition (EN), hydration and/or drug administration, must comply with NHS England guidelines (or equivalent) and be no larger than 14 French gauge.</t>
  </si>
  <si>
    <t>There must be access to a range of parenteral nutrition (PN) bags which include vitamins, trace elements and minerals, to meet the service needs.</t>
  </si>
  <si>
    <t>A nutrition support guideline must be available to promote nutrition delivery, and to advise on managing EN intolerance and when to comment PN.</t>
  </si>
  <si>
    <t xml:space="preserve">ICUs managing liver failure must have an experienced intensive care pharmacist and dietitian.  </t>
  </si>
  <si>
    <t>ICUs must identify an embedded ICU nurse who has protected time to carry out IPC duties on intensive care. </t>
  </si>
  <si>
    <t>ICUs must comply with national standard infection control precautions (SICPs) and transmission-based precautions (TBPs), adapted if necessary, according to local need. </t>
  </si>
  <si>
    <t>All patients must undergo a clinical risk assessment for Carbapenemase-producing Enterobacterales (CPE) screening at admission to intensive care. </t>
  </si>
  <si>
    <t>ICUs must comply with Infection Prevention Society High Impact Interventions or equivalent, adapted if necessary, according to local need (except those dealing with prevention of surgical site infection.)</t>
  </si>
  <si>
    <t>ICUs must contribute to national surveillance of nosocomial infection through local surveillance and reporting.  </t>
  </si>
  <si>
    <t xml:space="preserve">Each MTC ICU must have a nominated lead consultant and lead nurse for major trauma. </t>
  </si>
  <si>
    <t xml:space="preserve">ICUs caring for major trauma patients must facilitate appropriate multidisciplinary services for trauma focussed care and rehabilitation. </t>
  </si>
  <si>
    <t xml:space="preserve">Transfer for immediate lifesaving interventions (time critical interventions) must not be delayed or prevented by the availability of an intensive care bed.  </t>
  </si>
  <si>
    <t xml:space="preserve">There must be documented evidence of a risk assessment prior to any transfer (inter or intra).  </t>
  </si>
  <si>
    <t xml:space="preserve">Critically ill patients requiring transfer must receive the same level of monitoring as they would within an ICU.  </t>
  </si>
  <si>
    <t xml:space="preserve">Patients requiring repatriation to their local hospital to continue care should be transferred within 48 hours of acceptance by the receiving hospital.  </t>
  </si>
  <si>
    <t>ICUs should have a lead consultant responsible for intensive care transfer who oversees education and training, governance arrangements, audit and quality improvement initiatives and data analysis to ensure that patients undergoing Intra- and Interhospital transfer receive the same quality care.</t>
  </si>
  <si>
    <t>Acute hospitals should have dedicated intensive care transfer equipment and drugs bags that contain at least the minimum stock detailed in the Guidelines on the transfer of the critically ill adult 2025.</t>
  </si>
  <si>
    <t>Dedicated intra- and inter-hospital transfer checklists should be used throughout the transfer process to ensure adequate preparation and to enhance patient and accompanying staff safety (available in the Guidelines on the transfer of the critically ill adult 2025).</t>
  </si>
  <si>
    <t>ICUs must have 24/7 access to emergency mental health services.</t>
  </si>
  <si>
    <t>All ICUs should have personnel trained in supporting staff who have been involved in caring for patients/relatives with acute severe behavioural disturbances.</t>
  </si>
  <si>
    <t>A named senior member of the clinical team must be identified to coordinate and lead a multidisciplinary team, responsible for the care of chronically critically ill patients. </t>
  </si>
  <si>
    <t>Goals and care plan aims from the multidisciplinary patient review must be clearly recorded in the medical notes. </t>
  </si>
  <si>
    <t>Prior to ICU discharge, a decision reached in discussion with the patient and their family and friends regarding readmission to ICU should be recorded and communicated as part of handover.</t>
  </si>
  <si>
    <t>A local consultant paediatrician or PCCU consultant and a paediatric nurse must be available for advice at all times.</t>
  </si>
  <si>
    <t>An onsite anaesthetist, intensivist, paediatrician or other healthcare professional with competence in advanced paediatric resuscitation and life support and advanced airway management should be immediately available at all times.</t>
  </si>
  <si>
    <t>A consultant anaesthetist, intensivist or paediatrician competent in advanced paediatric resuscitation and life support and advanced paediatric airway management, should be available at all times and is able to attend the hospital within 30 minutes.</t>
  </si>
  <si>
    <t>There should be access to specialist paediatric healthcare professionals, allied health professionals and pharmacy advice at all times.</t>
  </si>
  <si>
    <t>A comprehensive assessment of rehabilitation needs, using a standardised assessment proforma/tool, must be carried out within four days of admission to intensive care and updated at ICU discharge, using a validated screening tool. </t>
  </si>
  <si>
    <t>A comprehensive reassessment must take place two to three months after discharge either in person or remotely using a validated screening tool. </t>
  </si>
  <si>
    <t>There should be a holistic assessment of a patient's current limitations and include encouragement to participate in identified activities which are purposeful to the patient with a view to regaining independence of function.</t>
  </si>
  <si>
    <t xml:space="preserve">Information about the post ICU outpatient services and support available must be communicated to patients, their family and friends, and/or their caregiver(s).  </t>
  </si>
  <si>
    <t xml:space="preserve">Every post-ICU recovery outpatient clinic consultation must provide a letter to the patient or their caregiver and the patient’s GP which summarises the consultation and, where appropriate, the ICU stay.   </t>
  </si>
  <si>
    <t>There must be clear and comprehensive documentation of a shared decision-making process for all end-of-life patients in the medical record.</t>
  </si>
  <si>
    <t>The Donation Actions Framework provides detailed guidance on the professional, legal and ethical considerations for donation in England, Wales and Northern Ireland and should be used to support decision-making and guide practice, with recognition of the applicable legislation.</t>
  </si>
  <si>
    <t xml:space="preserve">ICUs participating in research should have clear procedures for approaching patients, families, and SDMs in a manner that minimises stress and/or burden, but that also provides adequate information in a timely manner. </t>
  </si>
  <si>
    <t xml:space="preserve">ICUs must have a structured and planned clinical audit programme to compare practice to published standards. </t>
  </si>
  <si>
    <t xml:space="preserve">ICUs must participate in a national patient outcome benchmarking audit. </t>
  </si>
  <si>
    <t xml:space="preserve">ICUs must be able to clearly evidence change as a result of audit, QI and measured patient outcomes. </t>
  </si>
  <si>
    <t xml:space="preserve">Multidisciplinary staff should be encouraged and supported to train in QI methodology. </t>
  </si>
  <si>
    <t xml:space="preserve">There must be regular multidisciplinary governance meetings where progress and completion of incidents, risks, complaints, regular audits and learning from governance is discussed. </t>
  </si>
  <si>
    <t xml:space="preserve">There must be a robust system for reporting, investigating and learning from all patient safety incidents which includes a clear pathway to the hospital board level. </t>
  </si>
  <si>
    <t xml:space="preserve">Key performance indicators (KPIs) must be identified, both locally and according to national benchmarking audits. </t>
  </si>
  <si>
    <t xml:space="preserve">Local and relevant national guidelines must be readily available to clinicians. </t>
  </si>
  <si>
    <t xml:space="preserve">All staff must receive training (ideally at induction) on access to relevant patient care information. </t>
  </si>
  <si>
    <t xml:space="preserve">Regular quality of care feedback must be obtained using (i.e. using safety surveys and relatives’ questionnaires ) and the results shared. </t>
  </si>
  <si>
    <t xml:space="preserve">There should be a robust system for identification of cases requiring structured mortality review, which includes significant incidents, concerns on the part of patients, families, clinicians, medical examiners or coroners/procurator fiscals and written complaints. </t>
  </si>
  <si>
    <t xml:space="preserve">A programme of quality service improvement should be in place with close links to governance as a source of targeted improvement. </t>
  </si>
  <si>
    <t xml:space="preserve">Waveform capnography must be used to confirm endotracheal tube placement and continuously monitored for patients who are invasively ventilated. </t>
  </si>
  <si>
    <t xml:space="preserve">Patients must be assessed daily for risk of thromboembolic disease and receive appropriate prophylaxis. </t>
  </si>
  <si>
    <t xml:space="preserve">The type and placement of nasogastric feeding tubes (NGTs) used for enteral feeding, hydration and/or drug administration, must comply with National Patient Safety Agency guidelines. </t>
  </si>
  <si>
    <t xml:space="preserve">There must be a robust system for reporting, investigating and learning from all patient safety incidents which includes pathways to trust/board-level governance committees (see Chapter 4.3 Clinical Governance). </t>
  </si>
  <si>
    <t xml:space="preserve">Regular handwashing audits must show compliance with the WHO ‘5 moments of hand hygiene’ and standard infection control precautions. </t>
  </si>
  <si>
    <t xml:space="preserve">Two-dimensional (2-D) imaging ultrasound guidance must be used where cannulation of the internal jugular, axillary or femoral vessels is undertaken. </t>
  </si>
  <si>
    <t xml:space="preserve">Each ICU must use local safety standards for invasive procedures (LocSSIPs), adapted from national safety standards for invasive procedures (NatSSIPs) where available. </t>
  </si>
  <si>
    <t xml:space="preserve">Units must follow an evidence-based guideline for the prevention of ventilator associated pneumonia. (See Chapter 3.6 Respiratory Support) </t>
  </si>
  <si>
    <t xml:space="preserve">Rates of bloodstream, catheter associated, and ventilator associated infections must be monitored as part of a nosocomial infection surveillance system. </t>
  </si>
  <si>
    <t xml:space="preserve">Environmental sustainability must be included at all stages, from construction to operation, when planning or redeveloping an intensive care area. </t>
  </si>
  <si>
    <t xml:space="preserve">Statutory standards, such as the NHS Net Zero Building Standard (or equivalent standards) must be followed. </t>
  </si>
  <si>
    <t xml:space="preserve">The environmental cost of equipment and consumables must be included in all procurement evaluations and decisions. </t>
  </si>
  <si>
    <t xml:space="preserve">Intensive care services should actively engage in initiatives to support the appropriate use of PPE, such as gloves awareness campaigns. </t>
  </si>
  <si>
    <t xml:space="preserve">All ICUs in England must report their bed capacity to the national Directory of Services (DoS) twice a day and include a CRITCON score. </t>
  </si>
  <si>
    <t xml:space="preserve">The duty consultant and the duty nurse in charge of the ICU must jointly make the final decision on the safe utilisation of intensive care beds and this decision is not to be over-ridden. </t>
  </si>
  <si>
    <t>Transfer to other hospitals’ ICUs to create capacity (interhospital capacity transfer or non-clinical transfer) must be conducted only when all internal options to avoid transfer have been exhausted.</t>
  </si>
  <si>
    <t>Interhospital capacity transfers must be reported using the hospital incident reporting system, formally reviewed and reported to the executive team.</t>
  </si>
  <si>
    <t xml:space="preserve">Interhospital capacity transfers for the purposes of facilitating elective surgery must be avoided. </t>
  </si>
  <si>
    <t xml:space="preserve">To deliver a quality service, individual ICUs should contribute towards health boards, networks and regions having 10 intensive care beds per 100,000 people in their catchment population (aged 16 and over. </t>
  </si>
  <si>
    <t xml:space="preserve">ICUs should have a policy for surge activity in exceptional circumstances such as major incidents and pandemics. </t>
  </si>
  <si>
    <t xml:space="preserve">Adult critical care networks, health boards and regions must have oversight to assist in the event of surge and BCP being activated. </t>
  </si>
  <si>
    <t xml:space="preserve">ICUs must have local SOPs (including action cards and checklists) for disruption of business continuity including fire and evacuation surge, IT system failures and downtime, and major incidents. </t>
  </si>
  <si>
    <t xml:space="preserve">ICUs must use recognised escalation scales to communicate resource strain either in the ICU or within the wider hospital (e.g. CRITCON and OPEL).  </t>
  </si>
  <si>
    <t xml:space="preserve">As lack of intensive care capacity is frequently the rate-limiting factor in surge events, trusts/health boards should prospectively identify areas within their acute hospital sites to allow for expansion of intensive care capacity. </t>
  </si>
  <si>
    <t xml:space="preserve">If increased activity is anticipated, the increase in requirement for consumables, including medical gas supplies, should be quantified in advance using the concept of ‘days of supply’. </t>
  </si>
  <si>
    <t xml:space="preserve">Business continuity plans should include a multidisciplinary approach with specific reference to pharmaceuticals.  </t>
  </si>
  <si>
    <t xml:space="preserve">All hospitals designated receiving hospitals with Level 3 intensive care capability must have a plan to double their normal Level 3 ventilated capacity and to maintain this for up to 96 hours. </t>
  </si>
  <si>
    <t xml:space="preserve">Clinical standards must be maintained during a major incident. </t>
  </si>
  <si>
    <t xml:space="preserve">Intensive care should have access to emergency planning and response training including strategic/crisis leadership. </t>
  </si>
  <si>
    <t xml:space="preserve">Advance consideration of staff workforce requirements, including mutual aid from colleagues in other departments or neighbouring hospitals should form part of the intensive care service planning. </t>
  </si>
  <si>
    <t xml:space="preserve">Staff welfare should be actively supported during an incident with access to informal, immediate debrief and later formal counselling. </t>
  </si>
  <si>
    <t xml:space="preserve">Each ICU must ensure that there are local contingency plans in place for the initial isolation and management of critically ill patients with suspected HCIDs. </t>
  </si>
  <si>
    <t xml:space="preserve">Contingency planning should incorporate plans for securely holding the large volume of clinical waste resulting from clinical care, including discarded contaminated PPE. </t>
  </si>
  <si>
    <t xml:space="preserve">All ICUs must have an emergency evacuation plan which is regularly reviewed. </t>
  </si>
  <si>
    <t xml:space="preserve">Portable oxygen cylinders must be stored safely in an appropriate holder or other designated storage area with the valve and flowmeter turned off in a location where they are readily available in an emergency but do not compromise potential evacuation routes. </t>
  </si>
  <si>
    <t>Staff must ensure they follow recommendations for the safe use of oxygen cylinders at all times and that any problem with oxygen cylinders or equipment is reported immediately to both the medical gas supplier and the Medicines and Healthcare products Regulatory Authority (MHRA.</t>
  </si>
  <si>
    <t xml:space="preserve">ICU fire alarms should be audible throughout the department.  </t>
  </si>
  <si>
    <t xml:space="preserve">Action cards should be displayed clearly at fire call points and other relevant places within the ICU, so that they are immediately accessible in an emergency. </t>
  </si>
  <si>
    <t xml:space="preserve">All staff should know where to find the evacuation plan. </t>
  </si>
  <si>
    <t xml:space="preserve">Each ICU’s evacuation policy should link with the hospital major incident plan and be tested regularly, both as tabletop exercises and in simulation scenarios, including at night and out-of- hours. </t>
  </si>
  <si>
    <t>Hosted by The College of Intensive Care Medicine</t>
  </si>
  <si>
    <t>The College of Intensive Care Medicine and the Intensive Care Society and will request sharing of this data at</t>
  </si>
  <si>
    <t>The export tab has been designed to allow units to share their data with the College of Intensive Care</t>
  </si>
  <si>
    <t>All intensive care training units must have a FICM-appointed College Tutor.</t>
  </si>
  <si>
    <t>College Tutor’s should maintain an overview of ICU development, education and training to ensure opportunities are provided to all ICU doctors.</t>
  </si>
  <si>
    <t>College Tutors should perform the Training Capacity Assessment exercise yearly.</t>
  </si>
  <si>
    <t xml:space="preserve">Medical Doctors | All intensive care training units must have a FICM-appointed College Tutor. </t>
  </si>
  <si>
    <t>Medical Doctors | College Tutors must be given the same support and time to perform their role in terms of SPAs, as other College/College Tutors from other specialties.</t>
  </si>
  <si>
    <t>Medical Doctors | College Tutors should consider the learning needs of all non-consultant medical doctors and ACCPs, ensuring that learning opportunities are allocated to the most appropriate members of the team during each shift, with priority given to intensivists in training (IiT) and those on the ICM portfolio pathway.</t>
  </si>
  <si>
    <t>The Guidelines for the Provision of Intensive Care Services (GPICS) is a national UK guidance document jointly published by the College of Intensive Care Medicine and the Intensive Care Society. GPICS has become the definitive reference for planning, commissioning, delivering and assuring quality in adult intensive care services across the 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</si>
</sst>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5" x14ac:knownFonts="1">
    <font>
      <sz val="11"/>
      <color theme="1"/>
      <name val="Calibri"/>
      <family val="2"/>
      <scheme val="minor"/>
    </font>
    <font>
      <b/>
      <sz val="11"/>
      <name val="Calibri"/>
      <family val="2"/>
    </font>
    <font>
      <b/>
      <sz val="11"/>
      <color rgb="FFFFFFFF"/>
      <name val="Calibri"/>
      <family val="2"/>
    </font>
    <font>
      <u/>
      <sz val="11"/>
      <color rgb="FF0563C1"/>
      <name val="Calibri"/>
      <family val="2"/>
    </font>
    <font>
      <sz val="11"/>
      <color rgb="FFFFFFFF"/>
      <name val="Calibri"/>
      <family val="2"/>
    </font>
    <font>
      <b/>
      <sz val="11"/>
      <color rgb="FF000000"/>
      <name val="Calibri"/>
      <family val="2"/>
    </font>
    <font>
      <b/>
      <sz val="12"/>
      <name val="Calibri"/>
      <family val="2"/>
    </font>
    <font>
      <sz val="11"/>
      <name val="Calibri"/>
      <family val="2"/>
    </font>
    <font>
      <sz val="10"/>
      <color rgb="FF000000"/>
      <name val="Calibri"/>
      <family val="2"/>
    </font>
    <font>
      <b/>
      <sz val="11"/>
      <color theme="0"/>
      <name val="Calibri"/>
      <family val="2"/>
      <scheme val="minor"/>
    </font>
    <font>
      <b/>
      <sz val="11"/>
      <color theme="1"/>
      <name val="Calibri"/>
      <family val="2"/>
      <scheme val="minor"/>
    </font>
    <font>
      <b/>
      <sz val="11"/>
      <color rgb="FFFFFFFF"/>
      <name val="Calibri"/>
      <family val="2"/>
    </font>
    <font>
      <sz val="10"/>
      <name val="Calibri"/>
      <family val="2"/>
    </font>
    <font>
      <sz val="11"/>
      <color rgb="FFA6A6A6"/>
      <name val="Calibri"/>
      <family val="2"/>
    </font>
    <font>
      <b/>
      <sz val="14"/>
      <name val="Calibri"/>
      <family val="2"/>
    </font>
    <font>
      <sz val="10"/>
      <name val="Calibri"/>
      <family val="2"/>
    </font>
    <font>
      <b/>
      <sz val="11"/>
      <color theme="0"/>
      <name val="Calibri"/>
      <family val="2"/>
    </font>
    <font>
      <sz val="10"/>
      <color theme="1"/>
      <name val="Calibri"/>
      <family val="2"/>
      <scheme val="minor"/>
    </font>
    <font>
      <b/>
      <sz val="14"/>
      <color theme="0"/>
      <name val="Calibri"/>
      <family val="2"/>
    </font>
    <font>
      <b/>
      <sz val="11"/>
      <name val="Calibri"/>
      <family val="2"/>
    </font>
    <font>
      <b/>
      <sz val="12"/>
      <color rgb="FF000000"/>
      <name val="Calibri"/>
      <family val="2"/>
    </font>
    <font>
      <i/>
      <sz val="9"/>
      <color rgb="FF404040"/>
      <name val="Calibri"/>
      <family val="2"/>
    </font>
    <font>
      <b/>
      <sz val="12"/>
      <name val="Calibri"/>
      <family val="2"/>
    </font>
    <font>
      <sz val="11"/>
      <name val="Calibri"/>
      <family val="2"/>
    </font>
    <font>
      <i/>
      <sz val="11"/>
      <name val="Calibri"/>
      <family val="2"/>
    </font>
    <font>
      <i/>
      <sz val="11"/>
      <color theme="1"/>
      <name val="Calibri"/>
      <family val="2"/>
      <scheme val="minor"/>
    </font>
    <font>
      <b/>
      <sz val="14"/>
      <name val="Calibri"/>
      <family val="2"/>
    </font>
    <font>
      <b/>
      <sz val="11"/>
      <name val="Calibri"/>
      <family val="2"/>
    </font>
    <font>
      <b/>
      <sz val="11"/>
      <color rgb="FFFFFFFF"/>
      <name val="Calibri"/>
      <family val="2"/>
    </font>
    <font>
      <sz val="11"/>
      <name val="Calibri"/>
      <family val="2"/>
    </font>
    <font>
      <sz val="11"/>
      <name val="Consolas"/>
      <family val="3"/>
    </font>
    <font>
      <i/>
      <sz val="11"/>
      <color rgb="FF666666"/>
      <name val="Calibri"/>
      <family val="2"/>
    </font>
    <font>
      <b/>
      <sz val="12"/>
      <color rgb="FFFFFFFF"/>
      <name val="Calibri"/>
      <family val="2"/>
    </font>
    <font>
      <b/>
      <sz val="11"/>
      <color rgb="FF000000"/>
      <name val="Calibri"/>
      <family val="2"/>
    </font>
    <font>
      <b/>
      <sz val="11"/>
      <name val="Calibri"/>
      <family val="2"/>
    </font>
    <font>
      <b/>
      <sz val="11"/>
      <color rgb="FF1F4E79"/>
      <name val="Calibri"/>
      <family val="2"/>
    </font>
    <font>
      <b/>
      <sz val="12"/>
      <color rgb="FF000000"/>
      <name val="Calibri"/>
      <family val="2"/>
    </font>
    <font>
      <b/>
      <sz val="12"/>
      <color rgb="FFFFFFFF"/>
      <name val="Calibri"/>
      <family val="2"/>
    </font>
    <font>
      <sz val="11"/>
      <color theme="0"/>
      <name val="Calibri"/>
      <family val="2"/>
    </font>
    <font>
      <b/>
      <sz val="11"/>
      <color rgb="FF1F4E79"/>
      <name val="Calibri"/>
      <family val="2"/>
    </font>
    <font>
      <sz val="11"/>
      <color theme="0"/>
      <name val="Calibri"/>
      <family val="2"/>
      <scheme val="minor"/>
    </font>
    <font>
      <b/>
      <sz val="11"/>
      <name val="Calibri"/>
      <family val="2"/>
      <scheme val="minor"/>
    </font>
    <font>
      <i/>
      <sz val="11"/>
      <color theme="0"/>
      <name val="Calibri"/>
      <family val="2"/>
      <scheme val="minor"/>
    </font>
    <font>
      <u/>
      <sz val="11"/>
      <color theme="10"/>
      <name val="Calibri"/>
      <family val="2"/>
      <scheme val="minor"/>
    </font>
    <font>
      <u/>
      <sz val="11"/>
      <color theme="0"/>
      <name val="Calibri"/>
      <family val="2"/>
      <scheme val="minor"/>
    </font>
    <font>
      <b/>
      <i/>
      <sz val="11"/>
      <color theme="1"/>
      <name val="Calibri"/>
      <family val="2"/>
      <scheme val="minor"/>
    </font>
    <font>
      <b/>
      <sz val="20"/>
      <color theme="0"/>
      <name val="Calibri"/>
      <family val="2"/>
    </font>
    <font>
      <b/>
      <sz val="16"/>
      <color theme="0"/>
      <name val="Calibri"/>
      <family val="2"/>
      <scheme val="minor"/>
    </font>
    <font>
      <b/>
      <sz val="20"/>
      <color theme="0"/>
      <name val="Calibri"/>
      <family val="2"/>
      <scheme val="minor"/>
    </font>
    <font>
      <sz val="16"/>
      <color rgb="FF1F4E79"/>
      <name val="Calibri"/>
      <family val="2"/>
      <scheme val="minor"/>
    </font>
    <font>
      <i/>
      <sz val="11"/>
      <name val="Calibri"/>
      <family val="2"/>
      <scheme val="minor"/>
    </font>
    <font>
      <sz val="11"/>
      <name val="Calibri"/>
      <family val="2"/>
      <scheme val="minor"/>
    </font>
    <font>
      <b/>
      <u/>
      <sz val="11"/>
      <color theme="0"/>
      <name val="Calibri"/>
      <family val="2"/>
      <scheme val="minor"/>
    </font>
    <font>
      <u/>
      <sz val="12"/>
      <color theme="0"/>
      <name val="Calibri"/>
      <family val="2"/>
      <scheme val="minor"/>
    </font>
    <font>
      <sz val="8"/>
      <name val="Calibri"/>
      <family val="2"/>
      <scheme val="minor"/>
    </font>
  </fonts>
  <fills count="37">
    <fill>
      <patternFill patternType="none"/>
    </fill>
    <fill>
      <patternFill patternType="gray125"/>
    </fill>
    <fill>
      <patternFill patternType="solid">
        <fgColor rgb="FF2E72B7"/>
      </patternFill>
    </fill>
    <fill>
      <patternFill patternType="solid">
        <fgColor rgb="FFF2F6FC"/>
      </patternFill>
    </fill>
    <fill>
      <patternFill patternType="solid"/>
    </fill>
    <fill>
      <patternFill patternType="solid">
        <fgColor rgb="FFD9E1F2"/>
        <bgColor indexed="64"/>
      </patternFill>
    </fill>
    <fill>
      <patternFill patternType="solid">
        <fgColor rgb="FFC00000"/>
      </patternFill>
    </fill>
    <fill>
      <patternFill patternType="solid">
        <fgColor rgb="FFFFFFFF"/>
      </patternFill>
    </fill>
    <fill>
      <patternFill patternType="solid">
        <fgColor rgb="FF2F5597"/>
      </patternFill>
    </fill>
    <fill>
      <patternFill patternType="solid">
        <fgColor rgb="FFFBFBFB"/>
      </patternFill>
    </fill>
    <fill>
      <patternFill patternType="solid">
        <fgColor rgb="FF2E72B7"/>
        <bgColor indexed="64"/>
      </patternFill>
    </fill>
    <fill>
      <patternFill patternType="solid">
        <fgColor rgb="FFF3F7FD"/>
      </patternFill>
    </fill>
    <fill>
      <patternFill patternType="solid">
        <fgColor rgb="FFF3FAF1"/>
      </patternFill>
    </fill>
    <fill>
      <patternFill patternType="solid">
        <fgColor rgb="FFF2F2F2"/>
      </patternFill>
    </fill>
    <fill>
      <patternFill patternType="solid">
        <fgColor rgb="FFFFF2CC"/>
        <bgColor indexed="64"/>
      </patternFill>
    </fill>
    <fill>
      <patternFill patternType="solid">
        <fgColor rgb="FFE2EFDA"/>
        <bgColor indexed="64"/>
      </patternFill>
    </fill>
    <fill>
      <patternFill patternType="solid">
        <fgColor rgb="FFD9E2F3"/>
        <bgColor indexed="64"/>
      </patternFill>
    </fill>
    <fill>
      <patternFill patternType="solid">
        <fgColor theme="0" tint="-0.14999847407452621"/>
        <bgColor indexed="64"/>
      </patternFill>
    </fill>
    <fill>
      <patternFill patternType="solid">
        <fgColor rgb="FFD9E1F2"/>
      </patternFill>
    </fill>
    <fill>
      <patternFill patternType="solid">
        <fgColor rgb="FF1F4E79"/>
      </patternFill>
    </fill>
    <fill>
      <patternFill patternType="solid">
        <fgColor rgb="FF1F4E79"/>
      </patternFill>
    </fill>
    <fill>
      <patternFill patternType="solid">
        <fgColor rgb="FFD9E1F2"/>
      </patternFill>
    </fill>
    <fill>
      <patternFill patternType="solid">
        <fgColor theme="0" tint="-4.9989318521683403E-2"/>
        <bgColor indexed="64"/>
      </patternFill>
    </fill>
    <fill>
      <patternFill patternType="solid">
        <fgColor rgb="FFC00000"/>
        <bgColor indexed="64"/>
      </patternFill>
    </fill>
    <fill>
      <patternFill patternType="solid">
        <fgColor rgb="FFD39E00"/>
        <bgColor indexed="64"/>
      </patternFill>
    </fill>
    <fill>
      <patternFill patternType="solid">
        <fgColor rgb="FFA9D08E"/>
        <bgColor indexed="64"/>
      </patternFill>
    </fill>
    <fill>
      <patternFill patternType="solid">
        <fgColor rgb="FFE7E6E6"/>
        <bgColor indexed="64"/>
      </patternFill>
    </fill>
    <fill>
      <patternFill patternType="solid">
        <fgColor theme="1"/>
        <bgColor indexed="64"/>
      </patternFill>
    </fill>
    <fill>
      <patternFill patternType="solid">
        <fgColor rgb="FF9DC3E6"/>
        <bgColor indexed="64"/>
      </patternFill>
    </fill>
    <fill>
      <patternFill patternType="solid">
        <fgColor rgb="FF0070C0"/>
        <bgColor indexed="64"/>
      </patternFill>
    </fill>
    <fill>
      <patternFill patternType="solid">
        <fgColor rgb="FF1F4E79"/>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3" tint="0.79998168889431442"/>
        <bgColor indexed="64"/>
      </patternFill>
    </fill>
    <fill>
      <patternFill patternType="solid">
        <fgColor rgb="FFF2F6FC"/>
        <bgColor indexed="64"/>
      </patternFill>
    </fill>
    <fill>
      <patternFill patternType="solid">
        <fgColor theme="4" tint="0.79998168889431442"/>
        <bgColor indexed="64"/>
      </patternFill>
    </fill>
    <fill>
      <patternFill patternType="solid">
        <fgColor rgb="FFF3F7FD"/>
        <bgColor indexed="64"/>
      </patternFill>
    </fill>
  </fills>
  <borders count="67">
    <border>
      <left/>
      <right/>
      <top/>
      <bottom/>
      <diagonal/>
    </border>
    <border>
      <left style="thin">
        <color rgb="FF9E9E9E"/>
      </left>
      <right style="thin">
        <color rgb="FF9E9E9E"/>
      </right>
      <top style="thin">
        <color rgb="FF9E9E9E"/>
      </top>
      <bottom style="thin">
        <color rgb="FF9E9E9E"/>
      </bottom>
      <diagonal/>
    </border>
    <border>
      <left style="thin">
        <color rgb="FFBFBFBF"/>
      </left>
      <right style="thin">
        <color rgb="FFBFBFBF"/>
      </right>
      <top style="thin">
        <color rgb="FFBFBFBF"/>
      </top>
      <bottom style="thin">
        <color rgb="FFBFBFBF"/>
      </bottom>
      <diagonal/>
    </border>
    <border>
      <left/>
      <right/>
      <top style="thin">
        <color rgb="FFBFBFBF"/>
      </top>
      <bottom style="thin">
        <color rgb="FFBFBFBF"/>
      </bottom>
      <diagonal/>
    </border>
    <border>
      <left/>
      <right style="thin">
        <color rgb="FFBFBFBF"/>
      </right>
      <top style="thin">
        <color rgb="FFBFBFBF"/>
      </top>
      <bottom style="thin">
        <color rgb="FFBFBFBF"/>
      </bottom>
      <diagonal/>
    </border>
    <border>
      <left/>
      <right/>
      <top/>
      <bottom/>
      <diagonal/>
    </border>
    <border>
      <left/>
      <right/>
      <top style="thin">
        <color rgb="FF9E9E9E"/>
      </top>
      <bottom style="thin">
        <color rgb="FF9E9E9E"/>
      </bottom>
      <diagonal/>
    </border>
    <border>
      <left/>
      <right style="thin">
        <color rgb="FF9E9E9E"/>
      </right>
      <top style="thin">
        <color rgb="FF9E9E9E"/>
      </top>
      <bottom style="thin">
        <color rgb="FF9E9E9E"/>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rgb="FFF2F2F2"/>
      </left>
      <right style="thin">
        <color rgb="FFF2F2F2"/>
      </right>
      <top style="thin">
        <color rgb="FFF2F2F2"/>
      </top>
      <bottom style="thin">
        <color rgb="FFF2F2F2"/>
      </bottom>
      <diagonal/>
    </border>
    <border>
      <left/>
      <right/>
      <top style="thin">
        <color rgb="FFF2F2F2"/>
      </top>
      <bottom/>
      <diagonal/>
    </border>
    <border>
      <left/>
      <right style="thin">
        <color rgb="FFF2F2F2"/>
      </right>
      <top style="thin">
        <color rgb="FFF2F2F2"/>
      </top>
      <bottom/>
      <diagonal/>
    </border>
    <border>
      <left/>
      <right style="thin">
        <color rgb="FFF2F2F2"/>
      </right>
      <top/>
      <bottom/>
      <diagonal/>
    </border>
    <border>
      <left/>
      <right/>
      <top/>
      <bottom style="thin">
        <color rgb="FFF2F2F2"/>
      </bottom>
      <diagonal/>
    </border>
    <border>
      <left/>
      <right style="thin">
        <color rgb="FFF2F2F2"/>
      </right>
      <top/>
      <bottom style="thin">
        <color rgb="FFF2F2F2"/>
      </bottom>
      <diagonal/>
    </border>
    <border>
      <left style="thin">
        <color rgb="FFF2F2F2"/>
      </left>
      <right/>
      <top/>
      <bottom style="thin">
        <color rgb="FFF2F2F2"/>
      </bottom>
      <diagonal/>
    </border>
    <border>
      <left/>
      <right/>
      <top style="thin">
        <color rgb="FFF2F2F2"/>
      </top>
      <bottom style="thin">
        <color rgb="FFF2F2F2"/>
      </bottom>
      <diagonal/>
    </border>
    <border>
      <left/>
      <right style="thin">
        <color rgb="FFF2F2F2"/>
      </right>
      <top style="thin">
        <color rgb="FFF2F2F2"/>
      </top>
      <bottom style="thin">
        <color rgb="FFF2F2F2"/>
      </bottom>
      <diagonal/>
    </border>
    <border>
      <left style="thin">
        <color rgb="FFF2F2F2"/>
      </left>
      <right style="thin">
        <color rgb="FFF2F2F2"/>
      </right>
      <top style="thin">
        <color rgb="FFF2F2F2"/>
      </top>
      <bottom/>
      <diagonal/>
    </border>
    <border>
      <left style="thin">
        <color rgb="FFD9D9D9"/>
      </left>
      <right style="thin">
        <color rgb="FFD9D9D9"/>
      </right>
      <top style="thin">
        <color rgb="FFD9D9D9"/>
      </top>
      <bottom style="thin">
        <color rgb="FFD9D9D9"/>
      </bottom>
      <diagonal/>
    </border>
    <border>
      <left/>
      <right/>
      <top/>
      <bottom/>
      <diagonal/>
    </border>
    <border>
      <left/>
      <right/>
      <top style="thin">
        <color rgb="FFD9D9D9"/>
      </top>
      <bottom style="thin">
        <color rgb="FFD9D9D9"/>
      </bottom>
      <diagonal/>
    </border>
    <border>
      <left/>
      <right style="thin">
        <color rgb="FFD9D9D9"/>
      </right>
      <top style="thin">
        <color rgb="FFD9D9D9"/>
      </top>
      <bottom style="thin">
        <color rgb="FFD9D9D9"/>
      </bottom>
      <diagonal/>
    </border>
    <border>
      <left/>
      <right/>
      <top/>
      <bottom/>
      <diagonal/>
    </border>
    <border>
      <left/>
      <right/>
      <top/>
      <bottom style="thin">
        <color rgb="FFD9D9D9"/>
      </bottom>
      <diagonal/>
    </border>
    <border>
      <left style="thin">
        <color rgb="FFD9D9D9"/>
      </left>
      <right/>
      <top style="thin">
        <color rgb="FFD9D9D9"/>
      </top>
      <bottom style="thin">
        <color rgb="FFD9D9D9"/>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rgb="FFD9D9D9"/>
      </left>
      <right style="thin">
        <color rgb="FFD9D9D9"/>
      </right>
      <top style="thin">
        <color rgb="FFD9D9D9"/>
      </top>
      <bottom style="thin">
        <color rgb="FFD9D9D9"/>
      </bottom>
      <diagonal/>
    </border>
    <border>
      <left/>
      <right/>
      <top/>
      <bottom/>
      <diagonal/>
    </border>
    <border>
      <left style="thin">
        <color rgb="FFD9D9D9"/>
      </left>
      <right style="thin">
        <color rgb="FFD9D9D9"/>
      </right>
      <top style="thin">
        <color rgb="FFD9D9D9"/>
      </top>
      <bottom/>
      <diagonal/>
    </border>
    <border>
      <left style="thin">
        <color rgb="FFD9D9D9"/>
      </left>
      <right style="thin">
        <color rgb="FFD9D9D9"/>
      </right>
      <top/>
      <bottom style="thin">
        <color rgb="FFD9D9D9"/>
      </bottom>
      <diagonal/>
    </border>
    <border>
      <left/>
      <right/>
      <top style="thin">
        <color rgb="FFE7E6E6"/>
      </top>
      <bottom style="thin">
        <color rgb="FFE7E6E6"/>
      </bottom>
      <diagonal/>
    </border>
    <border>
      <left/>
      <right style="thin">
        <color rgb="FFE7E6E6"/>
      </right>
      <top style="thin">
        <color rgb="FFE7E6E6"/>
      </top>
      <bottom style="thin">
        <color rgb="FFE7E6E6"/>
      </bottom>
      <diagonal/>
    </border>
    <border>
      <left style="thin">
        <color theme="0"/>
      </left>
      <right/>
      <top/>
      <bottom/>
      <diagonal/>
    </border>
    <border>
      <left style="thin">
        <color rgb="FFE7E6E6"/>
      </left>
      <right style="thin">
        <color rgb="FFE7E6E6"/>
      </right>
      <top style="thin">
        <color rgb="FFE7E6E6"/>
      </top>
      <bottom style="thin">
        <color rgb="FFE7E6E6"/>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right/>
      <top style="thin">
        <color theme="0" tint="-4.9989318521683403E-2"/>
      </top>
      <bottom/>
      <diagonal/>
    </border>
    <border>
      <left/>
      <right style="thin">
        <color theme="0" tint="-4.9989318521683403E-2"/>
      </right>
      <top style="thin">
        <color theme="0" tint="-4.9989318521683403E-2"/>
      </top>
      <bottom/>
      <diagonal/>
    </border>
    <border>
      <left style="thin">
        <color theme="0" tint="-4.9989318521683403E-2"/>
      </left>
      <right/>
      <top/>
      <bottom/>
      <diagonal/>
    </border>
    <border>
      <left/>
      <right style="thin">
        <color theme="0" tint="-4.9989318521683403E-2"/>
      </right>
      <top/>
      <bottom/>
      <diagonal/>
    </border>
    <border>
      <left style="thin">
        <color theme="0" tint="-4.9989318521683403E-2"/>
      </left>
      <right/>
      <top/>
      <bottom style="thin">
        <color theme="0" tint="-4.9989318521683403E-2"/>
      </bottom>
      <diagonal/>
    </border>
    <border>
      <left/>
      <right/>
      <top/>
      <bottom style="thin">
        <color theme="0" tint="-4.9989318521683403E-2"/>
      </bottom>
      <diagonal/>
    </border>
    <border>
      <left/>
      <right style="thin">
        <color theme="0" tint="-4.9989318521683403E-2"/>
      </right>
      <top/>
      <bottom style="thin">
        <color theme="0" tint="-4.9989318521683403E-2"/>
      </bottom>
      <diagonal/>
    </border>
    <border>
      <left style="thin">
        <color theme="0" tint="-4.9989318521683403E-2"/>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style="thin">
        <color theme="0" tint="-4.9989318521683403E-2"/>
      </left>
      <right style="thin">
        <color rgb="FFF2F2F2"/>
      </right>
      <top style="thin">
        <color theme="0" tint="-4.9989318521683403E-2"/>
      </top>
      <bottom style="thin">
        <color theme="0" tint="-4.9989318521683403E-2"/>
      </bottom>
      <diagonal/>
    </border>
    <border>
      <left style="thin">
        <color theme="0" tint="-4.9989318521683403E-2"/>
      </left>
      <right style="thin">
        <color theme="0" tint="-4.9989318521683403E-2"/>
      </right>
      <top style="thin">
        <color theme="0" tint="-4.9989318521683403E-2"/>
      </top>
      <bottom/>
      <diagonal/>
    </border>
    <border>
      <left style="thin">
        <color theme="0" tint="-4.9989318521683403E-2"/>
      </left>
      <right style="thin">
        <color theme="0" tint="-4.9989318521683403E-2"/>
      </right>
      <top/>
      <bottom/>
      <diagonal/>
    </border>
    <border>
      <left/>
      <right style="thin">
        <color rgb="FFF2F2F2"/>
      </right>
      <top style="thin">
        <color theme="0" tint="-4.9989318521683403E-2"/>
      </top>
      <bottom style="thin">
        <color theme="0" tint="-4.9989318521683403E-2"/>
      </bottom>
      <diagonal/>
    </border>
    <border>
      <left style="thin">
        <color theme="0" tint="-4.9989318521683403E-2"/>
      </left>
      <right style="thin">
        <color theme="0" tint="-4.9989318521683403E-2"/>
      </right>
      <top/>
      <bottom style="thin">
        <color theme="0" tint="-4.9989318521683403E-2"/>
      </bottom>
      <diagonal/>
    </border>
    <border>
      <left style="thin">
        <color rgb="FFBFBFBF"/>
      </left>
      <right/>
      <top style="thin">
        <color rgb="FFBFBFBF"/>
      </top>
      <bottom style="thin">
        <color rgb="FFBFBFBF"/>
      </bottom>
      <diagonal/>
    </border>
    <border>
      <left/>
      <right/>
      <top style="thin">
        <color indexed="64"/>
      </top>
      <bottom/>
      <diagonal/>
    </border>
    <border>
      <left style="thin">
        <color indexed="64"/>
      </left>
      <right/>
      <top style="thin">
        <color indexed="64"/>
      </top>
      <bottom style="thin">
        <color indexed="64"/>
      </bottom>
      <diagonal/>
    </border>
    <border>
      <left style="thin">
        <color rgb="FFBFBFBF"/>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theme="0"/>
      </left>
      <right/>
      <top style="thin">
        <color theme="0"/>
      </top>
      <bottom/>
      <diagonal/>
    </border>
    <border>
      <left/>
      <right/>
      <top style="thick">
        <color theme="0"/>
      </top>
      <bottom/>
      <diagonal/>
    </border>
    <border>
      <left style="thin">
        <color theme="0"/>
      </left>
      <right/>
      <top style="thick">
        <color theme="0"/>
      </top>
      <bottom/>
      <diagonal/>
    </border>
    <border>
      <left/>
      <right/>
      <top style="thin">
        <color theme="0"/>
      </top>
      <bottom/>
      <diagonal/>
    </border>
    <border>
      <left/>
      <right/>
      <top style="thin">
        <color rgb="FFBFBFBF"/>
      </top>
      <bottom/>
      <diagonal/>
    </border>
  </borders>
  <cellStyleXfs count="2">
    <xf numFmtId="0" fontId="0" fillId="0" borderId="31"/>
    <xf numFmtId="0" fontId="43" fillId="0" borderId="31"/>
  </cellStyleXfs>
  <cellXfs count="366">
    <xf numFmtId="0" fontId="0" fillId="0" borderId="0" xfId="0" applyBorder="1"/>
    <xf numFmtId="0" fontId="12" fillId="0" borderId="2" xfId="0" applyFont="1" applyBorder="1" applyAlignment="1" applyProtection="1">
      <alignment horizontal="center" vertical="center" wrapText="1"/>
      <protection locked="0"/>
    </xf>
    <xf numFmtId="0" fontId="14" fillId="0" borderId="0" xfId="0" applyFont="1" applyBorder="1" applyAlignment="1" applyProtection="1">
      <alignment vertical="center" wrapText="1"/>
      <protection locked="0"/>
    </xf>
    <xf numFmtId="0" fontId="7" fillId="0" borderId="0" xfId="0" applyFont="1" applyBorder="1" applyAlignment="1" applyProtection="1">
      <alignment vertical="center" wrapText="1"/>
      <protection locked="0"/>
    </xf>
    <xf numFmtId="0" fontId="7" fillId="0" borderId="0" xfId="0" applyFont="1" applyBorder="1" applyAlignment="1">
      <alignment vertical="center" wrapText="1"/>
    </xf>
    <xf numFmtId="14" fontId="0" fillId="0" borderId="0" xfId="0" applyNumberFormat="1" applyBorder="1"/>
    <xf numFmtId="0" fontId="15" fillId="0" borderId="2" xfId="0" applyFont="1" applyBorder="1" applyAlignment="1" applyProtection="1">
      <alignment horizontal="center" vertical="center" wrapText="1"/>
      <protection locked="0"/>
    </xf>
    <xf numFmtId="0" fontId="15" fillId="0" borderId="2" xfId="0" applyFont="1" applyBorder="1" applyAlignment="1" applyProtection="1">
      <alignment horizontal="center" vertical="center"/>
      <protection locked="0"/>
    </xf>
    <xf numFmtId="0" fontId="0" fillId="0" borderId="0" xfId="0" applyBorder="1" applyAlignment="1">
      <alignment vertical="center" wrapText="1"/>
    </xf>
    <xf numFmtId="0" fontId="28" fillId="19" borderId="0" xfId="0" applyFont="1" applyFill="1" applyBorder="1" applyAlignment="1">
      <alignment horizontal="center" vertical="center" wrapText="1"/>
    </xf>
    <xf numFmtId="0" fontId="0" fillId="0" borderId="31" xfId="0" applyProtection="1">
      <protection locked="0"/>
    </xf>
    <xf numFmtId="0" fontId="0" fillId="0" borderId="0" xfId="0" applyBorder="1" applyAlignment="1">
      <alignment wrapText="1"/>
    </xf>
    <xf numFmtId="0" fontId="2" fillId="19" borderId="0" xfId="0" applyFont="1" applyFill="1" applyBorder="1" applyAlignment="1">
      <alignment horizontal="center" vertical="center" wrapText="1"/>
    </xf>
    <xf numFmtId="0" fontId="15" fillId="11" borderId="2" xfId="0" applyFont="1" applyFill="1" applyBorder="1" applyAlignment="1" applyProtection="1">
      <alignment horizontal="left" vertical="top" wrapText="1"/>
      <protection locked="0"/>
    </xf>
    <xf numFmtId="0" fontId="15" fillId="12" borderId="2" xfId="0" applyFont="1" applyFill="1" applyBorder="1" applyAlignment="1" applyProtection="1">
      <alignment horizontal="left" vertical="top" wrapText="1"/>
      <protection locked="0"/>
    </xf>
    <xf numFmtId="0" fontId="17" fillId="12" borderId="2" xfId="0" applyFont="1" applyFill="1" applyBorder="1" applyAlignment="1" applyProtection="1">
      <alignment horizontal="center" vertical="center"/>
      <protection locked="0"/>
    </xf>
    <xf numFmtId="0" fontId="17" fillId="12" borderId="2" xfId="0" applyFont="1" applyFill="1" applyBorder="1" applyAlignment="1" applyProtection="1">
      <alignment horizontal="left" vertical="top" wrapText="1"/>
      <protection locked="0"/>
    </xf>
    <xf numFmtId="0" fontId="17" fillId="12" borderId="2" xfId="0" applyFont="1" applyFill="1" applyBorder="1" applyAlignment="1" applyProtection="1">
      <alignment horizontal="center" vertical="center" wrapText="1"/>
      <protection locked="0"/>
    </xf>
    <xf numFmtId="14" fontId="17" fillId="12" borderId="2" xfId="0" applyNumberFormat="1" applyFont="1" applyFill="1" applyBorder="1" applyAlignment="1" applyProtection="1">
      <alignment horizontal="center" vertical="center" wrapText="1"/>
      <protection locked="0"/>
    </xf>
    <xf numFmtId="0" fontId="12" fillId="11" borderId="2" xfId="0" applyFont="1" applyFill="1" applyBorder="1" applyAlignment="1" applyProtection="1">
      <alignment horizontal="left" vertical="top" wrapText="1"/>
      <protection locked="0"/>
    </xf>
    <xf numFmtId="0" fontId="0" fillId="12" borderId="2" xfId="0" applyFill="1" applyBorder="1" applyAlignment="1" applyProtection="1">
      <alignment horizontal="left" vertical="top" wrapText="1"/>
      <protection locked="0"/>
    </xf>
    <xf numFmtId="0" fontId="0" fillId="12" borderId="2" xfId="0" applyFill="1" applyBorder="1" applyAlignment="1" applyProtection="1">
      <alignment horizontal="center" vertical="center" wrapText="1"/>
      <protection locked="0"/>
    </xf>
    <xf numFmtId="0" fontId="17" fillId="12" borderId="2" xfId="0" applyFont="1" applyFill="1" applyBorder="1" applyAlignment="1" applyProtection="1">
      <alignment horizontal="left" vertical="top"/>
      <protection locked="0"/>
    </xf>
    <xf numFmtId="0" fontId="15" fillId="12" borderId="2" xfId="0" applyFont="1" applyFill="1" applyBorder="1" applyAlignment="1" applyProtection="1">
      <alignment vertical="center" wrapText="1"/>
      <protection locked="0"/>
    </xf>
    <xf numFmtId="0" fontId="12" fillId="12" borderId="2" xfId="0" applyFont="1" applyFill="1" applyBorder="1" applyAlignment="1" applyProtection="1">
      <alignment vertical="center" wrapText="1"/>
      <protection locked="0"/>
    </xf>
    <xf numFmtId="14" fontId="17" fillId="12" borderId="2" xfId="0" applyNumberFormat="1" applyFont="1" applyFill="1" applyBorder="1" applyAlignment="1" applyProtection="1">
      <alignment horizontal="center" vertical="center"/>
      <protection locked="0"/>
    </xf>
    <xf numFmtId="0" fontId="0" fillId="14" borderId="61" xfId="0" applyFill="1" applyBorder="1" applyAlignment="1" applyProtection="1">
      <alignment horizontal="center"/>
      <protection locked="0"/>
    </xf>
    <xf numFmtId="0" fontId="0" fillId="0" borderId="8" xfId="0" applyBorder="1" applyAlignment="1" applyProtection="1">
      <alignment horizontal="left" vertical="center"/>
      <protection locked="0"/>
    </xf>
    <xf numFmtId="0" fontId="0" fillId="0" borderId="8" xfId="0" applyBorder="1" applyProtection="1">
      <protection locked="0"/>
    </xf>
    <xf numFmtId="0" fontId="53" fillId="10" borderId="31" xfId="1" applyFont="1" applyFill="1" applyAlignment="1" applyProtection="1">
      <alignment horizontal="center"/>
      <protection locked="0"/>
    </xf>
    <xf numFmtId="0" fontId="18" fillId="10" borderId="3" xfId="0" applyFont="1" applyFill="1" applyBorder="1" applyAlignment="1">
      <alignment horizontal="center" wrapText="1"/>
    </xf>
    <xf numFmtId="0" fontId="7" fillId="13" borderId="56" xfId="0" applyFont="1" applyFill="1" applyBorder="1" applyAlignment="1">
      <alignment horizontal="right" vertical="center" wrapText="1"/>
    </xf>
    <xf numFmtId="9" fontId="0" fillId="0" borderId="0" xfId="0" applyNumberFormat="1" applyBorder="1"/>
    <xf numFmtId="0" fontId="0" fillId="0" borderId="31" xfId="0"/>
    <xf numFmtId="0" fontId="16" fillId="19" borderId="2" xfId="0" applyFont="1" applyFill="1" applyBorder="1" applyAlignment="1">
      <alignment vertical="center" wrapText="1"/>
    </xf>
    <xf numFmtId="0" fontId="16" fillId="19" borderId="2" xfId="0" applyFont="1" applyFill="1" applyBorder="1" applyAlignment="1">
      <alignment horizontal="center" vertical="center" wrapText="1"/>
    </xf>
    <xf numFmtId="14" fontId="16" fillId="19" borderId="2" xfId="0" applyNumberFormat="1" applyFont="1" applyFill="1" applyBorder="1" applyAlignment="1">
      <alignment vertical="center" wrapText="1"/>
    </xf>
    <xf numFmtId="0" fontId="0" fillId="0" borderId="59" xfId="0" applyBorder="1"/>
    <xf numFmtId="0" fontId="0" fillId="0" borderId="60" xfId="0" applyBorder="1"/>
    <xf numFmtId="0" fontId="15" fillId="7" borderId="2" xfId="0" applyFont="1" applyFill="1" applyBorder="1" applyAlignment="1">
      <alignment vertical="top" wrapText="1"/>
    </xf>
    <xf numFmtId="0" fontId="15" fillId="7" borderId="2" xfId="0" applyFont="1" applyFill="1" applyBorder="1" applyAlignment="1">
      <alignment horizontal="left" vertical="top" wrapText="1"/>
    </xf>
    <xf numFmtId="0" fontId="12" fillId="7" borderId="2" xfId="0" applyFont="1" applyFill="1" applyBorder="1" applyAlignment="1">
      <alignment vertical="top" wrapText="1"/>
    </xf>
    <xf numFmtId="0" fontId="15" fillId="3" borderId="2" xfId="0" applyFont="1" applyFill="1" applyBorder="1" applyAlignment="1">
      <alignment horizontal="left" vertical="top" wrapText="1"/>
    </xf>
    <xf numFmtId="0" fontId="12" fillId="3" borderId="2" xfId="0" applyFont="1" applyFill="1" applyBorder="1" applyAlignment="1">
      <alignment horizontal="left" vertical="top" wrapText="1"/>
    </xf>
    <xf numFmtId="0" fontId="52" fillId="10" borderId="31" xfId="1" applyFont="1" applyFill="1" applyAlignment="1" applyProtection="1">
      <alignment horizontal="center"/>
      <protection locked="0"/>
    </xf>
    <xf numFmtId="0" fontId="15" fillId="0" borderId="5" xfId="0" applyFont="1" applyBorder="1" applyAlignment="1">
      <alignment horizontal="left" vertical="top" wrapText="1"/>
    </xf>
    <xf numFmtId="0" fontId="15" fillId="0" borderId="5" xfId="0" applyFont="1" applyBorder="1" applyAlignment="1">
      <alignment horizontal="center" vertical="center" wrapText="1"/>
    </xf>
    <xf numFmtId="0" fontId="17" fillId="0" borderId="5" xfId="0" applyFont="1" applyBorder="1" applyAlignment="1">
      <alignment horizontal="left" vertical="top" wrapText="1"/>
    </xf>
    <xf numFmtId="0" fontId="17" fillId="0" borderId="5" xfId="0" applyFont="1" applyBorder="1" applyAlignment="1">
      <alignment horizontal="center" vertical="center" wrapText="1"/>
    </xf>
    <xf numFmtId="14" fontId="17" fillId="0" borderId="5" xfId="0" applyNumberFormat="1" applyFont="1" applyBorder="1" applyAlignment="1">
      <alignment horizontal="center" vertical="center" wrapText="1"/>
    </xf>
    <xf numFmtId="0" fontId="7" fillId="13" borderId="24" xfId="0" applyFont="1" applyFill="1" applyBorder="1" applyAlignment="1">
      <alignment horizontal="left" vertical="center" wrapText="1"/>
    </xf>
    <xf numFmtId="0" fontId="15" fillId="7" borderId="2" xfId="0" applyFont="1" applyFill="1" applyBorder="1" applyAlignment="1">
      <alignment vertical="center" wrapText="1"/>
    </xf>
    <xf numFmtId="0" fontId="16" fillId="19" borderId="2" xfId="0" applyFont="1" applyFill="1" applyBorder="1" applyAlignment="1">
      <alignment vertical="top" wrapText="1"/>
    </xf>
    <xf numFmtId="0" fontId="12" fillId="7" borderId="2" xfId="0" applyFont="1" applyFill="1" applyBorder="1" applyAlignment="1">
      <alignment horizontal="left" vertical="top" wrapText="1"/>
    </xf>
    <xf numFmtId="0" fontId="17" fillId="0" borderId="0" xfId="0" applyFont="1" applyBorder="1" applyAlignment="1">
      <alignment horizontal="left" vertical="top" wrapText="1"/>
    </xf>
    <xf numFmtId="0" fontId="52" fillId="0" borderId="31" xfId="1" applyFont="1" applyAlignment="1">
      <alignment horizontal="center"/>
    </xf>
    <xf numFmtId="0" fontId="12" fillId="34" borderId="2" xfId="0" applyFont="1" applyFill="1" applyBorder="1" applyAlignment="1">
      <alignment horizontal="left" vertical="top" wrapText="1"/>
    </xf>
    <xf numFmtId="0" fontId="15" fillId="0" borderId="2" xfId="0" applyFont="1" applyBorder="1" applyAlignment="1">
      <alignment horizontal="left" vertical="top" wrapText="1"/>
    </xf>
    <xf numFmtId="0" fontId="15" fillId="34" borderId="2" xfId="0" applyFont="1" applyFill="1" applyBorder="1" applyAlignment="1">
      <alignment horizontal="left" vertical="top" wrapText="1"/>
    </xf>
    <xf numFmtId="0" fontId="12" fillId="0" borderId="2" xfId="0" applyFont="1" applyBorder="1" applyAlignment="1">
      <alignment horizontal="left" vertical="top" wrapText="1"/>
    </xf>
    <xf numFmtId="0" fontId="10" fillId="0" borderId="31" xfId="0" applyFont="1"/>
    <xf numFmtId="0" fontId="0" fillId="0" borderId="44" xfId="0" applyBorder="1"/>
    <xf numFmtId="0" fontId="0" fillId="0" borderId="43" xfId="0" applyBorder="1"/>
    <xf numFmtId="0" fontId="0" fillId="0" borderId="46" xfId="0" applyBorder="1"/>
    <xf numFmtId="0" fontId="2" fillId="28" borderId="40" xfId="0" applyFont="1" applyFill="1" applyBorder="1" applyAlignment="1">
      <alignment horizontal="center" vertical="center"/>
    </xf>
    <xf numFmtId="0" fontId="2" fillId="25" borderId="40" xfId="0" applyFont="1" applyFill="1" applyBorder="1" applyAlignment="1">
      <alignment horizontal="center" vertical="center"/>
    </xf>
    <xf numFmtId="0" fontId="5" fillId="24" borderId="40" xfId="0" applyFont="1" applyFill="1" applyBorder="1" applyAlignment="1">
      <alignment horizontal="center" vertical="center"/>
    </xf>
    <xf numFmtId="0" fontId="2" fillId="23" borderId="40" xfId="0" applyFont="1" applyFill="1" applyBorder="1" applyAlignment="1">
      <alignment horizontal="center" vertical="center"/>
    </xf>
    <xf numFmtId="0" fontId="5" fillId="26" borderId="40" xfId="0" applyFont="1" applyFill="1" applyBorder="1" applyAlignment="1">
      <alignment horizontal="center" vertical="center"/>
    </xf>
    <xf numFmtId="0" fontId="0" fillId="0" borderId="45" xfId="0" applyBorder="1"/>
    <xf numFmtId="0" fontId="0" fillId="0" borderId="47" xfId="0" applyBorder="1"/>
    <xf numFmtId="0" fontId="2" fillId="4" borderId="40" xfId="0" applyFont="1" applyFill="1" applyBorder="1" applyAlignment="1">
      <alignment horizontal="center" vertical="center"/>
    </xf>
    <xf numFmtId="0" fontId="7" fillId="0" borderId="5" xfId="0" applyFont="1" applyBorder="1" applyAlignment="1">
      <alignment vertical="center" wrapText="1"/>
    </xf>
    <xf numFmtId="0" fontId="6" fillId="0" borderId="5" xfId="0" applyFont="1" applyBorder="1" applyAlignment="1">
      <alignment vertical="top"/>
    </xf>
    <xf numFmtId="0" fontId="25" fillId="0" borderId="31" xfId="0" applyFont="1"/>
    <xf numFmtId="0" fontId="10" fillId="0" borderId="31" xfId="0" applyFont="1" applyAlignment="1">
      <alignment vertical="center"/>
    </xf>
    <xf numFmtId="0" fontId="0" fillId="0" borderId="31" xfId="0" applyAlignment="1">
      <alignment vertical="center" wrapText="1"/>
    </xf>
    <xf numFmtId="0" fontId="0" fillId="0" borderId="5" xfId="0" applyBorder="1"/>
    <xf numFmtId="0" fontId="25" fillId="0" borderId="31" xfId="0" applyFont="1" applyAlignment="1">
      <alignment horizontal="left" vertical="center"/>
    </xf>
    <xf numFmtId="0" fontId="0" fillId="0" borderId="18" xfId="0" applyBorder="1"/>
    <xf numFmtId="0" fontId="0" fillId="0" borderId="18" xfId="0" applyBorder="1" applyAlignment="1">
      <alignment horizontal="left" vertical="center"/>
    </xf>
    <xf numFmtId="0" fontId="0" fillId="0" borderId="17" xfId="0" applyBorder="1"/>
    <xf numFmtId="0" fontId="9" fillId="29" borderId="0" xfId="0" applyFont="1" applyFill="1" applyBorder="1" applyAlignment="1">
      <alignment horizontal="left" vertical="center"/>
    </xf>
    <xf numFmtId="0" fontId="25" fillId="0" borderId="31" xfId="0" applyFont="1" applyAlignment="1">
      <alignment vertical="center"/>
    </xf>
    <xf numFmtId="0" fontId="41" fillId="0" borderId="31" xfId="0" applyFont="1" applyAlignment="1">
      <alignment horizontal="left" vertical="center"/>
    </xf>
    <xf numFmtId="9" fontId="13" fillId="0" borderId="0" xfId="0" applyNumberFormat="1" applyFont="1" applyBorder="1" applyAlignment="1">
      <alignment horizontal="right" vertical="center"/>
    </xf>
    <xf numFmtId="0" fontId="7" fillId="13" borderId="0" xfId="0" applyFont="1" applyFill="1" applyBorder="1" applyAlignment="1">
      <alignment vertical="center" wrapText="1"/>
    </xf>
    <xf numFmtId="0" fontId="7" fillId="0" borderId="24" xfId="0" applyFont="1" applyBorder="1" applyAlignment="1">
      <alignment vertical="center" wrapText="1"/>
    </xf>
    <xf numFmtId="9" fontId="7" fillId="0" borderId="5" xfId="0" applyNumberFormat="1" applyFont="1" applyBorder="1" applyAlignment="1">
      <alignment vertical="center" wrapText="1"/>
    </xf>
    <xf numFmtId="0" fontId="0" fillId="0" borderId="24" xfId="0" applyBorder="1"/>
    <xf numFmtId="0" fontId="7" fillId="0" borderId="24" xfId="0" applyFont="1" applyBorder="1" applyAlignment="1">
      <alignment horizontal="center" vertical="center" wrapText="1"/>
    </xf>
    <xf numFmtId="0" fontId="26" fillId="0" borderId="24" xfId="0" applyFont="1" applyBorder="1"/>
    <xf numFmtId="0" fontId="29" fillId="0" borderId="25" xfId="0" applyFont="1" applyBorder="1"/>
    <xf numFmtId="0" fontId="29" fillId="0" borderId="21" xfId="0" applyFont="1" applyBorder="1"/>
    <xf numFmtId="0" fontId="28" fillId="19" borderId="20" xfId="0" applyFont="1" applyFill="1" applyBorder="1" applyAlignment="1">
      <alignment horizontal="center" vertical="center" wrapText="1"/>
    </xf>
    <xf numFmtId="0" fontId="28" fillId="19" borderId="26" xfId="0" applyFont="1" applyFill="1" applyBorder="1" applyAlignment="1">
      <alignment horizontal="center" vertical="center" wrapText="1"/>
    </xf>
    <xf numFmtId="164" fontId="2" fillId="0" borderId="24" xfId="0" applyNumberFormat="1" applyFont="1" applyBorder="1" applyAlignment="1">
      <alignment horizontal="center" vertical="center"/>
    </xf>
    <xf numFmtId="0" fontId="28" fillId="19" borderId="27" xfId="0" applyFont="1" applyFill="1" applyBorder="1" applyAlignment="1">
      <alignment horizontal="center" vertical="center" wrapText="1"/>
    </xf>
    <xf numFmtId="0" fontId="19" fillId="5" borderId="20" xfId="0" applyFont="1" applyFill="1" applyBorder="1" applyAlignment="1">
      <alignment horizontal="center" vertical="center" wrapText="1"/>
    </xf>
    <xf numFmtId="0" fontId="27" fillId="18" borderId="20" xfId="0" applyFont="1" applyFill="1" applyBorder="1" applyAlignment="1">
      <alignment horizontal="center" vertical="center" wrapText="1"/>
    </xf>
    <xf numFmtId="9" fontId="27" fillId="18" borderId="20" xfId="0" applyNumberFormat="1" applyFont="1" applyFill="1" applyBorder="1" applyAlignment="1">
      <alignment horizontal="center" vertical="center" wrapText="1"/>
    </xf>
    <xf numFmtId="0" fontId="19" fillId="18" borderId="26" xfId="0" applyFont="1" applyFill="1" applyBorder="1" applyAlignment="1">
      <alignment horizontal="center" vertical="center" wrapText="1"/>
    </xf>
    <xf numFmtId="9" fontId="27" fillId="18" borderId="27" xfId="0" applyNumberFormat="1" applyFont="1" applyFill="1" applyBorder="1" applyAlignment="1">
      <alignment horizontal="center" vertical="center" wrapText="1"/>
    </xf>
    <xf numFmtId="0" fontId="27" fillId="18" borderId="27" xfId="0" applyFont="1" applyFill="1" applyBorder="1" applyAlignment="1">
      <alignment horizontal="center" vertical="center" wrapText="1"/>
    </xf>
    <xf numFmtId="164" fontId="0" fillId="0" borderId="24" xfId="0" applyNumberFormat="1" applyBorder="1" applyAlignment="1">
      <alignment horizontal="center" vertical="center"/>
    </xf>
    <xf numFmtId="0" fontId="19" fillId="18" borderId="27" xfId="0" applyFont="1" applyFill="1" applyBorder="1" applyAlignment="1">
      <alignment horizontal="center" vertical="center" wrapText="1"/>
    </xf>
    <xf numFmtId="0" fontId="27" fillId="18" borderId="23" xfId="0" applyFont="1" applyFill="1" applyBorder="1" applyAlignment="1">
      <alignment horizontal="center" vertical="center" wrapText="1"/>
    </xf>
    <xf numFmtId="0" fontId="27" fillId="25" borderId="20" xfId="0" applyFont="1" applyFill="1" applyBorder="1" applyAlignment="1">
      <alignment horizontal="right" vertical="center" wrapText="1"/>
    </xf>
    <xf numFmtId="1" fontId="29" fillId="0" borderId="20" xfId="0" applyNumberFormat="1" applyFont="1" applyBorder="1" applyAlignment="1">
      <alignment horizontal="center" vertical="center" wrapText="1"/>
    </xf>
    <xf numFmtId="9" fontId="29" fillId="0" borderId="20" xfId="0" applyNumberFormat="1" applyFont="1" applyBorder="1" applyAlignment="1">
      <alignment horizontal="center" vertical="center" wrapText="1"/>
    </xf>
    <xf numFmtId="0" fontId="19" fillId="25" borderId="26" xfId="0" applyFont="1" applyFill="1" applyBorder="1" applyAlignment="1">
      <alignment horizontal="right" vertical="center" wrapText="1"/>
    </xf>
    <xf numFmtId="1" fontId="29" fillId="0" borderId="27" xfId="0" applyNumberFormat="1" applyFont="1" applyBorder="1" applyAlignment="1">
      <alignment horizontal="center" vertical="center" wrapText="1"/>
    </xf>
    <xf numFmtId="9" fontId="29" fillId="0" borderId="27" xfId="0" applyNumberFormat="1" applyFont="1" applyBorder="1" applyAlignment="1">
      <alignment horizontal="center" vertical="center" wrapText="1"/>
    </xf>
    <xf numFmtId="0" fontId="27" fillId="28" borderId="27" xfId="0" applyFont="1" applyFill="1" applyBorder="1" applyAlignment="1">
      <alignment horizontal="right" vertical="center" wrapText="1"/>
    </xf>
    <xf numFmtId="1" fontId="29" fillId="0" borderId="23" xfId="0" applyNumberFormat="1" applyFont="1" applyBorder="1" applyAlignment="1">
      <alignment horizontal="center" vertical="center" wrapText="1"/>
    </xf>
    <xf numFmtId="0" fontId="19" fillId="24" borderId="26" xfId="0" applyFont="1" applyFill="1" applyBorder="1" applyAlignment="1">
      <alignment horizontal="right" vertical="center" wrapText="1"/>
    </xf>
    <xf numFmtId="0" fontId="27" fillId="25" borderId="27" xfId="0" applyFont="1" applyFill="1" applyBorder="1" applyAlignment="1">
      <alignment horizontal="right" vertical="center" wrapText="1"/>
    </xf>
    <xf numFmtId="0" fontId="16" fillId="23" borderId="20" xfId="0" applyFont="1" applyFill="1" applyBorder="1" applyAlignment="1">
      <alignment horizontal="right" vertical="center" wrapText="1"/>
    </xf>
    <xf numFmtId="0" fontId="16" fillId="6" borderId="26" xfId="0" applyFont="1" applyFill="1" applyBorder="1" applyAlignment="1">
      <alignment horizontal="right" vertical="center" wrapText="1"/>
    </xf>
    <xf numFmtId="0" fontId="27" fillId="24" borderId="27" xfId="0" applyFont="1" applyFill="1" applyBorder="1" applyAlignment="1">
      <alignment horizontal="right" vertical="center" wrapText="1"/>
    </xf>
    <xf numFmtId="0" fontId="27" fillId="0" borderId="20" xfId="0" applyFont="1" applyBorder="1" applyAlignment="1">
      <alignment horizontal="right" vertical="center" wrapText="1"/>
    </xf>
    <xf numFmtId="9" fontId="23" fillId="0" borderId="20" xfId="0" applyNumberFormat="1" applyFont="1" applyBorder="1" applyAlignment="1">
      <alignment horizontal="center" vertical="center" wrapText="1"/>
    </xf>
    <xf numFmtId="0" fontId="27" fillId="26" borderId="26" xfId="0" applyFont="1" applyFill="1" applyBorder="1" applyAlignment="1">
      <alignment horizontal="right" vertical="center" wrapText="1"/>
    </xf>
    <xf numFmtId="9" fontId="23" fillId="0" borderId="27" xfId="0" applyNumberFormat="1" applyFont="1" applyBorder="1" applyAlignment="1">
      <alignment horizontal="center" vertical="center" wrapText="1"/>
    </xf>
    <xf numFmtId="164" fontId="4" fillId="0" borderId="24" xfId="0" applyNumberFormat="1" applyFont="1" applyBorder="1" applyAlignment="1">
      <alignment horizontal="center" vertical="center"/>
    </xf>
    <xf numFmtId="0" fontId="27" fillId="23" borderId="27" xfId="0" applyFont="1" applyFill="1" applyBorder="1" applyAlignment="1">
      <alignment horizontal="right" vertical="center" wrapText="1"/>
    </xf>
    <xf numFmtId="0" fontId="19" fillId="26" borderId="20" xfId="0" applyFont="1" applyFill="1" applyBorder="1" applyAlignment="1">
      <alignment horizontal="right" vertical="center" wrapText="1"/>
    </xf>
    <xf numFmtId="0" fontId="16" fillId="4" borderId="26" xfId="0" applyFont="1" applyFill="1" applyBorder="1" applyAlignment="1">
      <alignment horizontal="right" vertical="center" wrapText="1"/>
    </xf>
    <xf numFmtId="164" fontId="1" fillId="0" borderId="24" xfId="0" applyNumberFormat="1" applyFont="1" applyBorder="1" applyAlignment="1">
      <alignment horizontal="center" vertical="center"/>
    </xf>
    <xf numFmtId="0" fontId="27" fillId="26" borderId="27" xfId="0" applyFont="1" applyFill="1" applyBorder="1" applyAlignment="1">
      <alignment horizontal="right" vertical="center" wrapText="1"/>
    </xf>
    <xf numFmtId="0" fontId="27" fillId="5" borderId="20" xfId="0" applyFont="1" applyFill="1" applyBorder="1" applyAlignment="1">
      <alignment horizontal="right" vertical="center" wrapText="1"/>
    </xf>
    <xf numFmtId="1" fontId="27" fillId="5" borderId="20" xfId="0" applyNumberFormat="1" applyFont="1" applyFill="1" applyBorder="1" applyAlignment="1">
      <alignment horizontal="center" vertical="center" wrapText="1"/>
    </xf>
    <xf numFmtId="9" fontId="27" fillId="5" borderId="20" xfId="0" applyNumberFormat="1" applyFont="1" applyFill="1" applyBorder="1" applyAlignment="1">
      <alignment horizontal="center" vertical="center" wrapText="1"/>
    </xf>
    <xf numFmtId="0" fontId="27" fillId="5" borderId="26" xfId="0" applyFont="1" applyFill="1" applyBorder="1" applyAlignment="1">
      <alignment horizontal="right" vertical="center" wrapText="1"/>
    </xf>
    <xf numFmtId="1" fontId="27" fillId="5" borderId="27" xfId="0" applyNumberFormat="1" applyFont="1" applyFill="1" applyBorder="1" applyAlignment="1">
      <alignment horizontal="center" vertical="center" wrapText="1"/>
    </xf>
    <xf numFmtId="9" fontId="27" fillId="5" borderId="27" xfId="0" applyNumberFormat="1" applyFont="1" applyFill="1" applyBorder="1" applyAlignment="1">
      <alignment horizontal="center" vertical="center" wrapText="1"/>
    </xf>
    <xf numFmtId="0" fontId="16" fillId="4" borderId="27" xfId="0" applyFont="1" applyFill="1" applyBorder="1" applyAlignment="1">
      <alignment horizontal="right" vertical="center" wrapText="1"/>
    </xf>
    <xf numFmtId="0" fontId="27" fillId="5" borderId="27" xfId="0" applyFont="1" applyFill="1" applyBorder="1" applyAlignment="1">
      <alignment horizontal="right" vertical="center" wrapText="1"/>
    </xf>
    <xf numFmtId="1" fontId="27" fillId="5" borderId="23" xfId="0" applyNumberFormat="1" applyFont="1" applyFill="1" applyBorder="1" applyAlignment="1">
      <alignment horizontal="center" vertical="center" wrapText="1"/>
    </xf>
    <xf numFmtId="0" fontId="27" fillId="0" borderId="24" xfId="0" applyFont="1" applyBorder="1" applyAlignment="1">
      <alignment horizontal="left" vertical="center" wrapText="1"/>
    </xf>
    <xf numFmtId="1" fontId="27" fillId="0" borderId="24" xfId="0" applyNumberFormat="1" applyFont="1" applyBorder="1" applyAlignment="1">
      <alignment horizontal="center" vertical="center" wrapText="1"/>
    </xf>
    <xf numFmtId="9" fontId="27" fillId="0" borderId="24" xfId="0" applyNumberFormat="1" applyFont="1" applyBorder="1" applyAlignment="1">
      <alignment horizontal="center" vertical="center" wrapText="1"/>
    </xf>
    <xf numFmtId="0" fontId="29" fillId="0" borderId="24" xfId="0" applyFont="1" applyBorder="1"/>
    <xf numFmtId="0" fontId="1" fillId="5" borderId="0" xfId="0" applyFont="1" applyFill="1" applyBorder="1"/>
    <xf numFmtId="0" fontId="0" fillId="5" borderId="0" xfId="0" applyFill="1" applyBorder="1"/>
    <xf numFmtId="0" fontId="2" fillId="20" borderId="31" xfId="0" applyFont="1" applyFill="1" applyAlignment="1">
      <alignment horizontal="center" vertical="center" wrapText="1"/>
    </xf>
    <xf numFmtId="0" fontId="2" fillId="20" borderId="36" xfId="0" applyFont="1" applyFill="1" applyBorder="1" applyAlignment="1">
      <alignment horizontal="center" vertical="center" wrapText="1"/>
    </xf>
    <xf numFmtId="14" fontId="2" fillId="20" borderId="36" xfId="0" applyNumberFormat="1" applyFont="1" applyFill="1" applyBorder="1" applyAlignment="1">
      <alignment horizontal="center" vertical="center" wrapText="1"/>
    </xf>
    <xf numFmtId="0" fontId="3" fillId="32" borderId="63" xfId="0" applyFont="1" applyFill="1" applyBorder="1"/>
    <xf numFmtId="0" fontId="0" fillId="32" borderId="64" xfId="0" applyFill="1" applyBorder="1"/>
    <xf numFmtId="1" fontId="0" fillId="32" borderId="64" xfId="0" applyNumberFormat="1" applyFill="1" applyBorder="1"/>
    <xf numFmtId="0" fontId="25" fillId="0" borderId="30" xfId="0" applyFont="1" applyBorder="1"/>
    <xf numFmtId="0" fontId="3" fillId="31" borderId="65" xfId="0" applyFont="1" applyFill="1" applyBorder="1"/>
    <xf numFmtId="0" fontId="0" fillId="31" borderId="62" xfId="0" applyFill="1" applyBorder="1"/>
    <xf numFmtId="1" fontId="0" fillId="31" borderId="62" xfId="0" applyNumberFormat="1" applyFill="1" applyBorder="1"/>
    <xf numFmtId="0" fontId="3" fillId="32" borderId="65" xfId="0" applyFont="1" applyFill="1" applyBorder="1"/>
    <xf numFmtId="0" fontId="0" fillId="32" borderId="62" xfId="0" applyFill="1" applyBorder="1"/>
    <xf numFmtId="1" fontId="0" fillId="32" borderId="62" xfId="0" applyNumberFormat="1" applyFill="1" applyBorder="1"/>
    <xf numFmtId="0" fontId="28" fillId="0" borderId="24" xfId="0" applyFont="1" applyBorder="1" applyAlignment="1">
      <alignment horizontal="center" vertical="center" wrapText="1"/>
    </xf>
    <xf numFmtId="0" fontId="27" fillId="0" borderId="24" xfId="0" applyFont="1" applyBorder="1" applyAlignment="1">
      <alignment horizontal="center" vertical="center" wrapText="1"/>
    </xf>
    <xf numFmtId="9" fontId="29" fillId="0" borderId="24" xfId="0" applyNumberFormat="1" applyFont="1" applyBorder="1"/>
    <xf numFmtId="9" fontId="29" fillId="0" borderId="21" xfId="0" applyNumberFormat="1" applyFont="1" applyBorder="1"/>
    <xf numFmtId="1" fontId="29" fillId="0" borderId="24" xfId="0" applyNumberFormat="1" applyFont="1" applyBorder="1" applyAlignment="1">
      <alignment horizontal="center" vertical="center" wrapText="1"/>
    </xf>
    <xf numFmtId="9" fontId="29" fillId="0" borderId="24" xfId="0" applyNumberFormat="1" applyFont="1" applyBorder="1" applyAlignment="1">
      <alignment horizontal="center" vertical="center" wrapText="1"/>
    </xf>
    <xf numFmtId="0" fontId="29" fillId="0" borderId="31" xfId="0" applyFont="1"/>
    <xf numFmtId="0" fontId="10" fillId="0" borderId="8" xfId="0" applyFont="1" applyBorder="1" applyAlignment="1">
      <alignment horizontal="left" vertical="center"/>
    </xf>
    <xf numFmtId="0" fontId="10" fillId="0" borderId="58" xfId="0" applyFont="1" applyBorder="1" applyAlignment="1">
      <alignment horizontal="left" vertical="center"/>
    </xf>
    <xf numFmtId="0" fontId="10" fillId="0" borderId="8" xfId="0" applyFont="1" applyBorder="1"/>
    <xf numFmtId="0" fontId="10" fillId="0" borderId="0" xfId="0" applyFont="1" applyBorder="1"/>
    <xf numFmtId="0" fontId="0" fillId="0" borderId="31" xfId="0" applyAlignment="1">
      <alignment horizontal="left" vertical="center" wrapText="1"/>
    </xf>
    <xf numFmtId="0" fontId="10" fillId="17" borderId="9" xfId="0" applyFont="1" applyFill="1" applyBorder="1" applyAlignment="1">
      <alignment vertical="center" wrapText="1"/>
    </xf>
    <xf numFmtId="0" fontId="10" fillId="22" borderId="9" xfId="0" applyFont="1" applyFill="1" applyBorder="1" applyAlignment="1">
      <alignment vertical="center" wrapText="1"/>
    </xf>
    <xf numFmtId="0" fontId="0" fillId="22" borderId="9" xfId="0" applyFill="1" applyBorder="1" applyAlignment="1">
      <alignment vertical="center" wrapText="1"/>
    </xf>
    <xf numFmtId="0" fontId="0" fillId="22" borderId="9" xfId="0" applyFill="1" applyBorder="1" applyAlignment="1">
      <alignment vertical="top" wrapText="1"/>
    </xf>
    <xf numFmtId="0" fontId="10" fillId="0" borderId="31" xfId="0" applyFont="1" applyAlignment="1">
      <alignment horizontal="center" vertical="center"/>
    </xf>
    <xf numFmtId="0" fontId="7" fillId="13" borderId="31" xfId="0" applyFont="1" applyFill="1" applyAlignment="1">
      <alignment vertical="center" wrapText="1"/>
    </xf>
    <xf numFmtId="0" fontId="30" fillId="0" borderId="31" xfId="0" applyFont="1" applyAlignment="1">
      <alignment vertical="center"/>
    </xf>
    <xf numFmtId="9" fontId="40" fillId="0" borderId="0" xfId="0" applyNumberFormat="1" applyFont="1" applyBorder="1"/>
    <xf numFmtId="0" fontId="32" fillId="0" borderId="31" xfId="0" applyFont="1" applyAlignment="1">
      <alignment vertical="center" wrapText="1"/>
    </xf>
    <xf numFmtId="0" fontId="33" fillId="21" borderId="30" xfId="0" applyFont="1" applyFill="1" applyBorder="1" applyAlignment="1">
      <alignment horizontal="center" vertical="center" wrapText="1"/>
    </xf>
    <xf numFmtId="0" fontId="33" fillId="21" borderId="26" xfId="0" applyFont="1" applyFill="1" applyBorder="1" applyAlignment="1">
      <alignment horizontal="center" vertical="center" wrapText="1"/>
    </xf>
    <xf numFmtId="0" fontId="33" fillId="0" borderId="31" xfId="0" applyFont="1" applyAlignment="1">
      <alignment horizontal="center" vertical="center" wrapText="1"/>
    </xf>
    <xf numFmtId="14" fontId="33" fillId="0" borderId="31" xfId="0" applyNumberFormat="1" applyFont="1" applyAlignment="1">
      <alignment horizontal="center" vertical="center" wrapText="1"/>
    </xf>
    <xf numFmtId="0" fontId="34" fillId="25" borderId="30" xfId="0" applyFont="1" applyFill="1" applyBorder="1" applyAlignment="1">
      <alignment horizontal="left" vertical="center" wrapText="1"/>
    </xf>
    <xf numFmtId="1" fontId="29" fillId="25" borderId="30" xfId="0" applyNumberFormat="1" applyFont="1" applyFill="1" applyBorder="1" applyAlignment="1">
      <alignment horizontal="center" vertical="center" wrapText="1"/>
    </xf>
    <xf numFmtId="9" fontId="29" fillId="25" borderId="30" xfId="0" applyNumberFormat="1" applyFont="1" applyFill="1" applyBorder="1" applyAlignment="1">
      <alignment horizontal="center" vertical="center" wrapText="1"/>
    </xf>
    <xf numFmtId="14" fontId="29" fillId="0" borderId="31" xfId="0" applyNumberFormat="1" applyFont="1"/>
    <xf numFmtId="0" fontId="34" fillId="24" borderId="30" xfId="0" applyFont="1" applyFill="1" applyBorder="1" applyAlignment="1">
      <alignment horizontal="left" vertical="center" wrapText="1"/>
    </xf>
    <xf numFmtId="1" fontId="29" fillId="24" borderId="30" xfId="0" applyNumberFormat="1" applyFont="1" applyFill="1" applyBorder="1" applyAlignment="1">
      <alignment horizontal="center" vertical="center" wrapText="1"/>
    </xf>
    <xf numFmtId="9" fontId="29" fillId="24" borderId="30" xfId="0" applyNumberFormat="1" applyFont="1" applyFill="1" applyBorder="1" applyAlignment="1">
      <alignment horizontal="center" vertical="center" wrapText="1"/>
    </xf>
    <xf numFmtId="0" fontId="16" fillId="23" borderId="30" xfId="0" applyFont="1" applyFill="1" applyBorder="1" applyAlignment="1">
      <alignment horizontal="left" vertical="center" wrapText="1"/>
    </xf>
    <xf numFmtId="1" fontId="38" fillId="23" borderId="30" xfId="0" applyNumberFormat="1" applyFont="1" applyFill="1" applyBorder="1" applyAlignment="1">
      <alignment horizontal="center" vertical="center" wrapText="1"/>
    </xf>
    <xf numFmtId="9" fontId="38" fillId="23" borderId="32" xfId="0" applyNumberFormat="1" applyFont="1" applyFill="1" applyBorder="1" applyAlignment="1">
      <alignment horizontal="center" vertical="center" wrapText="1"/>
    </xf>
    <xf numFmtId="0" fontId="34" fillId="0" borderId="30" xfId="0" applyFont="1" applyBorder="1" applyAlignment="1">
      <alignment horizontal="left" vertical="center" wrapText="1"/>
    </xf>
    <xf numFmtId="1" fontId="29" fillId="0" borderId="26" xfId="0" applyNumberFormat="1" applyFont="1" applyBorder="1" applyAlignment="1">
      <alignment horizontal="center" vertical="center" wrapText="1"/>
    </xf>
    <xf numFmtId="9" fontId="29" fillId="0" borderId="31" xfId="0" applyNumberFormat="1" applyFont="1" applyAlignment="1">
      <alignment horizontal="center" vertical="center" wrapText="1"/>
    </xf>
    <xf numFmtId="0" fontId="34" fillId="26" borderId="30" xfId="0" applyFont="1" applyFill="1" applyBorder="1" applyAlignment="1">
      <alignment horizontal="left" vertical="center" wrapText="1"/>
    </xf>
    <xf numFmtId="1" fontId="29" fillId="26" borderId="26" xfId="0" applyNumberFormat="1" applyFont="1" applyFill="1" applyBorder="1" applyAlignment="1">
      <alignment horizontal="center" vertical="center" wrapText="1"/>
    </xf>
    <xf numFmtId="0" fontId="34" fillId="5" borderId="30" xfId="0" applyFont="1" applyFill="1" applyBorder="1" applyAlignment="1">
      <alignment horizontal="left" vertical="center" wrapText="1"/>
    </xf>
    <xf numFmtId="1" fontId="34" fillId="5" borderId="26" xfId="0" applyNumberFormat="1" applyFont="1" applyFill="1" applyBorder="1" applyAlignment="1">
      <alignment horizontal="center" vertical="center" wrapText="1"/>
    </xf>
    <xf numFmtId="0" fontId="34" fillId="0" borderId="31" xfId="0" applyFont="1" applyAlignment="1">
      <alignment horizontal="center" vertical="center" wrapText="1"/>
    </xf>
    <xf numFmtId="0" fontId="2" fillId="8" borderId="1" xfId="0" applyFont="1" applyFill="1" applyBorder="1" applyAlignment="1">
      <alignment horizontal="center" vertical="center" wrapText="1"/>
    </xf>
    <xf numFmtId="0" fontId="8" fillId="9" borderId="1" xfId="0" applyFont="1" applyFill="1" applyBorder="1" applyAlignment="1">
      <alignment horizontal="left" vertical="center" wrapText="1"/>
    </xf>
    <xf numFmtId="164" fontId="8" fillId="9" borderId="1" xfId="0" applyNumberFormat="1" applyFont="1" applyFill="1" applyBorder="1" applyAlignment="1">
      <alignment horizontal="center" vertical="center" wrapText="1"/>
    </xf>
    <xf numFmtId="1" fontId="8" fillId="9" borderId="1" xfId="0" applyNumberFormat="1" applyFont="1" applyFill="1" applyBorder="1" applyAlignment="1">
      <alignment horizontal="center" vertical="center" wrapText="1"/>
    </xf>
    <xf numFmtId="0" fontId="8" fillId="0" borderId="1" xfId="0" applyFont="1" applyBorder="1" applyAlignment="1">
      <alignment horizontal="left" vertical="center" wrapText="1"/>
    </xf>
    <xf numFmtId="164" fontId="8" fillId="0" borderId="1" xfId="0" applyNumberFormat="1" applyFont="1" applyBorder="1" applyAlignment="1">
      <alignment horizontal="center" vertical="center" wrapText="1"/>
    </xf>
    <xf numFmtId="1" fontId="8" fillId="0" borderId="1" xfId="0" applyNumberFormat="1" applyFont="1" applyBorder="1" applyAlignment="1">
      <alignment horizontal="center" vertical="center" wrapText="1"/>
    </xf>
    <xf numFmtId="0" fontId="33" fillId="5" borderId="26" xfId="0" applyFont="1" applyFill="1" applyBorder="1" applyAlignment="1">
      <alignment horizontal="center" vertical="center" wrapText="1"/>
    </xf>
    <xf numFmtId="0" fontId="11" fillId="8" borderId="1" xfId="0" applyFont="1" applyFill="1" applyBorder="1" applyAlignment="1">
      <alignment horizontal="center" vertical="center" wrapText="1"/>
    </xf>
    <xf numFmtId="0" fontId="35" fillId="0" borderId="31" xfId="0" applyFont="1" applyAlignment="1">
      <alignment vertical="center" wrapText="1"/>
    </xf>
    <xf numFmtId="0" fontId="33" fillId="21" borderId="33" xfId="0" applyFont="1" applyFill="1" applyBorder="1" applyAlignment="1">
      <alignment horizontal="center" vertical="center" wrapText="1"/>
    </xf>
    <xf numFmtId="14" fontId="33" fillId="21" borderId="33" xfId="0" applyNumberFormat="1" applyFont="1" applyFill="1" applyBorder="1" applyAlignment="1">
      <alignment horizontal="center" vertical="center" wrapText="1"/>
    </xf>
    <xf numFmtId="0" fontId="19" fillId="28" borderId="30" xfId="0" applyFont="1" applyFill="1" applyBorder="1" applyAlignment="1">
      <alignment horizontal="left" vertical="center" wrapText="1"/>
    </xf>
    <xf numFmtId="9" fontId="29" fillId="28" borderId="30" xfId="0" applyNumberFormat="1" applyFont="1" applyFill="1" applyBorder="1" applyAlignment="1">
      <alignment horizontal="center" vertical="center" wrapText="1"/>
    </xf>
    <xf numFmtId="1" fontId="29" fillId="28" borderId="30" xfId="0" applyNumberFormat="1" applyFont="1" applyFill="1" applyBorder="1" applyAlignment="1">
      <alignment horizontal="center" vertical="center" wrapText="1"/>
    </xf>
    <xf numFmtId="0" fontId="19" fillId="25" borderId="30" xfId="0" applyFont="1" applyFill="1" applyBorder="1" applyAlignment="1">
      <alignment horizontal="left" vertical="center" wrapText="1"/>
    </xf>
    <xf numFmtId="0" fontId="19" fillId="24" borderId="30" xfId="0" applyFont="1" applyFill="1" applyBorder="1" applyAlignment="1">
      <alignment horizontal="left" vertical="center" wrapText="1"/>
    </xf>
    <xf numFmtId="9" fontId="38" fillId="23" borderId="30" xfId="0" applyNumberFormat="1" applyFont="1" applyFill="1" applyBorder="1" applyAlignment="1">
      <alignment horizontal="center" vertical="center" wrapText="1"/>
    </xf>
    <xf numFmtId="0" fontId="19" fillId="26" borderId="30" xfId="0" applyFont="1" applyFill="1" applyBorder="1" applyAlignment="1">
      <alignment horizontal="left" vertical="center" wrapText="1"/>
    </xf>
    <xf numFmtId="9" fontId="29" fillId="26" borderId="30" xfId="0" applyNumberFormat="1" applyFont="1" applyFill="1" applyBorder="1" applyAlignment="1">
      <alignment horizontal="center" vertical="center" wrapText="1"/>
    </xf>
    <xf numFmtId="1" fontId="29" fillId="26" borderId="30" xfId="0" applyNumberFormat="1" applyFont="1" applyFill="1" applyBorder="1" applyAlignment="1">
      <alignment horizontal="center" vertical="center" wrapText="1"/>
    </xf>
    <xf numFmtId="0" fontId="16" fillId="27" borderId="30" xfId="0" applyFont="1" applyFill="1" applyBorder="1" applyAlignment="1">
      <alignment horizontal="left" vertical="center" wrapText="1"/>
    </xf>
    <xf numFmtId="9" fontId="38" fillId="27" borderId="30" xfId="0" applyNumberFormat="1" applyFont="1" applyFill="1" applyBorder="1" applyAlignment="1">
      <alignment horizontal="center" vertical="center" wrapText="1"/>
    </xf>
    <xf numFmtId="1" fontId="38" fillId="27" borderId="30" xfId="0" applyNumberFormat="1" applyFont="1" applyFill="1" applyBorder="1" applyAlignment="1">
      <alignment horizontal="center" vertical="center" wrapText="1"/>
    </xf>
    <xf numFmtId="9" fontId="34" fillId="5" borderId="30" xfId="0" applyNumberFormat="1" applyFont="1" applyFill="1" applyBorder="1" applyAlignment="1">
      <alignment horizontal="center" vertical="center" wrapText="1"/>
    </xf>
    <xf numFmtId="1" fontId="34" fillId="5" borderId="30" xfId="0" applyNumberFormat="1" applyFont="1" applyFill="1" applyBorder="1" applyAlignment="1">
      <alignment horizontal="center" vertical="center" wrapText="1"/>
    </xf>
    <xf numFmtId="0" fontId="12" fillId="0" borderId="2" xfId="0" applyFont="1" applyBorder="1" applyAlignment="1" applyProtection="1">
      <alignment horizontal="center" vertical="center"/>
      <protection locked="0"/>
    </xf>
    <xf numFmtId="0" fontId="12" fillId="7" borderId="2" xfId="0" applyFont="1" applyFill="1" applyBorder="1" applyAlignment="1" applyProtection="1">
      <alignment vertical="top" wrapText="1"/>
      <protection locked="0"/>
    </xf>
    <xf numFmtId="0" fontId="15" fillId="36" borderId="2" xfId="0" applyFont="1" applyFill="1" applyBorder="1" applyAlignment="1" applyProtection="1">
      <alignment horizontal="left" vertical="top" wrapText="1"/>
      <protection locked="0"/>
    </xf>
    <xf numFmtId="0" fontId="12" fillId="36" borderId="2" xfId="0" applyFont="1" applyFill="1" applyBorder="1" applyAlignment="1">
      <alignment horizontal="left" vertical="top" wrapText="1"/>
    </xf>
    <xf numFmtId="0" fontId="15" fillId="36" borderId="2" xfId="0" applyFont="1" applyFill="1" applyBorder="1" applyAlignment="1">
      <alignment horizontal="left" vertical="top" wrapText="1"/>
    </xf>
    <xf numFmtId="0" fontId="49" fillId="0" borderId="31" xfId="0" applyFont="1" applyAlignment="1">
      <alignment horizontal="left" vertical="top"/>
    </xf>
    <xf numFmtId="0" fontId="0" fillId="0" borderId="0" xfId="0" applyBorder="1" applyAlignment="1">
      <alignment vertical="top"/>
    </xf>
    <xf numFmtId="0" fontId="0" fillId="0" borderId="31" xfId="0" applyAlignment="1">
      <alignment horizontal="center"/>
    </xf>
    <xf numFmtId="0" fontId="0" fillId="0" borderId="0" xfId="0" applyBorder="1"/>
    <xf numFmtId="0" fontId="0" fillId="0" borderId="31" xfId="0"/>
    <xf numFmtId="0" fontId="46" fillId="10" borderId="31" xfId="0" applyFont="1" applyFill="1" applyAlignment="1">
      <alignment horizontal="center" vertical="center" wrapText="1"/>
    </xf>
    <xf numFmtId="0" fontId="49" fillId="0" borderId="31" xfId="0" applyFont="1" applyAlignment="1">
      <alignment horizontal="left"/>
    </xf>
    <xf numFmtId="0" fontId="48" fillId="10" borderId="31" xfId="0" applyFont="1" applyFill="1" applyAlignment="1">
      <alignment horizontal="center" vertical="center"/>
    </xf>
    <xf numFmtId="0" fontId="47" fillId="10" borderId="31" xfId="0" applyFont="1" applyFill="1" applyAlignment="1">
      <alignment horizontal="left" vertical="center" wrapText="1"/>
    </xf>
    <xf numFmtId="0" fontId="47" fillId="10" borderId="31" xfId="0" applyFont="1" applyFill="1" applyAlignment="1">
      <alignment horizontal="right" vertical="center" wrapText="1"/>
    </xf>
    <xf numFmtId="0" fontId="25" fillId="0" borderId="0" xfId="0" applyFont="1" applyBorder="1"/>
    <xf numFmtId="0" fontId="0" fillId="10" borderId="31" xfId="0" applyFill="1" applyAlignment="1">
      <alignment horizontal="center"/>
    </xf>
    <xf numFmtId="0" fontId="0" fillId="0" borderId="31" xfId="0" applyAlignment="1">
      <alignment horizontal="left"/>
    </xf>
    <xf numFmtId="0" fontId="10" fillId="0" borderId="31" xfId="0" applyFont="1" applyAlignment="1">
      <alignment horizontal="center"/>
    </xf>
    <xf numFmtId="0" fontId="10" fillId="0" borderId="10" xfId="0" applyFont="1" applyBorder="1" applyAlignment="1">
      <alignment horizontal="left" vertical="center"/>
    </xf>
    <xf numFmtId="0" fontId="0" fillId="0" borderId="18" xfId="0" applyBorder="1"/>
    <xf numFmtId="0" fontId="7" fillId="0" borderId="31" xfId="0" applyFont="1" applyAlignment="1">
      <alignment horizontal="left" vertical="top" wrapText="1"/>
    </xf>
    <xf numFmtId="0" fontId="11" fillId="23" borderId="40" xfId="0" applyFont="1" applyFill="1" applyBorder="1" applyAlignment="1">
      <alignment horizontal="center" vertical="center"/>
    </xf>
    <xf numFmtId="0" fontId="0" fillId="0" borderId="49" xfId="0" applyBorder="1"/>
    <xf numFmtId="0" fontId="0" fillId="0" borderId="10" xfId="0" applyBorder="1" applyAlignment="1">
      <alignment horizontal="left" vertical="center" wrapText="1"/>
    </xf>
    <xf numFmtId="0" fontId="0" fillId="0" borderId="11" xfId="0" applyBorder="1"/>
    <xf numFmtId="0" fontId="0" fillId="0" borderId="12" xfId="0" applyBorder="1"/>
    <xf numFmtId="0" fontId="0" fillId="0" borderId="16" xfId="0" applyBorder="1"/>
    <xf numFmtId="0" fontId="0" fillId="0" borderId="14" xfId="0" applyBorder="1"/>
    <xf numFmtId="0" fontId="0" fillId="0" borderId="15" xfId="0" applyBorder="1"/>
    <xf numFmtId="0" fontId="9" fillId="27" borderId="40" xfId="0" applyFont="1" applyFill="1" applyBorder="1" applyAlignment="1">
      <alignment horizontal="center"/>
    </xf>
    <xf numFmtId="0" fontId="7" fillId="0" borderId="31" xfId="0" applyFont="1" applyAlignment="1">
      <alignment vertical="top" wrapText="1"/>
    </xf>
    <xf numFmtId="0" fontId="10" fillId="15" borderId="30" xfId="0" applyFont="1" applyFill="1" applyBorder="1" applyAlignment="1">
      <alignment horizontal="center"/>
    </xf>
    <xf numFmtId="0" fontId="0" fillId="0" borderId="22" xfId="0" applyBorder="1"/>
    <xf numFmtId="0" fontId="0" fillId="0" borderId="23" xfId="0" applyBorder="1"/>
    <xf numFmtId="0" fontId="25" fillId="0" borderId="31" xfId="0" applyFont="1"/>
    <xf numFmtId="0" fontId="18" fillId="10" borderId="31" xfId="0" applyFont="1" applyFill="1" applyAlignment="1">
      <alignment horizontal="left" vertical="center" wrapText="1"/>
    </xf>
    <xf numFmtId="14" fontId="0" fillId="0" borderId="15" xfId="0" applyNumberFormat="1" applyBorder="1" applyAlignment="1">
      <alignment horizontal="center"/>
    </xf>
    <xf numFmtId="0" fontId="0" fillId="0" borderId="13" xfId="0" applyBorder="1"/>
    <xf numFmtId="0" fontId="10" fillId="24" borderId="40" xfId="0" applyFont="1" applyFill="1" applyBorder="1" applyAlignment="1">
      <alignment horizontal="center"/>
    </xf>
    <xf numFmtId="0" fontId="10" fillId="33" borderId="31" xfId="0" applyFont="1" applyFill="1" applyAlignment="1">
      <alignment horizontal="left" vertical="center"/>
    </xf>
    <xf numFmtId="0" fontId="41" fillId="22" borderId="31" xfId="0" applyFont="1" applyFill="1" applyAlignment="1">
      <alignment horizontal="left" vertical="center"/>
    </xf>
    <xf numFmtId="0" fontId="0" fillId="0" borderId="40" xfId="0" applyBorder="1" applyAlignment="1">
      <alignment horizontal="left" vertical="center" wrapText="1"/>
    </xf>
    <xf numFmtId="0" fontId="0" fillId="0" borderId="41" xfId="0" applyBorder="1"/>
    <xf numFmtId="0" fontId="0" fillId="0" borderId="42" xfId="0" applyBorder="1"/>
    <xf numFmtId="0" fontId="0" fillId="0" borderId="45" xfId="0" applyBorder="1"/>
    <xf numFmtId="0" fontId="0" fillId="0" borderId="46" xfId="0" applyBorder="1"/>
    <xf numFmtId="0" fontId="0" fillId="0" borderId="47" xfId="0" applyBorder="1"/>
    <xf numFmtId="0" fontId="10" fillId="0" borderId="31" xfId="0" applyFont="1"/>
    <xf numFmtId="0" fontId="11" fillId="4" borderId="40" xfId="0" applyFont="1" applyFill="1" applyBorder="1" applyAlignment="1">
      <alignment horizontal="center" vertical="center"/>
    </xf>
    <xf numFmtId="0" fontId="23" fillId="0" borderId="31" xfId="0" applyFont="1" applyAlignment="1">
      <alignment horizontal="left" vertical="top" wrapText="1"/>
    </xf>
    <xf numFmtId="0" fontId="10" fillId="0" borderId="45" xfId="0" applyFont="1" applyBorder="1" applyAlignment="1">
      <alignment horizontal="center"/>
    </xf>
    <xf numFmtId="0" fontId="45" fillId="0" borderId="31" xfId="0" applyFont="1"/>
    <xf numFmtId="0" fontId="10" fillId="26" borderId="40" xfId="0" applyFont="1" applyFill="1" applyBorder="1" applyAlignment="1">
      <alignment horizontal="center"/>
    </xf>
    <xf numFmtId="0" fontId="9" fillId="23" borderId="40" xfId="0" applyFont="1" applyFill="1" applyBorder="1" applyAlignment="1">
      <alignment horizontal="center"/>
    </xf>
    <xf numFmtId="0" fontId="0" fillId="0" borderId="14" xfId="0" applyBorder="1" applyAlignment="1">
      <alignment horizontal="left"/>
    </xf>
    <xf numFmtId="0" fontId="0" fillId="0" borderId="52" xfId="0" applyBorder="1" applyAlignment="1">
      <alignment horizontal="left" vertical="center"/>
    </xf>
    <xf numFmtId="0" fontId="25" fillId="0" borderId="31" xfId="0" applyFont="1" applyAlignment="1">
      <alignment wrapText="1"/>
    </xf>
    <xf numFmtId="0" fontId="10" fillId="0" borderId="10" xfId="0" applyFont="1" applyBorder="1" applyAlignment="1">
      <alignment horizontal="left" vertical="center" wrapText="1"/>
    </xf>
    <xf numFmtId="0" fontId="22" fillId="0" borderId="31" xfId="0" applyFont="1" applyAlignment="1">
      <alignment horizontal="left" vertical="top"/>
    </xf>
    <xf numFmtId="0" fontId="10" fillId="0" borderId="40" xfId="0" applyFont="1" applyBorder="1" applyAlignment="1">
      <alignment horizontal="left" vertical="center"/>
    </xf>
    <xf numFmtId="0" fontId="10" fillId="16" borderId="30" xfId="0" applyFont="1" applyFill="1" applyBorder="1" applyAlignment="1">
      <alignment horizontal="center"/>
    </xf>
    <xf numFmtId="0" fontId="9" fillId="30" borderId="31" xfId="0" applyFont="1" applyFill="1" applyAlignment="1">
      <alignment horizontal="left" vertical="center"/>
    </xf>
    <xf numFmtId="0" fontId="9" fillId="29" borderId="31" xfId="0" applyFont="1" applyFill="1" applyAlignment="1">
      <alignment horizontal="left" vertical="center"/>
    </xf>
    <xf numFmtId="0" fontId="17" fillId="0" borderId="13" xfId="0" applyFont="1" applyBorder="1" applyAlignment="1">
      <alignment horizontal="center" vertical="center" wrapText="1"/>
    </xf>
    <xf numFmtId="0" fontId="0" fillId="0" borderId="18" xfId="0" applyBorder="1" applyAlignment="1">
      <alignment horizontal="left" vertical="center" wrapText="1"/>
    </xf>
    <xf numFmtId="0" fontId="10" fillId="0" borderId="31" xfId="0" applyFont="1" applyAlignment="1">
      <alignment horizontal="left" vertical="center"/>
    </xf>
    <xf numFmtId="0" fontId="10" fillId="0" borderId="13" xfId="0" applyFont="1" applyBorder="1" applyAlignment="1">
      <alignment horizontal="left"/>
    </xf>
    <xf numFmtId="0" fontId="0" fillId="0" borderId="31" xfId="0" applyAlignment="1">
      <alignment vertical="center" wrapText="1"/>
    </xf>
    <xf numFmtId="0" fontId="17" fillId="0" borderId="53" xfId="0" applyFont="1" applyBorder="1" applyAlignment="1">
      <alignment horizontal="center" vertical="center" wrapText="1"/>
    </xf>
    <xf numFmtId="0" fontId="0" fillId="0" borderId="44" xfId="0" applyBorder="1"/>
    <xf numFmtId="0" fontId="0" fillId="0" borderId="43" xfId="0" applyBorder="1"/>
    <xf numFmtId="0" fontId="10" fillId="25" borderId="40" xfId="0" applyFont="1" applyFill="1" applyBorder="1" applyAlignment="1">
      <alignment horizontal="center"/>
    </xf>
    <xf numFmtId="0" fontId="19" fillId="25" borderId="40" xfId="0" applyFont="1" applyFill="1" applyBorder="1" applyAlignment="1">
      <alignment horizontal="center" vertical="center"/>
    </xf>
    <xf numFmtId="0" fontId="0" fillId="0" borderId="51" xfId="0" applyBorder="1" applyAlignment="1">
      <alignment horizontal="left" vertical="center"/>
    </xf>
    <xf numFmtId="0" fontId="0" fillId="0" borderId="50" xfId="0" applyBorder="1"/>
    <xf numFmtId="0" fontId="0" fillId="0" borderId="54" xfId="0" applyBorder="1"/>
    <xf numFmtId="0" fontId="0" fillId="0" borderId="12" xfId="0" applyBorder="1" applyAlignment="1">
      <alignment horizontal="left" vertical="center"/>
    </xf>
    <xf numFmtId="0" fontId="10" fillId="0" borderId="19" xfId="0" applyFont="1" applyBorder="1" applyAlignment="1">
      <alignment horizontal="left" vertical="center"/>
    </xf>
    <xf numFmtId="0" fontId="10" fillId="0" borderId="40" xfId="0" applyFont="1" applyBorder="1" applyAlignment="1">
      <alignment vertical="center"/>
    </xf>
    <xf numFmtId="0" fontId="0" fillId="0" borderId="55" xfId="0" applyBorder="1" applyAlignment="1">
      <alignment horizontal="left" vertical="center"/>
    </xf>
    <xf numFmtId="0" fontId="25" fillId="14" borderId="31" xfId="0" applyFont="1" applyFill="1" applyAlignment="1">
      <alignment vertical="center"/>
    </xf>
    <xf numFmtId="0" fontId="0" fillId="0" borderId="40" xfId="0" applyBorder="1" applyAlignment="1">
      <alignment vertical="center"/>
    </xf>
    <xf numFmtId="0" fontId="10" fillId="0" borderId="40" xfId="0" applyFont="1" applyBorder="1" applyAlignment="1">
      <alignment horizontal="left" vertical="center" wrapText="1"/>
    </xf>
    <xf numFmtId="0" fontId="10" fillId="0" borderId="48" xfId="0" applyFont="1" applyBorder="1"/>
    <xf numFmtId="0" fontId="25" fillId="14" borderId="36" xfId="0" applyFont="1" applyFill="1" applyBorder="1"/>
    <xf numFmtId="0" fontId="25" fillId="0" borderId="26" xfId="0" applyFont="1" applyBorder="1"/>
    <xf numFmtId="0" fontId="25" fillId="0" borderId="23" xfId="0" applyFont="1" applyBorder="1"/>
    <xf numFmtId="0" fontId="25" fillId="0" borderId="30" xfId="0" applyFont="1" applyBorder="1"/>
    <xf numFmtId="0" fontId="28" fillId="0" borderId="31" xfId="0" applyFont="1" applyAlignment="1">
      <alignment horizontal="center" vertical="center" wrapText="1"/>
    </xf>
    <xf numFmtId="0" fontId="30" fillId="13" borderId="31" xfId="0" applyFont="1" applyFill="1" applyAlignment="1">
      <alignment horizontal="left" vertical="center"/>
    </xf>
    <xf numFmtId="0" fontId="42" fillId="10" borderId="30" xfId="0" applyFont="1" applyFill="1" applyBorder="1"/>
    <xf numFmtId="0" fontId="11" fillId="19" borderId="23" xfId="0" applyFont="1" applyFill="1" applyBorder="1" applyAlignment="1">
      <alignment horizontal="center" vertical="center" wrapText="1"/>
    </xf>
    <xf numFmtId="0" fontId="2" fillId="19" borderId="30" xfId="0" applyFont="1" applyFill="1" applyBorder="1" applyAlignment="1">
      <alignment horizontal="center" vertical="center" wrapText="1"/>
    </xf>
    <xf numFmtId="0" fontId="11" fillId="19" borderId="30" xfId="0" applyFont="1" applyFill="1" applyBorder="1" applyAlignment="1">
      <alignment horizontal="center" vertical="center" wrapText="1"/>
    </xf>
    <xf numFmtId="0" fontId="9" fillId="10" borderId="31" xfId="0" applyFont="1" applyFill="1" applyAlignment="1">
      <alignment horizontal="center"/>
    </xf>
    <xf numFmtId="0" fontId="42" fillId="30" borderId="30" xfId="0" applyFont="1" applyFill="1" applyBorder="1"/>
    <xf numFmtId="0" fontId="2" fillId="19" borderId="27" xfId="0" applyFont="1" applyFill="1" applyBorder="1" applyAlignment="1">
      <alignment horizontal="center" vertical="center" wrapText="1"/>
    </xf>
    <xf numFmtId="0" fontId="0" fillId="0" borderId="28" xfId="0" applyBorder="1"/>
    <xf numFmtId="0" fontId="0" fillId="0" borderId="29" xfId="0" applyBorder="1"/>
    <xf numFmtId="0" fontId="50" fillId="35" borderId="30" xfId="0" applyFont="1" applyFill="1" applyBorder="1"/>
    <xf numFmtId="0" fontId="51" fillId="35" borderId="22" xfId="0" applyFont="1" applyFill="1" applyBorder="1"/>
    <xf numFmtId="0" fontId="51" fillId="35" borderId="23" xfId="0" applyFont="1" applyFill="1" applyBorder="1"/>
    <xf numFmtId="0" fontId="31" fillId="0" borderId="31" xfId="0" applyFont="1" applyAlignment="1">
      <alignment horizontal="center"/>
    </xf>
    <xf numFmtId="0" fontId="0" fillId="0" borderId="24" xfId="0" applyBorder="1"/>
    <xf numFmtId="0" fontId="10" fillId="5" borderId="31" xfId="0" applyFont="1" applyFill="1" applyAlignment="1">
      <alignment horizontal="center"/>
    </xf>
    <xf numFmtId="0" fontId="23" fillId="5" borderId="30" xfId="0" applyFont="1" applyFill="1" applyBorder="1" applyAlignment="1">
      <alignment horizontal="center" vertical="center" wrapText="1"/>
    </xf>
    <xf numFmtId="0" fontId="24" fillId="0" borderId="25" xfId="0" applyFont="1" applyBorder="1" applyAlignment="1">
      <alignment horizontal="center" wrapText="1"/>
    </xf>
    <xf numFmtId="0" fontId="0" fillId="0" borderId="25" xfId="0" applyBorder="1"/>
    <xf numFmtId="0" fontId="18" fillId="2" borderId="31" xfId="0" applyFont="1" applyFill="1" applyAlignment="1">
      <alignment horizontal="left" vertical="center" wrapText="1"/>
    </xf>
    <xf numFmtId="0" fontId="0" fillId="14" borderId="8" xfId="0" applyFill="1" applyBorder="1" applyAlignment="1" applyProtection="1">
      <alignment horizontal="left"/>
      <protection locked="0"/>
    </xf>
    <xf numFmtId="0" fontId="0" fillId="0" borderId="38" xfId="0" applyBorder="1" applyProtection="1">
      <protection locked="0"/>
    </xf>
    <xf numFmtId="0" fontId="0" fillId="0" borderId="39" xfId="0" applyBorder="1" applyProtection="1">
      <protection locked="0"/>
    </xf>
    <xf numFmtId="0" fontId="30" fillId="13" borderId="31" xfId="0" applyFont="1" applyFill="1" applyAlignment="1">
      <alignment vertical="center"/>
    </xf>
    <xf numFmtId="0" fontId="10" fillId="0" borderId="57" xfId="0" applyFont="1" applyBorder="1" applyAlignment="1">
      <alignment horizontal="left"/>
    </xf>
    <xf numFmtId="0" fontId="0" fillId="0" borderId="57" xfId="0" applyBorder="1"/>
    <xf numFmtId="0" fontId="0" fillId="0" borderId="8" xfId="0" applyBorder="1" applyAlignment="1" applyProtection="1">
      <alignment horizontal="left" vertical="center"/>
      <protection locked="0"/>
    </xf>
    <xf numFmtId="0" fontId="0" fillId="14" borderId="8" xfId="0" applyFill="1" applyBorder="1" applyAlignment="1" applyProtection="1">
      <alignment horizontal="left" vertical="center"/>
      <protection locked="0"/>
    </xf>
    <xf numFmtId="0" fontId="37" fillId="20" borderId="26" xfId="0" applyFont="1" applyFill="1" applyBorder="1" applyAlignment="1">
      <alignment vertical="center" wrapText="1"/>
    </xf>
    <xf numFmtId="0" fontId="21" fillId="7" borderId="1" xfId="0" applyFont="1" applyFill="1" applyBorder="1" applyAlignment="1">
      <alignment horizontal="left" vertical="center" wrapText="1"/>
    </xf>
    <xf numFmtId="0" fontId="0" fillId="0" borderId="6" xfId="0" applyBorder="1"/>
    <xf numFmtId="0" fontId="0" fillId="0" borderId="7" xfId="0" applyBorder="1"/>
    <xf numFmtId="0" fontId="39" fillId="0" borderId="37" xfId="0" applyFont="1" applyBorder="1" applyAlignment="1">
      <alignment horizontal="left" vertical="center" wrapText="1"/>
    </xf>
    <xf numFmtId="0" fontId="0" fillId="0" borderId="34" xfId="0" applyBorder="1"/>
    <xf numFmtId="0" fontId="0" fillId="0" borderId="35" xfId="0" applyBorder="1"/>
    <xf numFmtId="0" fontId="32" fillId="20" borderId="26" xfId="0" applyFont="1" applyFill="1" applyBorder="1" applyAlignment="1">
      <alignment vertical="center" wrapText="1"/>
    </xf>
    <xf numFmtId="0" fontId="35" fillId="0" borderId="37" xfId="0" applyFont="1" applyBorder="1" applyAlignment="1">
      <alignment horizontal="left" vertical="center" wrapText="1"/>
    </xf>
    <xf numFmtId="0" fontId="0" fillId="0" borderId="31" xfId="0" applyAlignment="1">
      <alignment horizontal="left" vertical="center" wrapText="1"/>
    </xf>
    <xf numFmtId="0" fontId="36" fillId="13" borderId="1" xfId="0" applyFont="1" applyFill="1" applyBorder="1" applyAlignment="1">
      <alignment horizontal="left" vertical="center" wrapText="1"/>
    </xf>
    <xf numFmtId="0" fontId="20" fillId="13" borderId="1" xfId="0" applyFont="1" applyFill="1" applyBorder="1" applyAlignment="1">
      <alignment horizontal="left" vertical="center" wrapText="1"/>
    </xf>
    <xf numFmtId="0" fontId="30" fillId="13" borderId="31" xfId="0" applyFont="1" applyFill="1" applyAlignment="1">
      <alignment horizontal="center" vertical="center"/>
    </xf>
    <xf numFmtId="0" fontId="44" fillId="10" borderId="4" xfId="1" applyFont="1" applyFill="1" applyBorder="1" applyAlignment="1" applyProtection="1">
      <alignment horizontal="right"/>
      <protection locked="0"/>
    </xf>
    <xf numFmtId="0" fontId="0" fillId="0" borderId="3" xfId="0" applyBorder="1" applyProtection="1">
      <protection locked="0"/>
    </xf>
    <xf numFmtId="0" fontId="0" fillId="0" borderId="4" xfId="0" applyBorder="1" applyProtection="1">
      <protection locked="0"/>
    </xf>
    <xf numFmtId="0" fontId="18" fillId="10" borderId="56" xfId="0" applyFont="1" applyFill="1" applyBorder="1" applyAlignment="1">
      <alignment horizontal="left" vertical="center" wrapText="1"/>
    </xf>
    <xf numFmtId="0" fontId="0" fillId="0" borderId="3" xfId="0" applyBorder="1"/>
    <xf numFmtId="0" fontId="30" fillId="13" borderId="3" xfId="0" applyFont="1" applyFill="1" applyBorder="1" applyAlignment="1">
      <alignment horizontal="left" vertical="center"/>
    </xf>
    <xf numFmtId="0" fontId="30" fillId="13" borderId="4" xfId="0" applyFont="1" applyFill="1" applyBorder="1" applyAlignment="1">
      <alignment horizontal="left" vertical="center"/>
    </xf>
    <xf numFmtId="0" fontId="30" fillId="13" borderId="66" xfId="0" applyFont="1" applyFill="1" applyBorder="1" applyAlignment="1">
      <alignment horizontal="left" vertical="center"/>
    </xf>
  </cellXfs>
  <cellStyles count="2">
    <cellStyle name="Hyperlink" xfId="1" builtinId="8"/>
    <cellStyle name="Normal" xfId="0" builtinId="0"/>
  </cellStyles>
  <dxfs count="1181">
    <dxf>
      <font>
        <color theme="0"/>
      </font>
      <fill>
        <patternFill patternType="solid">
          <fgColor rgb="FFA9D08E"/>
          <bgColor theme="1"/>
        </patternFill>
      </fill>
    </dxf>
    <dxf>
      <fill>
        <patternFill patternType="solid">
          <fgColor rgb="FFD39E00"/>
          <bgColor rgb="FFD39E00"/>
        </patternFill>
      </fill>
    </dxf>
    <dxf>
      <fill>
        <patternFill patternType="solid">
          <fgColor rgb="FFE7E6E6"/>
          <bgColor rgb="FFE7E6E6"/>
        </patternFill>
      </fill>
    </dxf>
    <dxf>
      <font>
        <color rgb="FFFFFFFF"/>
      </font>
      <fill>
        <patternFill patternType="solid">
          <fgColor rgb="FFC00000"/>
          <bgColor rgb="FFC00000"/>
        </patternFill>
      </fill>
    </dxf>
    <dxf>
      <fill>
        <patternFill patternType="solid">
          <fgColor rgb="FFA9D08E"/>
          <bgColor rgb="FFA9D08E"/>
        </patternFill>
      </fill>
    </dxf>
    <dxf>
      <fill>
        <patternFill patternType="solid">
          <fgColor rgb="FFA9D08E"/>
          <bgColor rgb="FF9DC3E6"/>
        </patternFill>
      </fill>
    </dxf>
    <dxf>
      <font>
        <color rgb="FFFF0000"/>
      </font>
      <numFmt numFmtId="165" formatCode="\⚠\ dd/mm/yyyy"/>
    </dxf>
    <dxf>
      <fill>
        <patternFill patternType="solid">
          <fgColor rgb="FFE7E6E6"/>
          <bgColor rgb="FFE7E6E6"/>
        </patternFill>
      </fill>
    </dxf>
    <dxf>
      <font>
        <color rgb="FFFFFFFF"/>
      </font>
      <fill>
        <patternFill patternType="solid">
          <fgColor rgb="FFC00000"/>
          <bgColor rgb="FFC00000"/>
        </patternFill>
      </fill>
    </dxf>
    <dxf>
      <font>
        <color rgb="FFFFFFFF"/>
      </font>
      <fill>
        <patternFill patternType="solid">
          <fgColor rgb="FFC00000"/>
          <bgColor rgb="FFC00000"/>
        </patternFill>
      </fill>
    </dxf>
    <dxf>
      <fill>
        <patternFill patternType="solid">
          <fgColor rgb="FFD39E00"/>
          <bgColor rgb="FFD39E00"/>
        </patternFill>
      </fill>
    </dxf>
    <dxf>
      <fill>
        <patternFill patternType="solid">
          <fgColor rgb="FFD39E00"/>
          <bgColor rgb="FFD39E00"/>
        </patternFill>
      </fill>
    </dxf>
    <dxf>
      <fill>
        <patternFill patternType="solid">
          <fgColor rgb="FFA9D08E"/>
          <bgColor rgb="FFA9D08E"/>
        </patternFill>
      </fill>
    </dxf>
    <dxf>
      <fill>
        <patternFill patternType="solid">
          <fgColor rgb="FFA9D08E"/>
          <bgColor rgb="FFA9D08E"/>
        </patternFill>
      </fill>
    </dxf>
    <dxf>
      <font>
        <color rgb="FF9C0006"/>
      </font>
    </dxf>
    <dxf>
      <font>
        <color rgb="FF9C5700"/>
      </font>
    </dxf>
    <dxf>
      <font>
        <color rgb="FF006100"/>
      </font>
    </dxf>
    <dxf>
      <font>
        <color theme="0"/>
      </font>
      <fill>
        <patternFill patternType="solid">
          <fgColor rgb="FFA9D08E"/>
          <bgColor theme="1"/>
        </patternFill>
      </fill>
    </dxf>
    <dxf>
      <fill>
        <patternFill patternType="solid">
          <fgColor rgb="FFD39E00"/>
          <bgColor rgb="FFD39E00"/>
        </patternFill>
      </fill>
    </dxf>
    <dxf>
      <fill>
        <patternFill patternType="solid">
          <fgColor rgb="FFE7E6E6"/>
          <bgColor rgb="FFE7E6E6"/>
        </patternFill>
      </fill>
    </dxf>
    <dxf>
      <font>
        <color rgb="FFFFFFFF"/>
      </font>
      <fill>
        <patternFill patternType="solid">
          <fgColor rgb="FFC00000"/>
          <bgColor rgb="FFC00000"/>
        </patternFill>
      </fill>
    </dxf>
    <dxf>
      <fill>
        <patternFill patternType="solid">
          <fgColor rgb="FFA9D08E"/>
          <bgColor rgb="FFA9D08E"/>
        </patternFill>
      </fill>
    </dxf>
    <dxf>
      <fill>
        <patternFill patternType="solid">
          <fgColor rgb="FFA9D08E"/>
          <bgColor rgb="FF9DC3E6"/>
        </patternFill>
      </fill>
    </dxf>
    <dxf>
      <font>
        <color rgb="FFFF0000"/>
      </font>
      <numFmt numFmtId="165" formatCode="\⚠\ dd/mm/yyyy"/>
    </dxf>
    <dxf>
      <fill>
        <patternFill patternType="solid">
          <fgColor rgb="FFE7E6E6"/>
          <bgColor rgb="FFE7E6E6"/>
        </patternFill>
      </fill>
    </dxf>
    <dxf>
      <font>
        <color rgb="FFFFFFFF"/>
      </font>
      <fill>
        <patternFill patternType="solid">
          <fgColor rgb="FFC00000"/>
          <bgColor rgb="FFC00000"/>
        </patternFill>
      </fill>
    </dxf>
    <dxf>
      <font>
        <color rgb="FFFFFFFF"/>
      </font>
      <fill>
        <patternFill patternType="solid">
          <fgColor rgb="FFC00000"/>
          <bgColor rgb="FFC00000"/>
        </patternFill>
      </fill>
    </dxf>
    <dxf>
      <fill>
        <patternFill patternType="solid">
          <fgColor rgb="FFD39E00"/>
          <bgColor rgb="FFD39E00"/>
        </patternFill>
      </fill>
    </dxf>
    <dxf>
      <fill>
        <patternFill patternType="solid">
          <fgColor rgb="FFD39E00"/>
          <bgColor rgb="FFD39E00"/>
        </patternFill>
      </fill>
    </dxf>
    <dxf>
      <fill>
        <patternFill patternType="solid">
          <fgColor rgb="FFA9D08E"/>
          <bgColor rgb="FFA9D08E"/>
        </patternFill>
      </fill>
    </dxf>
    <dxf>
      <fill>
        <patternFill patternType="solid">
          <fgColor rgb="FFA9D08E"/>
          <bgColor rgb="FFA9D08E"/>
        </patternFill>
      </fill>
    </dxf>
    <dxf>
      <font>
        <color rgb="FF9C0006"/>
      </font>
    </dxf>
    <dxf>
      <font>
        <color rgb="FF9C5700"/>
      </font>
    </dxf>
    <dxf>
      <font>
        <color rgb="FF006100"/>
      </font>
    </dxf>
    <dxf>
      <font>
        <color theme="0"/>
      </font>
      <fill>
        <patternFill patternType="solid">
          <fgColor rgb="FFA9D08E"/>
          <bgColor theme="1"/>
        </patternFill>
      </fill>
    </dxf>
    <dxf>
      <fill>
        <patternFill patternType="solid">
          <fgColor rgb="FFD39E00"/>
          <bgColor rgb="FFD39E00"/>
        </patternFill>
      </fill>
    </dxf>
    <dxf>
      <fill>
        <patternFill patternType="solid">
          <fgColor rgb="FFE7E6E6"/>
          <bgColor rgb="FFE7E6E6"/>
        </patternFill>
      </fill>
    </dxf>
    <dxf>
      <font>
        <color rgb="FFFFFFFF"/>
      </font>
      <fill>
        <patternFill patternType="solid">
          <fgColor rgb="FFC00000"/>
          <bgColor rgb="FFC00000"/>
        </patternFill>
      </fill>
    </dxf>
    <dxf>
      <fill>
        <patternFill patternType="solid">
          <fgColor rgb="FFA9D08E"/>
          <bgColor rgb="FFA9D08E"/>
        </patternFill>
      </fill>
    </dxf>
    <dxf>
      <fill>
        <patternFill patternType="solid">
          <fgColor rgb="FFA9D08E"/>
          <bgColor rgb="FF9DC3E6"/>
        </patternFill>
      </fill>
    </dxf>
    <dxf>
      <font>
        <color rgb="FFFF0000"/>
      </font>
      <numFmt numFmtId="165" formatCode="\⚠\ dd/mm/yyyy"/>
    </dxf>
    <dxf>
      <fill>
        <patternFill patternType="solid">
          <fgColor rgb="FFE7E6E6"/>
          <bgColor rgb="FFE7E6E6"/>
        </patternFill>
      </fill>
    </dxf>
    <dxf>
      <font>
        <color rgb="FFFFFFFF"/>
      </font>
      <fill>
        <patternFill patternType="solid">
          <fgColor rgb="FFC00000"/>
          <bgColor rgb="FFC00000"/>
        </patternFill>
      </fill>
    </dxf>
    <dxf>
      <font>
        <color rgb="FFFFFFFF"/>
      </font>
      <fill>
        <patternFill patternType="solid">
          <fgColor rgb="FFC00000"/>
          <bgColor rgb="FFC00000"/>
        </patternFill>
      </fill>
    </dxf>
    <dxf>
      <fill>
        <patternFill patternType="solid">
          <fgColor rgb="FFD39E00"/>
          <bgColor rgb="FFD39E00"/>
        </patternFill>
      </fill>
    </dxf>
    <dxf>
      <fill>
        <patternFill patternType="solid">
          <fgColor rgb="FFD39E00"/>
          <bgColor rgb="FFD39E00"/>
        </patternFill>
      </fill>
    </dxf>
    <dxf>
      <fill>
        <patternFill patternType="solid">
          <fgColor rgb="FFA9D08E"/>
          <bgColor rgb="FFA9D08E"/>
        </patternFill>
      </fill>
    </dxf>
    <dxf>
      <fill>
        <patternFill patternType="solid">
          <fgColor rgb="FFA9D08E"/>
          <bgColor rgb="FFA9D08E"/>
        </patternFill>
      </fill>
    </dxf>
    <dxf>
      <font>
        <color rgb="FF9C0006"/>
      </font>
    </dxf>
    <dxf>
      <font>
        <color rgb="FF9C5700"/>
      </font>
    </dxf>
    <dxf>
      <font>
        <color rgb="FF006100"/>
      </font>
    </dxf>
    <dxf>
      <font>
        <color theme="0"/>
      </font>
      <fill>
        <patternFill patternType="solid">
          <fgColor rgb="FFA9D08E"/>
          <bgColor theme="1"/>
        </patternFill>
      </fill>
    </dxf>
    <dxf>
      <fill>
        <patternFill patternType="solid">
          <fgColor rgb="FFD39E00"/>
          <bgColor rgb="FFD39E00"/>
        </patternFill>
      </fill>
    </dxf>
    <dxf>
      <fill>
        <patternFill patternType="solid">
          <fgColor rgb="FFE7E6E6"/>
          <bgColor rgb="FFE7E6E6"/>
        </patternFill>
      </fill>
    </dxf>
    <dxf>
      <font>
        <color rgb="FFFFFFFF"/>
      </font>
      <fill>
        <patternFill patternType="solid">
          <fgColor rgb="FFC00000"/>
          <bgColor rgb="FFC00000"/>
        </patternFill>
      </fill>
    </dxf>
    <dxf>
      <fill>
        <patternFill patternType="solid">
          <fgColor rgb="FFA9D08E"/>
          <bgColor rgb="FFA9D08E"/>
        </patternFill>
      </fill>
    </dxf>
    <dxf>
      <fill>
        <patternFill patternType="solid">
          <fgColor rgb="FFA9D08E"/>
          <bgColor rgb="FF9DC3E6"/>
        </patternFill>
      </fill>
    </dxf>
    <dxf>
      <font>
        <color rgb="FFFF0000"/>
      </font>
      <numFmt numFmtId="165" formatCode="\⚠\ dd/mm/yyyy"/>
    </dxf>
    <dxf>
      <fill>
        <patternFill patternType="solid">
          <fgColor rgb="FFE7E6E6"/>
          <bgColor rgb="FFE7E6E6"/>
        </patternFill>
      </fill>
    </dxf>
    <dxf>
      <font>
        <color rgb="FFFFFFFF"/>
      </font>
      <fill>
        <patternFill patternType="solid">
          <fgColor rgb="FFC00000"/>
          <bgColor rgb="FFC00000"/>
        </patternFill>
      </fill>
    </dxf>
    <dxf>
      <font>
        <color rgb="FFFFFFFF"/>
      </font>
      <fill>
        <patternFill patternType="solid">
          <fgColor rgb="FFC00000"/>
          <bgColor rgb="FFC00000"/>
        </patternFill>
      </fill>
    </dxf>
    <dxf>
      <fill>
        <patternFill patternType="solid">
          <fgColor rgb="FFD39E00"/>
          <bgColor rgb="FFD39E00"/>
        </patternFill>
      </fill>
    </dxf>
    <dxf>
      <fill>
        <patternFill patternType="solid">
          <fgColor rgb="FFD39E00"/>
          <bgColor rgb="FFD39E00"/>
        </patternFill>
      </fill>
    </dxf>
    <dxf>
      <fill>
        <patternFill patternType="solid">
          <fgColor rgb="FFA9D08E"/>
          <bgColor rgb="FFA9D08E"/>
        </patternFill>
      </fill>
    </dxf>
    <dxf>
      <fill>
        <patternFill patternType="solid">
          <fgColor rgb="FFA9D08E"/>
          <bgColor rgb="FFA9D08E"/>
        </patternFill>
      </fill>
    </dxf>
    <dxf>
      <font>
        <color rgb="FF9C0006"/>
      </font>
    </dxf>
    <dxf>
      <font>
        <color rgb="FF9C5700"/>
      </font>
    </dxf>
    <dxf>
      <font>
        <color rgb="FF006100"/>
      </font>
    </dxf>
    <dxf>
      <font>
        <color theme="0"/>
      </font>
      <fill>
        <patternFill patternType="solid">
          <fgColor rgb="FFA9D08E"/>
          <bgColor theme="1"/>
        </patternFill>
      </fill>
    </dxf>
    <dxf>
      <fill>
        <patternFill patternType="solid">
          <fgColor rgb="FFD39E00"/>
          <bgColor rgb="FFD39E00"/>
        </patternFill>
      </fill>
    </dxf>
    <dxf>
      <fill>
        <patternFill patternType="solid">
          <fgColor rgb="FFE7E6E6"/>
          <bgColor rgb="FFE7E6E6"/>
        </patternFill>
      </fill>
    </dxf>
    <dxf>
      <font>
        <color rgb="FFFFFFFF"/>
      </font>
      <fill>
        <patternFill patternType="solid">
          <fgColor rgb="FFC00000"/>
          <bgColor rgb="FFC00000"/>
        </patternFill>
      </fill>
    </dxf>
    <dxf>
      <fill>
        <patternFill patternType="solid">
          <fgColor rgb="FFA9D08E"/>
          <bgColor rgb="FFA9D08E"/>
        </patternFill>
      </fill>
    </dxf>
    <dxf>
      <fill>
        <patternFill patternType="solid">
          <fgColor rgb="FFA9D08E"/>
          <bgColor rgb="FF9DC3E6"/>
        </patternFill>
      </fill>
    </dxf>
    <dxf>
      <font>
        <color rgb="FFFF0000"/>
      </font>
      <numFmt numFmtId="165" formatCode="\⚠\ dd/mm/yyyy"/>
    </dxf>
    <dxf>
      <fill>
        <patternFill patternType="solid">
          <fgColor rgb="FFE7E6E6"/>
          <bgColor rgb="FFE7E6E6"/>
        </patternFill>
      </fill>
    </dxf>
    <dxf>
      <font>
        <color rgb="FFFFFFFF"/>
      </font>
      <fill>
        <patternFill patternType="solid">
          <fgColor rgb="FFC00000"/>
          <bgColor rgb="FFC00000"/>
        </patternFill>
      </fill>
    </dxf>
    <dxf>
      <font>
        <color rgb="FFFFFFFF"/>
      </font>
      <fill>
        <patternFill patternType="solid">
          <fgColor rgb="FFC00000"/>
          <bgColor rgb="FFC00000"/>
        </patternFill>
      </fill>
    </dxf>
    <dxf>
      <fill>
        <patternFill patternType="solid">
          <fgColor rgb="FFD39E00"/>
          <bgColor rgb="FFD39E00"/>
        </patternFill>
      </fill>
    </dxf>
    <dxf>
      <fill>
        <patternFill patternType="solid">
          <fgColor rgb="FFD39E00"/>
          <bgColor rgb="FFD39E00"/>
        </patternFill>
      </fill>
    </dxf>
    <dxf>
      <fill>
        <patternFill patternType="solid">
          <fgColor rgb="FFA9D08E"/>
          <bgColor rgb="FFA9D08E"/>
        </patternFill>
      </fill>
    </dxf>
    <dxf>
      <fill>
        <patternFill patternType="solid">
          <fgColor rgb="FFA9D08E"/>
          <bgColor rgb="FFA9D08E"/>
        </patternFill>
      </fill>
    </dxf>
    <dxf>
      <font>
        <color rgb="FF9C0006"/>
      </font>
    </dxf>
    <dxf>
      <font>
        <color rgb="FF9C5700"/>
      </font>
    </dxf>
    <dxf>
      <font>
        <color rgb="FF006100"/>
      </font>
    </dxf>
    <dxf>
      <font>
        <color theme="0"/>
      </font>
      <fill>
        <patternFill patternType="solid">
          <fgColor rgb="FFA9D08E"/>
          <bgColor theme="1"/>
        </patternFill>
      </fill>
    </dxf>
    <dxf>
      <fill>
        <patternFill patternType="solid">
          <fgColor rgb="FFD39E00"/>
          <bgColor rgb="FFD39E00"/>
        </patternFill>
      </fill>
    </dxf>
    <dxf>
      <fill>
        <patternFill patternType="solid">
          <fgColor rgb="FFE7E6E6"/>
          <bgColor rgb="FFE7E6E6"/>
        </patternFill>
      </fill>
    </dxf>
    <dxf>
      <font>
        <color rgb="FFFFFFFF"/>
      </font>
      <fill>
        <patternFill patternType="solid">
          <fgColor rgb="FFC00000"/>
          <bgColor rgb="FFC00000"/>
        </patternFill>
      </fill>
    </dxf>
    <dxf>
      <fill>
        <patternFill patternType="solid">
          <fgColor rgb="FFA9D08E"/>
          <bgColor rgb="FFA9D08E"/>
        </patternFill>
      </fill>
    </dxf>
    <dxf>
      <fill>
        <patternFill patternType="solid">
          <fgColor rgb="FFA9D08E"/>
          <bgColor rgb="FF9DC3E6"/>
        </patternFill>
      </fill>
    </dxf>
    <dxf>
      <font>
        <color rgb="FFFF0000"/>
      </font>
      <numFmt numFmtId="165" formatCode="\⚠\ dd/mm/yyyy"/>
    </dxf>
    <dxf>
      <fill>
        <patternFill patternType="solid">
          <fgColor rgb="FFE7E6E6"/>
          <bgColor rgb="FFE7E6E6"/>
        </patternFill>
      </fill>
    </dxf>
    <dxf>
      <font>
        <color rgb="FFFFFFFF"/>
      </font>
      <fill>
        <patternFill patternType="solid">
          <fgColor rgb="FFC00000"/>
          <bgColor rgb="FFC00000"/>
        </patternFill>
      </fill>
    </dxf>
    <dxf>
      <font>
        <color rgb="FFFFFFFF"/>
      </font>
      <fill>
        <patternFill patternType="solid">
          <fgColor rgb="FFC00000"/>
          <bgColor rgb="FFC00000"/>
        </patternFill>
      </fill>
    </dxf>
    <dxf>
      <fill>
        <patternFill patternType="solid">
          <fgColor rgb="FFD39E00"/>
          <bgColor rgb="FFD39E00"/>
        </patternFill>
      </fill>
    </dxf>
    <dxf>
      <fill>
        <patternFill patternType="solid">
          <fgColor rgb="FFD39E00"/>
          <bgColor rgb="FFD39E00"/>
        </patternFill>
      </fill>
    </dxf>
    <dxf>
      <fill>
        <patternFill patternType="solid">
          <fgColor rgb="FFA9D08E"/>
          <bgColor rgb="FFA9D08E"/>
        </patternFill>
      </fill>
    </dxf>
    <dxf>
      <fill>
        <patternFill patternType="solid">
          <fgColor rgb="FFA9D08E"/>
          <bgColor rgb="FFA9D08E"/>
        </patternFill>
      </fill>
    </dxf>
    <dxf>
      <font>
        <color rgb="FF9C0006"/>
      </font>
    </dxf>
    <dxf>
      <font>
        <color rgb="FF9C5700"/>
      </font>
    </dxf>
    <dxf>
      <font>
        <color rgb="FF006100"/>
      </font>
    </dxf>
    <dxf>
      <font>
        <color theme="0"/>
      </font>
      <fill>
        <patternFill patternType="solid">
          <fgColor rgb="FFA9D08E"/>
          <bgColor theme="1"/>
        </patternFill>
      </fill>
    </dxf>
    <dxf>
      <fill>
        <patternFill patternType="solid">
          <fgColor rgb="FFD39E00"/>
          <bgColor rgb="FFD39E00"/>
        </patternFill>
      </fill>
    </dxf>
    <dxf>
      <fill>
        <patternFill patternType="solid">
          <fgColor rgb="FFE7E6E6"/>
          <bgColor rgb="FFE7E6E6"/>
        </patternFill>
      </fill>
    </dxf>
    <dxf>
      <font>
        <color rgb="FFFFFFFF"/>
      </font>
      <fill>
        <patternFill patternType="solid">
          <fgColor rgb="FFC00000"/>
          <bgColor rgb="FFC00000"/>
        </patternFill>
      </fill>
    </dxf>
    <dxf>
      <fill>
        <patternFill patternType="solid">
          <fgColor rgb="FFA9D08E"/>
          <bgColor rgb="FFA9D08E"/>
        </patternFill>
      </fill>
    </dxf>
    <dxf>
      <fill>
        <patternFill patternType="solid">
          <fgColor rgb="FFA9D08E"/>
          <bgColor rgb="FF9DC3E6"/>
        </patternFill>
      </fill>
    </dxf>
    <dxf>
      <font>
        <color rgb="FFFF0000"/>
      </font>
      <numFmt numFmtId="165" formatCode="\⚠\ dd/mm/yyyy"/>
    </dxf>
    <dxf>
      <fill>
        <patternFill patternType="solid">
          <fgColor rgb="FFE7E6E6"/>
          <bgColor rgb="FFE7E6E6"/>
        </patternFill>
      </fill>
    </dxf>
    <dxf>
      <font>
        <color rgb="FFFFFFFF"/>
      </font>
      <fill>
        <patternFill patternType="solid">
          <fgColor rgb="FFC00000"/>
          <bgColor rgb="FFC00000"/>
        </patternFill>
      </fill>
    </dxf>
    <dxf>
      <font>
        <color rgb="FFFFFFFF"/>
      </font>
      <fill>
        <patternFill patternType="solid">
          <fgColor rgb="FFC00000"/>
          <bgColor rgb="FFC00000"/>
        </patternFill>
      </fill>
    </dxf>
    <dxf>
      <fill>
        <patternFill patternType="solid">
          <fgColor rgb="FFD39E00"/>
          <bgColor rgb="FFD39E00"/>
        </patternFill>
      </fill>
    </dxf>
    <dxf>
      <fill>
        <patternFill patternType="solid">
          <fgColor rgb="FFD39E00"/>
          <bgColor rgb="FFD39E00"/>
        </patternFill>
      </fill>
    </dxf>
    <dxf>
      <fill>
        <patternFill patternType="solid">
          <fgColor rgb="FFA9D08E"/>
          <bgColor rgb="FFA9D08E"/>
        </patternFill>
      </fill>
    </dxf>
    <dxf>
      <fill>
        <patternFill patternType="solid">
          <fgColor rgb="FFA9D08E"/>
          <bgColor rgb="FFA9D08E"/>
        </patternFill>
      </fill>
    </dxf>
    <dxf>
      <font>
        <color rgb="FF9C0006"/>
      </font>
    </dxf>
    <dxf>
      <font>
        <color rgb="FF9C5700"/>
      </font>
    </dxf>
    <dxf>
      <font>
        <color rgb="FF006100"/>
      </font>
    </dxf>
    <dxf>
      <font>
        <color theme="0"/>
      </font>
      <fill>
        <patternFill patternType="solid">
          <fgColor rgb="FFA9D08E"/>
          <bgColor theme="1"/>
        </patternFill>
      </fill>
    </dxf>
    <dxf>
      <fill>
        <patternFill patternType="solid">
          <fgColor rgb="FFD39E00"/>
          <bgColor rgb="FFD39E00"/>
        </patternFill>
      </fill>
    </dxf>
    <dxf>
      <fill>
        <patternFill patternType="solid">
          <fgColor rgb="FFE7E6E6"/>
          <bgColor rgb="FFE7E6E6"/>
        </patternFill>
      </fill>
    </dxf>
    <dxf>
      <font>
        <color rgb="FFFFFFFF"/>
      </font>
      <fill>
        <patternFill patternType="solid">
          <fgColor rgb="FFC00000"/>
          <bgColor rgb="FFC00000"/>
        </patternFill>
      </fill>
    </dxf>
    <dxf>
      <fill>
        <patternFill patternType="solid">
          <fgColor rgb="FFA9D08E"/>
          <bgColor rgb="FFA9D08E"/>
        </patternFill>
      </fill>
    </dxf>
    <dxf>
      <fill>
        <patternFill patternType="solid">
          <fgColor rgb="FFA9D08E"/>
          <bgColor rgb="FF9DC3E6"/>
        </patternFill>
      </fill>
    </dxf>
    <dxf>
      <font>
        <color rgb="FFFF0000"/>
      </font>
      <numFmt numFmtId="165" formatCode="\⚠\ dd/mm/yyyy"/>
    </dxf>
    <dxf>
      <fill>
        <patternFill patternType="solid">
          <fgColor rgb="FFE7E6E6"/>
          <bgColor rgb="FFE7E6E6"/>
        </patternFill>
      </fill>
    </dxf>
    <dxf>
      <font>
        <color rgb="FFFFFFFF"/>
      </font>
      <fill>
        <patternFill patternType="solid">
          <fgColor rgb="FFC00000"/>
          <bgColor rgb="FFC00000"/>
        </patternFill>
      </fill>
    </dxf>
    <dxf>
      <font>
        <color rgb="FFFFFFFF"/>
      </font>
      <fill>
        <patternFill patternType="solid">
          <fgColor rgb="FFC00000"/>
          <bgColor rgb="FFC00000"/>
        </patternFill>
      </fill>
    </dxf>
    <dxf>
      <fill>
        <patternFill patternType="solid">
          <fgColor rgb="FFD39E00"/>
          <bgColor rgb="FFD39E00"/>
        </patternFill>
      </fill>
    </dxf>
    <dxf>
      <fill>
        <patternFill patternType="solid">
          <fgColor rgb="FFD39E00"/>
          <bgColor rgb="FFD39E00"/>
        </patternFill>
      </fill>
    </dxf>
    <dxf>
      <fill>
        <patternFill patternType="solid">
          <fgColor rgb="FFA9D08E"/>
          <bgColor rgb="FFA9D08E"/>
        </patternFill>
      </fill>
    </dxf>
    <dxf>
      <fill>
        <patternFill patternType="solid">
          <fgColor rgb="FFA9D08E"/>
          <bgColor rgb="FFA9D08E"/>
        </patternFill>
      </fill>
    </dxf>
    <dxf>
      <font>
        <color rgb="FF9C0006"/>
      </font>
    </dxf>
    <dxf>
      <font>
        <color rgb="FF9C5700"/>
      </font>
    </dxf>
    <dxf>
      <font>
        <color rgb="FF006100"/>
      </font>
    </dxf>
    <dxf>
      <font>
        <color theme="0"/>
      </font>
      <fill>
        <patternFill patternType="solid">
          <fgColor rgb="FFA9D08E"/>
          <bgColor theme="1"/>
        </patternFill>
      </fill>
    </dxf>
    <dxf>
      <fill>
        <patternFill patternType="solid">
          <fgColor rgb="FFD39E00"/>
          <bgColor rgb="FFD39E00"/>
        </patternFill>
      </fill>
    </dxf>
    <dxf>
      <fill>
        <patternFill patternType="solid">
          <fgColor rgb="FFE7E6E6"/>
          <bgColor rgb="FFE7E6E6"/>
        </patternFill>
      </fill>
    </dxf>
    <dxf>
      <font>
        <color rgb="FFFFFFFF"/>
      </font>
      <fill>
        <patternFill patternType="solid">
          <fgColor rgb="FFC00000"/>
          <bgColor rgb="FFC00000"/>
        </patternFill>
      </fill>
    </dxf>
    <dxf>
      <fill>
        <patternFill patternType="solid">
          <fgColor rgb="FFA9D08E"/>
          <bgColor rgb="FFA9D08E"/>
        </patternFill>
      </fill>
    </dxf>
    <dxf>
      <fill>
        <patternFill patternType="solid">
          <fgColor rgb="FFA9D08E"/>
          <bgColor rgb="FF9DC3E6"/>
        </patternFill>
      </fill>
    </dxf>
    <dxf>
      <font>
        <color rgb="FFFF0000"/>
      </font>
      <numFmt numFmtId="165" formatCode="\⚠\ dd/mm/yyyy"/>
    </dxf>
    <dxf>
      <fill>
        <patternFill patternType="solid">
          <fgColor rgb="FFE7E6E6"/>
          <bgColor rgb="FFE7E6E6"/>
        </patternFill>
      </fill>
    </dxf>
    <dxf>
      <font>
        <color rgb="FFFFFFFF"/>
      </font>
      <fill>
        <patternFill patternType="solid">
          <fgColor rgb="FFC00000"/>
          <bgColor rgb="FFC00000"/>
        </patternFill>
      </fill>
    </dxf>
    <dxf>
      <font>
        <color rgb="FFFFFFFF"/>
      </font>
      <fill>
        <patternFill patternType="solid">
          <fgColor rgb="FFC00000"/>
          <bgColor rgb="FFC00000"/>
        </patternFill>
      </fill>
    </dxf>
    <dxf>
      <fill>
        <patternFill patternType="solid">
          <fgColor rgb="FFD39E00"/>
          <bgColor rgb="FFD39E00"/>
        </patternFill>
      </fill>
    </dxf>
    <dxf>
      <fill>
        <patternFill patternType="solid">
          <fgColor rgb="FFD39E00"/>
          <bgColor rgb="FFD39E00"/>
        </patternFill>
      </fill>
    </dxf>
    <dxf>
      <fill>
        <patternFill patternType="solid">
          <fgColor rgb="FFA9D08E"/>
          <bgColor rgb="FFA9D08E"/>
        </patternFill>
      </fill>
    </dxf>
    <dxf>
      <fill>
        <patternFill patternType="solid">
          <fgColor rgb="FFA9D08E"/>
          <bgColor rgb="FFA9D08E"/>
        </patternFill>
      </fill>
    </dxf>
    <dxf>
      <font>
        <color rgb="FF9C0006"/>
      </font>
    </dxf>
    <dxf>
      <font>
        <color rgb="FF9C5700"/>
      </font>
    </dxf>
    <dxf>
      <font>
        <color rgb="FF006100"/>
      </font>
    </dxf>
    <dxf>
      <font>
        <color theme="0"/>
      </font>
      <fill>
        <patternFill patternType="solid">
          <fgColor rgb="FFA9D08E"/>
          <bgColor theme="1"/>
        </patternFill>
      </fill>
    </dxf>
    <dxf>
      <fill>
        <patternFill patternType="solid">
          <fgColor rgb="FFD39E00"/>
          <bgColor rgb="FFD39E00"/>
        </patternFill>
      </fill>
    </dxf>
    <dxf>
      <fill>
        <patternFill patternType="solid">
          <fgColor rgb="FFE7E6E6"/>
          <bgColor rgb="FFE7E6E6"/>
        </patternFill>
      </fill>
    </dxf>
    <dxf>
      <font>
        <color rgb="FFFFFFFF"/>
      </font>
      <fill>
        <patternFill patternType="solid">
          <fgColor rgb="FFC00000"/>
          <bgColor rgb="FFC00000"/>
        </patternFill>
      </fill>
    </dxf>
    <dxf>
      <fill>
        <patternFill patternType="solid">
          <fgColor rgb="FFA9D08E"/>
          <bgColor rgb="FFA9D08E"/>
        </patternFill>
      </fill>
    </dxf>
    <dxf>
      <fill>
        <patternFill patternType="solid">
          <fgColor rgb="FFA9D08E"/>
          <bgColor rgb="FF9DC3E6"/>
        </patternFill>
      </fill>
    </dxf>
    <dxf>
      <font>
        <color rgb="FFFF0000"/>
      </font>
      <numFmt numFmtId="165" formatCode="\⚠\ dd/mm/yyyy"/>
    </dxf>
    <dxf>
      <fill>
        <patternFill patternType="solid">
          <fgColor rgb="FFE7E6E6"/>
          <bgColor rgb="FFE7E6E6"/>
        </patternFill>
      </fill>
    </dxf>
    <dxf>
      <font>
        <color rgb="FFFFFFFF"/>
      </font>
      <fill>
        <patternFill patternType="solid">
          <fgColor rgb="FFC00000"/>
          <bgColor rgb="FFC00000"/>
        </patternFill>
      </fill>
    </dxf>
    <dxf>
      <font>
        <color rgb="FFFFFFFF"/>
      </font>
      <fill>
        <patternFill patternType="solid">
          <fgColor rgb="FFC00000"/>
          <bgColor rgb="FFC00000"/>
        </patternFill>
      </fill>
    </dxf>
    <dxf>
      <fill>
        <patternFill patternType="solid">
          <fgColor rgb="FFD39E00"/>
          <bgColor rgb="FFD39E00"/>
        </patternFill>
      </fill>
    </dxf>
    <dxf>
      <fill>
        <patternFill patternType="solid">
          <fgColor rgb="FFD39E00"/>
          <bgColor rgb="FFD39E00"/>
        </patternFill>
      </fill>
    </dxf>
    <dxf>
      <fill>
        <patternFill patternType="solid">
          <fgColor rgb="FFA9D08E"/>
          <bgColor rgb="FFA9D08E"/>
        </patternFill>
      </fill>
    </dxf>
    <dxf>
      <fill>
        <patternFill patternType="solid">
          <fgColor rgb="FFA9D08E"/>
          <bgColor rgb="FFA9D08E"/>
        </patternFill>
      </fill>
    </dxf>
    <dxf>
      <font>
        <color rgb="FF9C0006"/>
      </font>
    </dxf>
    <dxf>
      <font>
        <color rgb="FF9C5700"/>
      </font>
    </dxf>
    <dxf>
      <font>
        <color rgb="FF006100"/>
      </font>
    </dxf>
    <dxf>
      <font>
        <color theme="0"/>
      </font>
      <fill>
        <patternFill patternType="solid">
          <fgColor rgb="FFA9D08E"/>
          <bgColor theme="1"/>
        </patternFill>
      </fill>
    </dxf>
    <dxf>
      <fill>
        <patternFill patternType="solid">
          <fgColor rgb="FFD39E00"/>
          <bgColor rgb="FFD39E00"/>
        </patternFill>
      </fill>
    </dxf>
    <dxf>
      <fill>
        <patternFill patternType="solid">
          <fgColor rgb="FFE7E6E6"/>
          <bgColor rgb="FFE7E6E6"/>
        </patternFill>
      </fill>
    </dxf>
    <dxf>
      <font>
        <color rgb="FFFFFFFF"/>
      </font>
      <fill>
        <patternFill patternType="solid">
          <fgColor rgb="FFC00000"/>
          <bgColor rgb="FFC00000"/>
        </patternFill>
      </fill>
    </dxf>
    <dxf>
      <fill>
        <patternFill patternType="solid">
          <fgColor rgb="FFA9D08E"/>
          <bgColor rgb="FFA9D08E"/>
        </patternFill>
      </fill>
    </dxf>
    <dxf>
      <fill>
        <patternFill patternType="solid">
          <fgColor rgb="FFA9D08E"/>
          <bgColor rgb="FF9DC3E6"/>
        </patternFill>
      </fill>
    </dxf>
    <dxf>
      <font>
        <color rgb="FFFF0000"/>
      </font>
      <numFmt numFmtId="165" formatCode="\⚠\ dd/mm/yyyy"/>
    </dxf>
    <dxf>
      <fill>
        <patternFill patternType="solid">
          <fgColor rgb="FFE7E6E6"/>
          <bgColor rgb="FFE7E6E6"/>
        </patternFill>
      </fill>
    </dxf>
    <dxf>
      <font>
        <color rgb="FFFFFFFF"/>
      </font>
      <fill>
        <patternFill patternType="solid">
          <fgColor rgb="FFC00000"/>
          <bgColor rgb="FFC00000"/>
        </patternFill>
      </fill>
    </dxf>
    <dxf>
      <font>
        <color rgb="FFFFFFFF"/>
      </font>
      <fill>
        <patternFill patternType="solid">
          <fgColor rgb="FFC00000"/>
          <bgColor rgb="FFC00000"/>
        </patternFill>
      </fill>
    </dxf>
    <dxf>
      <fill>
        <patternFill patternType="solid">
          <fgColor rgb="FFD39E00"/>
          <bgColor rgb="FFD39E00"/>
        </patternFill>
      </fill>
    </dxf>
    <dxf>
      <fill>
        <patternFill patternType="solid">
          <fgColor rgb="FFD39E00"/>
          <bgColor rgb="FFD39E00"/>
        </patternFill>
      </fill>
    </dxf>
    <dxf>
      <fill>
        <patternFill patternType="solid">
          <fgColor rgb="FFA9D08E"/>
          <bgColor rgb="FFA9D08E"/>
        </patternFill>
      </fill>
    </dxf>
    <dxf>
      <fill>
        <patternFill patternType="solid">
          <fgColor rgb="FFA9D08E"/>
          <bgColor rgb="FFA9D08E"/>
        </patternFill>
      </fill>
    </dxf>
    <dxf>
      <font>
        <color rgb="FF9C0006"/>
      </font>
    </dxf>
    <dxf>
      <font>
        <color rgb="FF9C5700"/>
      </font>
    </dxf>
    <dxf>
      <font>
        <color rgb="FF006100"/>
      </font>
    </dxf>
    <dxf>
      <font>
        <color theme="0"/>
      </font>
      <fill>
        <patternFill patternType="solid">
          <fgColor rgb="FFA9D08E"/>
          <bgColor theme="1"/>
        </patternFill>
      </fill>
    </dxf>
    <dxf>
      <fill>
        <patternFill patternType="solid">
          <fgColor rgb="FFD39E00"/>
          <bgColor rgb="FFD39E00"/>
        </patternFill>
      </fill>
    </dxf>
    <dxf>
      <fill>
        <patternFill patternType="solid">
          <fgColor rgb="FFE7E6E6"/>
          <bgColor rgb="FFE7E6E6"/>
        </patternFill>
      </fill>
    </dxf>
    <dxf>
      <font>
        <color rgb="FFFFFFFF"/>
      </font>
      <fill>
        <patternFill patternType="solid">
          <fgColor rgb="FFC00000"/>
          <bgColor rgb="FFC00000"/>
        </patternFill>
      </fill>
    </dxf>
    <dxf>
      <fill>
        <patternFill patternType="solid">
          <fgColor rgb="FFA9D08E"/>
          <bgColor rgb="FFA9D08E"/>
        </patternFill>
      </fill>
    </dxf>
    <dxf>
      <fill>
        <patternFill patternType="solid">
          <fgColor rgb="FFA9D08E"/>
          <bgColor rgb="FF9DC3E6"/>
        </patternFill>
      </fill>
    </dxf>
    <dxf>
      <font>
        <color rgb="FFFF0000"/>
      </font>
      <numFmt numFmtId="165" formatCode="\⚠\ dd/mm/yyyy"/>
    </dxf>
    <dxf>
      <fill>
        <patternFill patternType="solid">
          <fgColor rgb="FFE7E6E6"/>
          <bgColor rgb="FFE7E6E6"/>
        </patternFill>
      </fill>
    </dxf>
    <dxf>
      <font>
        <color rgb="FFFFFFFF"/>
      </font>
      <fill>
        <patternFill patternType="solid">
          <fgColor rgb="FFC00000"/>
          <bgColor rgb="FFC00000"/>
        </patternFill>
      </fill>
    </dxf>
    <dxf>
      <font>
        <color rgb="FFFFFFFF"/>
      </font>
      <fill>
        <patternFill patternType="solid">
          <fgColor rgb="FFC00000"/>
          <bgColor rgb="FFC00000"/>
        </patternFill>
      </fill>
    </dxf>
    <dxf>
      <fill>
        <patternFill patternType="solid">
          <fgColor rgb="FFD39E00"/>
          <bgColor rgb="FFD39E00"/>
        </patternFill>
      </fill>
    </dxf>
    <dxf>
      <fill>
        <patternFill patternType="solid">
          <fgColor rgb="FFD39E00"/>
          <bgColor rgb="FFD39E00"/>
        </patternFill>
      </fill>
    </dxf>
    <dxf>
      <fill>
        <patternFill patternType="solid">
          <fgColor rgb="FFA9D08E"/>
          <bgColor rgb="FFA9D08E"/>
        </patternFill>
      </fill>
    </dxf>
    <dxf>
      <fill>
        <patternFill patternType="solid">
          <fgColor rgb="FFA9D08E"/>
          <bgColor rgb="FFA9D08E"/>
        </patternFill>
      </fill>
    </dxf>
    <dxf>
      <font>
        <color rgb="FF9C0006"/>
      </font>
    </dxf>
    <dxf>
      <font>
        <color rgb="FF9C5700"/>
      </font>
    </dxf>
    <dxf>
      <font>
        <color rgb="FF006100"/>
      </font>
    </dxf>
    <dxf>
      <font>
        <color theme="0"/>
      </font>
      <fill>
        <patternFill patternType="solid">
          <fgColor rgb="FFA9D08E"/>
          <bgColor theme="1"/>
        </patternFill>
      </fill>
    </dxf>
    <dxf>
      <fill>
        <patternFill patternType="solid">
          <fgColor rgb="FFD39E00"/>
          <bgColor rgb="FFD39E00"/>
        </patternFill>
      </fill>
    </dxf>
    <dxf>
      <fill>
        <patternFill patternType="solid">
          <fgColor rgb="FFE7E6E6"/>
          <bgColor rgb="FFE7E6E6"/>
        </patternFill>
      </fill>
    </dxf>
    <dxf>
      <font>
        <color rgb="FFFFFFFF"/>
      </font>
      <fill>
        <patternFill patternType="solid">
          <fgColor rgb="FFC00000"/>
          <bgColor rgb="FFC00000"/>
        </patternFill>
      </fill>
    </dxf>
    <dxf>
      <fill>
        <patternFill patternType="solid">
          <fgColor rgb="FFA9D08E"/>
          <bgColor rgb="FFA9D08E"/>
        </patternFill>
      </fill>
    </dxf>
    <dxf>
      <fill>
        <patternFill patternType="solid">
          <fgColor rgb="FFA9D08E"/>
          <bgColor rgb="FF9DC3E6"/>
        </patternFill>
      </fill>
    </dxf>
    <dxf>
      <font>
        <color rgb="FFFF0000"/>
      </font>
      <numFmt numFmtId="165" formatCode="\⚠\ dd/mm/yyyy"/>
    </dxf>
    <dxf>
      <fill>
        <patternFill patternType="solid">
          <fgColor rgb="FFE7E6E6"/>
          <bgColor rgb="FFE7E6E6"/>
        </patternFill>
      </fill>
    </dxf>
    <dxf>
      <font>
        <color rgb="FFFFFFFF"/>
      </font>
      <fill>
        <patternFill patternType="solid">
          <fgColor rgb="FFC00000"/>
          <bgColor rgb="FFC00000"/>
        </patternFill>
      </fill>
    </dxf>
    <dxf>
      <font>
        <color rgb="FFFFFFFF"/>
      </font>
      <fill>
        <patternFill patternType="solid">
          <fgColor rgb="FFC00000"/>
          <bgColor rgb="FFC00000"/>
        </patternFill>
      </fill>
    </dxf>
    <dxf>
      <fill>
        <patternFill patternType="solid">
          <fgColor rgb="FFD39E00"/>
          <bgColor rgb="FFD39E00"/>
        </patternFill>
      </fill>
    </dxf>
    <dxf>
      <fill>
        <patternFill patternType="solid">
          <fgColor rgb="FFD39E00"/>
          <bgColor rgb="FFD39E00"/>
        </patternFill>
      </fill>
    </dxf>
    <dxf>
      <fill>
        <patternFill patternType="solid">
          <fgColor rgb="FFA9D08E"/>
          <bgColor rgb="FFA9D08E"/>
        </patternFill>
      </fill>
    </dxf>
    <dxf>
      <fill>
        <patternFill patternType="solid">
          <fgColor rgb="FFA9D08E"/>
          <bgColor rgb="FFA9D08E"/>
        </patternFill>
      </fill>
    </dxf>
    <dxf>
      <font>
        <color rgb="FF9C0006"/>
      </font>
    </dxf>
    <dxf>
      <font>
        <color rgb="FF9C5700"/>
      </font>
    </dxf>
    <dxf>
      <font>
        <color rgb="FF006100"/>
      </font>
    </dxf>
    <dxf>
      <font>
        <color theme="0"/>
      </font>
      <fill>
        <patternFill patternType="solid">
          <fgColor rgb="FFA9D08E"/>
          <bgColor theme="1"/>
        </patternFill>
      </fill>
    </dxf>
    <dxf>
      <fill>
        <patternFill patternType="solid">
          <fgColor rgb="FFD39E00"/>
          <bgColor rgb="FFD39E00"/>
        </patternFill>
      </fill>
    </dxf>
    <dxf>
      <fill>
        <patternFill patternType="solid">
          <fgColor rgb="FFE7E6E6"/>
          <bgColor rgb="FFE7E6E6"/>
        </patternFill>
      </fill>
    </dxf>
    <dxf>
      <font>
        <color rgb="FFFFFFFF"/>
      </font>
      <fill>
        <patternFill patternType="solid">
          <fgColor rgb="FFC00000"/>
          <bgColor rgb="FFC00000"/>
        </patternFill>
      </fill>
    </dxf>
    <dxf>
      <fill>
        <patternFill patternType="solid">
          <fgColor rgb="FFA9D08E"/>
          <bgColor rgb="FFA9D08E"/>
        </patternFill>
      </fill>
    </dxf>
    <dxf>
      <fill>
        <patternFill patternType="solid">
          <fgColor rgb="FFA9D08E"/>
          <bgColor rgb="FF9DC3E6"/>
        </patternFill>
      </fill>
    </dxf>
    <dxf>
      <font>
        <color rgb="FFFF0000"/>
      </font>
      <numFmt numFmtId="165" formatCode="\⚠\ dd/mm/yyyy"/>
    </dxf>
    <dxf>
      <fill>
        <patternFill patternType="solid">
          <fgColor rgb="FFE7E6E6"/>
          <bgColor rgb="FFE7E6E6"/>
        </patternFill>
      </fill>
    </dxf>
    <dxf>
      <font>
        <color rgb="FFFFFFFF"/>
      </font>
      <fill>
        <patternFill patternType="solid">
          <fgColor rgb="FFC00000"/>
          <bgColor rgb="FFC00000"/>
        </patternFill>
      </fill>
    </dxf>
    <dxf>
      <font>
        <color rgb="FFFFFFFF"/>
      </font>
      <fill>
        <patternFill patternType="solid">
          <fgColor rgb="FFC00000"/>
          <bgColor rgb="FFC00000"/>
        </patternFill>
      </fill>
    </dxf>
    <dxf>
      <fill>
        <patternFill patternType="solid">
          <fgColor rgb="FFD39E00"/>
          <bgColor rgb="FFD39E00"/>
        </patternFill>
      </fill>
    </dxf>
    <dxf>
      <fill>
        <patternFill patternType="solid">
          <fgColor rgb="FFD39E00"/>
          <bgColor rgb="FFD39E00"/>
        </patternFill>
      </fill>
    </dxf>
    <dxf>
      <fill>
        <patternFill patternType="solid">
          <fgColor rgb="FFA9D08E"/>
          <bgColor rgb="FFA9D08E"/>
        </patternFill>
      </fill>
    </dxf>
    <dxf>
      <fill>
        <patternFill patternType="solid">
          <fgColor rgb="FFA9D08E"/>
          <bgColor rgb="FFA9D08E"/>
        </patternFill>
      </fill>
    </dxf>
    <dxf>
      <font>
        <color rgb="FF9C0006"/>
      </font>
    </dxf>
    <dxf>
      <font>
        <color rgb="FF9C5700"/>
      </font>
    </dxf>
    <dxf>
      <font>
        <color rgb="FF006100"/>
      </font>
    </dxf>
    <dxf>
      <font>
        <color theme="0"/>
      </font>
      <fill>
        <patternFill patternType="solid">
          <fgColor rgb="FFA9D08E"/>
          <bgColor theme="1"/>
        </patternFill>
      </fill>
    </dxf>
    <dxf>
      <fill>
        <patternFill patternType="solid">
          <fgColor rgb="FFD39E00"/>
          <bgColor rgb="FFD39E00"/>
        </patternFill>
      </fill>
    </dxf>
    <dxf>
      <fill>
        <patternFill patternType="solid">
          <fgColor rgb="FFE7E6E6"/>
          <bgColor rgb="FFE7E6E6"/>
        </patternFill>
      </fill>
    </dxf>
    <dxf>
      <font>
        <color rgb="FFFFFFFF"/>
      </font>
      <fill>
        <patternFill patternType="solid">
          <fgColor rgb="FFC00000"/>
          <bgColor rgb="FFC00000"/>
        </patternFill>
      </fill>
    </dxf>
    <dxf>
      <fill>
        <patternFill patternType="solid">
          <fgColor rgb="FFA9D08E"/>
          <bgColor rgb="FFA9D08E"/>
        </patternFill>
      </fill>
    </dxf>
    <dxf>
      <fill>
        <patternFill patternType="solid">
          <fgColor rgb="FFA9D08E"/>
          <bgColor rgb="FF9DC3E6"/>
        </patternFill>
      </fill>
    </dxf>
    <dxf>
      <font>
        <color rgb="FFFF0000"/>
      </font>
      <numFmt numFmtId="165" formatCode="\⚠\ dd/mm/yyyy"/>
    </dxf>
    <dxf>
      <fill>
        <patternFill patternType="solid">
          <fgColor rgb="FFE7E6E6"/>
          <bgColor rgb="FFE7E6E6"/>
        </patternFill>
      </fill>
    </dxf>
    <dxf>
      <font>
        <color rgb="FFFFFFFF"/>
      </font>
      <fill>
        <patternFill patternType="solid">
          <fgColor rgb="FFC00000"/>
          <bgColor rgb="FFC00000"/>
        </patternFill>
      </fill>
    </dxf>
    <dxf>
      <font>
        <color rgb="FFFFFFFF"/>
      </font>
      <fill>
        <patternFill patternType="solid">
          <fgColor rgb="FFC00000"/>
          <bgColor rgb="FFC00000"/>
        </patternFill>
      </fill>
    </dxf>
    <dxf>
      <fill>
        <patternFill patternType="solid">
          <fgColor rgb="FFD39E00"/>
          <bgColor rgb="FFD39E00"/>
        </patternFill>
      </fill>
    </dxf>
    <dxf>
      <fill>
        <patternFill patternType="solid">
          <fgColor rgb="FFD39E00"/>
          <bgColor rgb="FFD39E00"/>
        </patternFill>
      </fill>
    </dxf>
    <dxf>
      <fill>
        <patternFill patternType="solid">
          <fgColor rgb="FFA9D08E"/>
          <bgColor rgb="FFA9D08E"/>
        </patternFill>
      </fill>
    </dxf>
    <dxf>
      <fill>
        <patternFill patternType="solid">
          <fgColor rgb="FFA9D08E"/>
          <bgColor rgb="FFA9D08E"/>
        </patternFill>
      </fill>
    </dxf>
    <dxf>
      <font>
        <color rgb="FF9C0006"/>
      </font>
    </dxf>
    <dxf>
      <font>
        <color rgb="FF9C5700"/>
      </font>
    </dxf>
    <dxf>
      <font>
        <color rgb="FF006100"/>
      </font>
    </dxf>
    <dxf>
      <font>
        <color theme="0"/>
      </font>
      <fill>
        <patternFill patternType="solid">
          <fgColor rgb="FFA9D08E"/>
          <bgColor theme="1"/>
        </patternFill>
      </fill>
    </dxf>
    <dxf>
      <fill>
        <patternFill patternType="solid">
          <fgColor rgb="FFD39E00"/>
          <bgColor rgb="FFD39E00"/>
        </patternFill>
      </fill>
    </dxf>
    <dxf>
      <fill>
        <patternFill patternType="solid">
          <fgColor rgb="FFE7E6E6"/>
          <bgColor rgb="FFE7E6E6"/>
        </patternFill>
      </fill>
    </dxf>
    <dxf>
      <font>
        <color rgb="FFFFFFFF"/>
      </font>
      <fill>
        <patternFill patternType="solid">
          <fgColor rgb="FFC00000"/>
          <bgColor rgb="FFC00000"/>
        </patternFill>
      </fill>
    </dxf>
    <dxf>
      <fill>
        <patternFill patternType="solid">
          <fgColor rgb="FFA9D08E"/>
          <bgColor rgb="FFA9D08E"/>
        </patternFill>
      </fill>
    </dxf>
    <dxf>
      <fill>
        <patternFill patternType="solid">
          <fgColor rgb="FFA9D08E"/>
          <bgColor rgb="FF9DC3E6"/>
        </patternFill>
      </fill>
    </dxf>
    <dxf>
      <font>
        <color rgb="FFFF0000"/>
      </font>
      <numFmt numFmtId="165" formatCode="\⚠\ dd/mm/yyyy"/>
    </dxf>
    <dxf>
      <fill>
        <patternFill patternType="solid">
          <fgColor rgb="FFE7E6E6"/>
          <bgColor rgb="FFE7E6E6"/>
        </patternFill>
      </fill>
    </dxf>
    <dxf>
      <font>
        <color rgb="FFFFFFFF"/>
      </font>
      <fill>
        <patternFill patternType="solid">
          <fgColor rgb="FFC00000"/>
          <bgColor rgb="FFC00000"/>
        </patternFill>
      </fill>
    </dxf>
    <dxf>
      <font>
        <color rgb="FFFFFFFF"/>
      </font>
      <fill>
        <patternFill patternType="solid">
          <fgColor rgb="FFC00000"/>
          <bgColor rgb="FFC00000"/>
        </patternFill>
      </fill>
    </dxf>
    <dxf>
      <fill>
        <patternFill patternType="solid">
          <fgColor rgb="FFD39E00"/>
          <bgColor rgb="FFD39E00"/>
        </patternFill>
      </fill>
    </dxf>
    <dxf>
      <fill>
        <patternFill patternType="solid">
          <fgColor rgb="FFD39E00"/>
          <bgColor rgb="FFD39E00"/>
        </patternFill>
      </fill>
    </dxf>
    <dxf>
      <fill>
        <patternFill patternType="solid">
          <fgColor rgb="FFA9D08E"/>
          <bgColor rgb="FFA9D08E"/>
        </patternFill>
      </fill>
    </dxf>
    <dxf>
      <fill>
        <patternFill patternType="solid">
          <fgColor rgb="FFA9D08E"/>
          <bgColor rgb="FFA9D08E"/>
        </patternFill>
      </fill>
    </dxf>
    <dxf>
      <font>
        <color rgb="FF9C0006"/>
      </font>
    </dxf>
    <dxf>
      <font>
        <color rgb="FF9C5700"/>
      </font>
    </dxf>
    <dxf>
      <font>
        <color rgb="FF006100"/>
      </font>
    </dxf>
    <dxf>
      <font>
        <color theme="0"/>
      </font>
      <fill>
        <patternFill patternType="solid">
          <fgColor rgb="FFA9D08E"/>
          <bgColor theme="1"/>
        </patternFill>
      </fill>
    </dxf>
    <dxf>
      <fill>
        <patternFill patternType="solid">
          <fgColor rgb="FFD39E00"/>
          <bgColor rgb="FFD39E00"/>
        </patternFill>
      </fill>
    </dxf>
    <dxf>
      <fill>
        <patternFill patternType="solid">
          <fgColor rgb="FFE7E6E6"/>
          <bgColor rgb="FFE7E6E6"/>
        </patternFill>
      </fill>
    </dxf>
    <dxf>
      <font>
        <color rgb="FFFFFFFF"/>
      </font>
      <fill>
        <patternFill patternType="solid">
          <fgColor rgb="FFC00000"/>
          <bgColor rgb="FFC00000"/>
        </patternFill>
      </fill>
    </dxf>
    <dxf>
      <fill>
        <patternFill patternType="solid">
          <fgColor rgb="FFA9D08E"/>
          <bgColor rgb="FFA9D08E"/>
        </patternFill>
      </fill>
    </dxf>
    <dxf>
      <fill>
        <patternFill patternType="solid">
          <fgColor rgb="FFA9D08E"/>
          <bgColor rgb="FF9DC3E6"/>
        </patternFill>
      </fill>
    </dxf>
    <dxf>
      <font>
        <color rgb="FFFF0000"/>
      </font>
      <numFmt numFmtId="165" formatCode="\⚠\ dd/mm/yyyy"/>
    </dxf>
    <dxf>
      <fill>
        <patternFill patternType="solid">
          <fgColor rgb="FFE7E6E6"/>
          <bgColor rgb="FFE7E6E6"/>
        </patternFill>
      </fill>
    </dxf>
    <dxf>
      <font>
        <color rgb="FFFFFFFF"/>
      </font>
      <fill>
        <patternFill patternType="solid">
          <fgColor rgb="FFC00000"/>
          <bgColor rgb="FFC00000"/>
        </patternFill>
      </fill>
    </dxf>
    <dxf>
      <font>
        <color rgb="FFFFFFFF"/>
      </font>
      <fill>
        <patternFill patternType="solid">
          <fgColor rgb="FFC00000"/>
          <bgColor rgb="FFC00000"/>
        </patternFill>
      </fill>
    </dxf>
    <dxf>
      <fill>
        <patternFill patternType="solid">
          <fgColor rgb="FFD39E00"/>
          <bgColor rgb="FFD39E00"/>
        </patternFill>
      </fill>
    </dxf>
    <dxf>
      <fill>
        <patternFill patternType="solid">
          <fgColor rgb="FFD39E00"/>
          <bgColor rgb="FFD39E00"/>
        </patternFill>
      </fill>
    </dxf>
    <dxf>
      <fill>
        <patternFill patternType="solid">
          <fgColor rgb="FFA9D08E"/>
          <bgColor rgb="FFA9D08E"/>
        </patternFill>
      </fill>
    </dxf>
    <dxf>
      <fill>
        <patternFill patternType="solid">
          <fgColor rgb="FFA9D08E"/>
          <bgColor rgb="FFA9D08E"/>
        </patternFill>
      </fill>
    </dxf>
    <dxf>
      <font>
        <color rgb="FF9C0006"/>
      </font>
    </dxf>
    <dxf>
      <font>
        <color rgb="FF9C5700"/>
      </font>
    </dxf>
    <dxf>
      <font>
        <color rgb="FF006100"/>
      </font>
    </dxf>
    <dxf>
      <font>
        <color theme="0"/>
      </font>
      <fill>
        <patternFill patternType="solid">
          <fgColor rgb="FFA9D08E"/>
          <bgColor theme="1"/>
        </patternFill>
      </fill>
    </dxf>
    <dxf>
      <fill>
        <patternFill patternType="solid">
          <fgColor rgb="FFD39E00"/>
          <bgColor rgb="FFD39E00"/>
        </patternFill>
      </fill>
    </dxf>
    <dxf>
      <fill>
        <patternFill patternType="solid">
          <fgColor rgb="FFE7E6E6"/>
          <bgColor rgb="FFE7E6E6"/>
        </patternFill>
      </fill>
    </dxf>
    <dxf>
      <font>
        <color rgb="FFFFFFFF"/>
      </font>
      <fill>
        <patternFill patternType="solid">
          <fgColor rgb="FFC00000"/>
          <bgColor rgb="FFC00000"/>
        </patternFill>
      </fill>
    </dxf>
    <dxf>
      <fill>
        <patternFill patternType="solid">
          <fgColor rgb="FFA9D08E"/>
          <bgColor rgb="FFA9D08E"/>
        </patternFill>
      </fill>
    </dxf>
    <dxf>
      <fill>
        <patternFill patternType="solid">
          <fgColor rgb="FFA9D08E"/>
          <bgColor rgb="FF9DC3E6"/>
        </patternFill>
      </fill>
    </dxf>
    <dxf>
      <font>
        <color rgb="FFFF0000"/>
      </font>
      <numFmt numFmtId="165" formatCode="\⚠\ dd/mm/yyyy"/>
    </dxf>
    <dxf>
      <fill>
        <patternFill patternType="solid">
          <fgColor rgb="FFE7E6E6"/>
          <bgColor rgb="FFE7E6E6"/>
        </patternFill>
      </fill>
    </dxf>
    <dxf>
      <font>
        <color rgb="FFFFFFFF"/>
      </font>
      <fill>
        <patternFill patternType="solid">
          <fgColor rgb="FFC00000"/>
          <bgColor rgb="FFC00000"/>
        </patternFill>
      </fill>
    </dxf>
    <dxf>
      <font>
        <color rgb="FFFFFFFF"/>
      </font>
      <fill>
        <patternFill patternType="solid">
          <fgColor rgb="FFC00000"/>
          <bgColor rgb="FFC00000"/>
        </patternFill>
      </fill>
    </dxf>
    <dxf>
      <fill>
        <patternFill patternType="solid">
          <fgColor rgb="FFD39E00"/>
          <bgColor rgb="FFD39E00"/>
        </patternFill>
      </fill>
    </dxf>
    <dxf>
      <fill>
        <patternFill patternType="solid">
          <fgColor rgb="FFD39E00"/>
          <bgColor rgb="FFD39E00"/>
        </patternFill>
      </fill>
    </dxf>
    <dxf>
      <fill>
        <patternFill patternType="solid">
          <fgColor rgb="FFA9D08E"/>
          <bgColor rgb="FFA9D08E"/>
        </patternFill>
      </fill>
    </dxf>
    <dxf>
      <fill>
        <patternFill patternType="solid">
          <fgColor rgb="FFA9D08E"/>
          <bgColor rgb="FFA9D08E"/>
        </patternFill>
      </fill>
    </dxf>
    <dxf>
      <font>
        <color rgb="FF9C0006"/>
      </font>
    </dxf>
    <dxf>
      <font>
        <color rgb="FF9C5700"/>
      </font>
    </dxf>
    <dxf>
      <font>
        <color rgb="FF006100"/>
      </font>
    </dxf>
    <dxf>
      <font>
        <color theme="0"/>
      </font>
      <fill>
        <patternFill patternType="solid">
          <fgColor rgb="FFA9D08E"/>
          <bgColor theme="1"/>
        </patternFill>
      </fill>
    </dxf>
    <dxf>
      <fill>
        <patternFill patternType="solid">
          <fgColor rgb="FFD39E00"/>
          <bgColor rgb="FFD39E00"/>
        </patternFill>
      </fill>
    </dxf>
    <dxf>
      <fill>
        <patternFill patternType="solid">
          <fgColor rgb="FFE7E6E6"/>
          <bgColor rgb="FFE7E6E6"/>
        </patternFill>
      </fill>
    </dxf>
    <dxf>
      <font>
        <color rgb="FFFFFFFF"/>
      </font>
      <fill>
        <patternFill patternType="solid">
          <fgColor rgb="FFC00000"/>
          <bgColor rgb="FFC00000"/>
        </patternFill>
      </fill>
    </dxf>
    <dxf>
      <fill>
        <patternFill patternType="solid">
          <fgColor rgb="FFA9D08E"/>
          <bgColor rgb="FFA9D08E"/>
        </patternFill>
      </fill>
    </dxf>
    <dxf>
      <fill>
        <patternFill patternType="solid">
          <fgColor rgb="FFA9D08E"/>
          <bgColor rgb="FF9DC3E6"/>
        </patternFill>
      </fill>
    </dxf>
    <dxf>
      <font>
        <color rgb="FFFF0000"/>
      </font>
      <numFmt numFmtId="165" formatCode="\⚠\ dd/mm/yyyy"/>
    </dxf>
    <dxf>
      <fill>
        <patternFill patternType="solid">
          <fgColor rgb="FFE7E6E6"/>
          <bgColor rgb="FFE7E6E6"/>
        </patternFill>
      </fill>
    </dxf>
    <dxf>
      <font>
        <color rgb="FFFFFFFF"/>
      </font>
      <fill>
        <patternFill patternType="solid">
          <fgColor rgb="FFC00000"/>
          <bgColor rgb="FFC00000"/>
        </patternFill>
      </fill>
    </dxf>
    <dxf>
      <font>
        <color rgb="FFFFFFFF"/>
      </font>
      <fill>
        <patternFill patternType="solid">
          <fgColor rgb="FFC00000"/>
          <bgColor rgb="FFC00000"/>
        </patternFill>
      </fill>
    </dxf>
    <dxf>
      <fill>
        <patternFill patternType="solid">
          <fgColor rgb="FFD39E00"/>
          <bgColor rgb="FFD39E00"/>
        </patternFill>
      </fill>
    </dxf>
    <dxf>
      <fill>
        <patternFill patternType="solid">
          <fgColor rgb="FFD39E00"/>
          <bgColor rgb="FFD39E00"/>
        </patternFill>
      </fill>
    </dxf>
    <dxf>
      <fill>
        <patternFill patternType="solid">
          <fgColor rgb="FFA9D08E"/>
          <bgColor rgb="FFA9D08E"/>
        </patternFill>
      </fill>
    </dxf>
    <dxf>
      <fill>
        <patternFill patternType="solid">
          <fgColor rgb="FFA9D08E"/>
          <bgColor rgb="FFA9D08E"/>
        </patternFill>
      </fill>
    </dxf>
    <dxf>
      <font>
        <color rgb="FF9C0006"/>
      </font>
    </dxf>
    <dxf>
      <font>
        <color rgb="FF9C5700"/>
      </font>
    </dxf>
    <dxf>
      <font>
        <color rgb="FF006100"/>
      </font>
    </dxf>
    <dxf>
      <font>
        <color theme="0"/>
      </font>
      <fill>
        <patternFill patternType="solid">
          <fgColor rgb="FFA9D08E"/>
          <bgColor theme="1"/>
        </patternFill>
      </fill>
    </dxf>
    <dxf>
      <fill>
        <patternFill patternType="solid">
          <fgColor rgb="FFD39E00"/>
          <bgColor rgb="FFD39E00"/>
        </patternFill>
      </fill>
    </dxf>
    <dxf>
      <fill>
        <patternFill patternType="solid">
          <fgColor rgb="FFE7E6E6"/>
          <bgColor rgb="FFE7E6E6"/>
        </patternFill>
      </fill>
    </dxf>
    <dxf>
      <font>
        <color rgb="FFFFFFFF"/>
      </font>
      <fill>
        <patternFill patternType="solid">
          <fgColor rgb="FFC00000"/>
          <bgColor rgb="FFC00000"/>
        </patternFill>
      </fill>
    </dxf>
    <dxf>
      <fill>
        <patternFill patternType="solid">
          <fgColor rgb="FFA9D08E"/>
          <bgColor rgb="FFA9D08E"/>
        </patternFill>
      </fill>
    </dxf>
    <dxf>
      <fill>
        <patternFill patternType="solid">
          <fgColor rgb="FFA9D08E"/>
          <bgColor rgb="FF9DC3E6"/>
        </patternFill>
      </fill>
    </dxf>
    <dxf>
      <font>
        <color rgb="FFFF0000"/>
      </font>
      <numFmt numFmtId="165" formatCode="\⚠\ dd/mm/yyyy"/>
    </dxf>
    <dxf>
      <fill>
        <patternFill patternType="solid">
          <fgColor rgb="FFE7E6E6"/>
          <bgColor rgb="FFE7E6E6"/>
        </patternFill>
      </fill>
    </dxf>
    <dxf>
      <font>
        <color rgb="FFFFFFFF"/>
      </font>
      <fill>
        <patternFill patternType="solid">
          <fgColor rgb="FFC00000"/>
          <bgColor rgb="FFC00000"/>
        </patternFill>
      </fill>
    </dxf>
    <dxf>
      <font>
        <color rgb="FFFFFFFF"/>
      </font>
      <fill>
        <patternFill patternType="solid">
          <fgColor rgb="FFC00000"/>
          <bgColor rgb="FFC00000"/>
        </patternFill>
      </fill>
    </dxf>
    <dxf>
      <fill>
        <patternFill patternType="solid">
          <fgColor rgb="FFD39E00"/>
          <bgColor rgb="FFD39E00"/>
        </patternFill>
      </fill>
    </dxf>
    <dxf>
      <fill>
        <patternFill patternType="solid">
          <fgColor rgb="FFD39E00"/>
          <bgColor rgb="FFD39E00"/>
        </patternFill>
      </fill>
    </dxf>
    <dxf>
      <fill>
        <patternFill patternType="solid">
          <fgColor rgb="FFA9D08E"/>
          <bgColor rgb="FFA9D08E"/>
        </patternFill>
      </fill>
    </dxf>
    <dxf>
      <fill>
        <patternFill patternType="solid">
          <fgColor rgb="FFA9D08E"/>
          <bgColor rgb="FFA9D08E"/>
        </patternFill>
      </fill>
    </dxf>
    <dxf>
      <font>
        <color rgb="FF9C0006"/>
      </font>
    </dxf>
    <dxf>
      <font>
        <color rgb="FF9C5700"/>
      </font>
    </dxf>
    <dxf>
      <font>
        <color rgb="FF006100"/>
      </font>
    </dxf>
    <dxf>
      <font>
        <color theme="0"/>
      </font>
      <fill>
        <patternFill patternType="solid">
          <fgColor rgb="FFA9D08E"/>
          <bgColor theme="1"/>
        </patternFill>
      </fill>
    </dxf>
    <dxf>
      <fill>
        <patternFill patternType="solid">
          <fgColor rgb="FFD39E00"/>
          <bgColor rgb="FFD39E00"/>
        </patternFill>
      </fill>
    </dxf>
    <dxf>
      <fill>
        <patternFill patternType="solid">
          <fgColor rgb="FFE7E6E6"/>
          <bgColor rgb="FFE7E6E6"/>
        </patternFill>
      </fill>
    </dxf>
    <dxf>
      <font>
        <color rgb="FFFFFFFF"/>
      </font>
      <fill>
        <patternFill patternType="solid">
          <fgColor rgb="FFC00000"/>
          <bgColor rgb="FFC00000"/>
        </patternFill>
      </fill>
    </dxf>
    <dxf>
      <fill>
        <patternFill patternType="solid">
          <fgColor rgb="FFA9D08E"/>
          <bgColor rgb="FFA9D08E"/>
        </patternFill>
      </fill>
    </dxf>
    <dxf>
      <fill>
        <patternFill patternType="solid">
          <fgColor rgb="FFA9D08E"/>
          <bgColor rgb="FF9DC3E6"/>
        </patternFill>
      </fill>
    </dxf>
    <dxf>
      <font>
        <color rgb="FFFF0000"/>
      </font>
      <numFmt numFmtId="165" formatCode="\⚠\ dd/mm/yyyy"/>
    </dxf>
    <dxf>
      <fill>
        <patternFill patternType="solid">
          <fgColor rgb="FFE7E6E6"/>
          <bgColor rgb="FFE7E6E6"/>
        </patternFill>
      </fill>
    </dxf>
    <dxf>
      <font>
        <color rgb="FFFFFFFF"/>
      </font>
      <fill>
        <patternFill patternType="solid">
          <fgColor rgb="FFC00000"/>
          <bgColor rgb="FFC00000"/>
        </patternFill>
      </fill>
    </dxf>
    <dxf>
      <font>
        <color rgb="FFFFFFFF"/>
      </font>
      <fill>
        <patternFill patternType="solid">
          <fgColor rgb="FFC00000"/>
          <bgColor rgb="FFC00000"/>
        </patternFill>
      </fill>
    </dxf>
    <dxf>
      <fill>
        <patternFill patternType="solid">
          <fgColor rgb="FFD39E00"/>
          <bgColor rgb="FFD39E00"/>
        </patternFill>
      </fill>
    </dxf>
    <dxf>
      <fill>
        <patternFill patternType="solid">
          <fgColor rgb="FFD39E00"/>
          <bgColor rgb="FFD39E00"/>
        </patternFill>
      </fill>
    </dxf>
    <dxf>
      <fill>
        <patternFill patternType="solid">
          <fgColor rgb="FFA9D08E"/>
          <bgColor rgb="FFA9D08E"/>
        </patternFill>
      </fill>
    </dxf>
    <dxf>
      <fill>
        <patternFill patternType="solid">
          <fgColor rgb="FFA9D08E"/>
          <bgColor rgb="FFA9D08E"/>
        </patternFill>
      </fill>
    </dxf>
    <dxf>
      <font>
        <color rgb="FF9C0006"/>
      </font>
    </dxf>
    <dxf>
      <font>
        <color rgb="FF9C5700"/>
      </font>
    </dxf>
    <dxf>
      <font>
        <color rgb="FF006100"/>
      </font>
    </dxf>
    <dxf>
      <font>
        <color theme="0"/>
      </font>
      <fill>
        <patternFill patternType="solid">
          <fgColor rgb="FFA9D08E"/>
          <bgColor theme="1"/>
        </patternFill>
      </fill>
    </dxf>
    <dxf>
      <fill>
        <patternFill patternType="solid">
          <fgColor rgb="FFD39E00"/>
          <bgColor rgb="FFD39E00"/>
        </patternFill>
      </fill>
    </dxf>
    <dxf>
      <fill>
        <patternFill patternType="solid">
          <fgColor rgb="FFE7E6E6"/>
          <bgColor rgb="FFE7E6E6"/>
        </patternFill>
      </fill>
    </dxf>
    <dxf>
      <font>
        <color rgb="FFFFFFFF"/>
      </font>
      <fill>
        <patternFill patternType="solid">
          <fgColor rgb="FFC00000"/>
          <bgColor rgb="FFC00000"/>
        </patternFill>
      </fill>
    </dxf>
    <dxf>
      <fill>
        <patternFill patternType="solid">
          <fgColor rgb="FFA9D08E"/>
          <bgColor rgb="FFA9D08E"/>
        </patternFill>
      </fill>
    </dxf>
    <dxf>
      <fill>
        <patternFill patternType="solid">
          <fgColor rgb="FFA9D08E"/>
          <bgColor rgb="FF9DC3E6"/>
        </patternFill>
      </fill>
    </dxf>
    <dxf>
      <font>
        <color rgb="FFFF0000"/>
      </font>
      <numFmt numFmtId="165" formatCode="\⚠\ dd/mm/yyyy"/>
    </dxf>
    <dxf>
      <fill>
        <patternFill patternType="solid">
          <fgColor rgb="FFE7E6E6"/>
          <bgColor rgb="FFE7E6E6"/>
        </patternFill>
      </fill>
    </dxf>
    <dxf>
      <font>
        <color rgb="FFFFFFFF"/>
      </font>
      <fill>
        <patternFill patternType="solid">
          <fgColor rgb="FFC00000"/>
          <bgColor rgb="FFC00000"/>
        </patternFill>
      </fill>
    </dxf>
    <dxf>
      <font>
        <color rgb="FFFFFFFF"/>
      </font>
      <fill>
        <patternFill patternType="solid">
          <fgColor rgb="FFC00000"/>
          <bgColor rgb="FFC00000"/>
        </patternFill>
      </fill>
    </dxf>
    <dxf>
      <fill>
        <patternFill patternType="solid">
          <fgColor rgb="FFD39E00"/>
          <bgColor rgb="FFD39E00"/>
        </patternFill>
      </fill>
    </dxf>
    <dxf>
      <fill>
        <patternFill patternType="solid">
          <fgColor rgb="FFD39E00"/>
          <bgColor rgb="FFD39E00"/>
        </patternFill>
      </fill>
    </dxf>
    <dxf>
      <fill>
        <patternFill patternType="solid">
          <fgColor rgb="FFA9D08E"/>
          <bgColor rgb="FFA9D08E"/>
        </patternFill>
      </fill>
    </dxf>
    <dxf>
      <fill>
        <patternFill patternType="solid">
          <fgColor rgb="FFA9D08E"/>
          <bgColor rgb="FFA9D08E"/>
        </patternFill>
      </fill>
    </dxf>
    <dxf>
      <font>
        <color rgb="FF9C0006"/>
      </font>
    </dxf>
    <dxf>
      <font>
        <color rgb="FF9C5700"/>
      </font>
    </dxf>
    <dxf>
      <font>
        <color rgb="FF006100"/>
      </font>
    </dxf>
    <dxf>
      <font>
        <color theme="0"/>
      </font>
      <fill>
        <patternFill patternType="solid">
          <fgColor rgb="FFA9D08E"/>
          <bgColor theme="1"/>
        </patternFill>
      </fill>
    </dxf>
    <dxf>
      <fill>
        <patternFill patternType="solid">
          <fgColor rgb="FFD39E00"/>
          <bgColor rgb="FFD39E00"/>
        </patternFill>
      </fill>
    </dxf>
    <dxf>
      <fill>
        <patternFill patternType="solid">
          <fgColor rgb="FFE7E6E6"/>
          <bgColor rgb="FFE7E6E6"/>
        </patternFill>
      </fill>
    </dxf>
    <dxf>
      <font>
        <color rgb="FFFFFFFF"/>
      </font>
      <fill>
        <patternFill patternType="solid">
          <fgColor rgb="FFC00000"/>
          <bgColor rgb="FFC00000"/>
        </patternFill>
      </fill>
    </dxf>
    <dxf>
      <fill>
        <patternFill patternType="solid">
          <fgColor rgb="FFA9D08E"/>
          <bgColor rgb="FFA9D08E"/>
        </patternFill>
      </fill>
    </dxf>
    <dxf>
      <fill>
        <patternFill patternType="solid">
          <fgColor rgb="FFA9D08E"/>
          <bgColor rgb="FF9DC3E6"/>
        </patternFill>
      </fill>
    </dxf>
    <dxf>
      <font>
        <color rgb="FFFF0000"/>
      </font>
      <numFmt numFmtId="165" formatCode="\⚠\ dd/mm/yyyy"/>
    </dxf>
    <dxf>
      <fill>
        <patternFill patternType="solid">
          <fgColor rgb="FFE7E6E6"/>
          <bgColor rgb="FFE7E6E6"/>
        </patternFill>
      </fill>
    </dxf>
    <dxf>
      <font>
        <color rgb="FFFFFFFF"/>
      </font>
      <fill>
        <patternFill patternType="solid">
          <fgColor rgb="FFC00000"/>
          <bgColor rgb="FFC00000"/>
        </patternFill>
      </fill>
    </dxf>
    <dxf>
      <font>
        <color rgb="FFFFFFFF"/>
      </font>
      <fill>
        <patternFill patternType="solid">
          <fgColor rgb="FFC00000"/>
          <bgColor rgb="FFC00000"/>
        </patternFill>
      </fill>
    </dxf>
    <dxf>
      <fill>
        <patternFill patternType="solid">
          <fgColor rgb="FFD39E00"/>
          <bgColor rgb="FFD39E00"/>
        </patternFill>
      </fill>
    </dxf>
    <dxf>
      <fill>
        <patternFill patternType="solid">
          <fgColor rgb="FFD39E00"/>
          <bgColor rgb="FFD39E00"/>
        </patternFill>
      </fill>
    </dxf>
    <dxf>
      <fill>
        <patternFill patternType="solid">
          <fgColor rgb="FFA9D08E"/>
          <bgColor rgb="FFA9D08E"/>
        </patternFill>
      </fill>
    </dxf>
    <dxf>
      <fill>
        <patternFill patternType="solid">
          <fgColor rgb="FFA9D08E"/>
          <bgColor rgb="FFA9D08E"/>
        </patternFill>
      </fill>
    </dxf>
    <dxf>
      <font>
        <color rgb="FF9C0006"/>
      </font>
    </dxf>
    <dxf>
      <font>
        <color rgb="FF9C5700"/>
      </font>
    </dxf>
    <dxf>
      <font>
        <color rgb="FF006100"/>
      </font>
    </dxf>
    <dxf>
      <font>
        <color theme="0"/>
      </font>
      <fill>
        <patternFill patternType="solid">
          <fgColor rgb="FFA9D08E"/>
          <bgColor theme="1"/>
        </patternFill>
      </fill>
    </dxf>
    <dxf>
      <fill>
        <patternFill patternType="solid">
          <fgColor rgb="FFD39E00"/>
          <bgColor rgb="FFD39E00"/>
        </patternFill>
      </fill>
    </dxf>
    <dxf>
      <fill>
        <patternFill patternType="solid">
          <fgColor rgb="FFE7E6E6"/>
          <bgColor rgb="FFE7E6E6"/>
        </patternFill>
      </fill>
    </dxf>
    <dxf>
      <font>
        <color rgb="FFFFFFFF"/>
      </font>
      <fill>
        <patternFill patternType="solid">
          <fgColor rgb="FFC00000"/>
          <bgColor rgb="FFC00000"/>
        </patternFill>
      </fill>
    </dxf>
    <dxf>
      <fill>
        <patternFill patternType="solid">
          <fgColor rgb="FFA9D08E"/>
          <bgColor rgb="FFA9D08E"/>
        </patternFill>
      </fill>
    </dxf>
    <dxf>
      <fill>
        <patternFill patternType="solid">
          <fgColor rgb="FFA9D08E"/>
          <bgColor rgb="FF9DC3E6"/>
        </patternFill>
      </fill>
    </dxf>
    <dxf>
      <font>
        <color rgb="FFFF0000"/>
      </font>
      <numFmt numFmtId="165" formatCode="\⚠\ dd/mm/yyyy"/>
    </dxf>
    <dxf>
      <fill>
        <patternFill patternType="solid">
          <fgColor rgb="FFE7E6E6"/>
          <bgColor rgb="FFE7E6E6"/>
        </patternFill>
      </fill>
    </dxf>
    <dxf>
      <font>
        <color rgb="FFFFFFFF"/>
      </font>
      <fill>
        <patternFill patternType="solid">
          <fgColor rgb="FFC00000"/>
          <bgColor rgb="FFC00000"/>
        </patternFill>
      </fill>
    </dxf>
    <dxf>
      <font>
        <color rgb="FFFFFFFF"/>
      </font>
      <fill>
        <patternFill patternType="solid">
          <fgColor rgb="FFC00000"/>
          <bgColor rgb="FFC00000"/>
        </patternFill>
      </fill>
    </dxf>
    <dxf>
      <fill>
        <patternFill patternType="solid">
          <fgColor rgb="FFD39E00"/>
          <bgColor rgb="FFD39E00"/>
        </patternFill>
      </fill>
    </dxf>
    <dxf>
      <fill>
        <patternFill patternType="solid">
          <fgColor rgb="FFD39E00"/>
          <bgColor rgb="FFD39E00"/>
        </patternFill>
      </fill>
    </dxf>
    <dxf>
      <fill>
        <patternFill patternType="solid">
          <fgColor rgb="FFA9D08E"/>
          <bgColor rgb="FFA9D08E"/>
        </patternFill>
      </fill>
    </dxf>
    <dxf>
      <fill>
        <patternFill patternType="solid">
          <fgColor rgb="FFA9D08E"/>
          <bgColor rgb="FFA9D08E"/>
        </patternFill>
      </fill>
    </dxf>
    <dxf>
      <font>
        <color rgb="FF9C0006"/>
      </font>
    </dxf>
    <dxf>
      <font>
        <color rgb="FF9C5700"/>
      </font>
    </dxf>
    <dxf>
      <font>
        <color rgb="FF006100"/>
      </font>
    </dxf>
    <dxf>
      <font>
        <color theme="0"/>
      </font>
      <fill>
        <patternFill patternType="solid">
          <fgColor rgb="FFA9D08E"/>
          <bgColor theme="1"/>
        </patternFill>
      </fill>
    </dxf>
    <dxf>
      <fill>
        <patternFill patternType="solid">
          <fgColor rgb="FFD39E00"/>
          <bgColor rgb="FFD39E00"/>
        </patternFill>
      </fill>
    </dxf>
    <dxf>
      <fill>
        <patternFill patternType="solid">
          <fgColor rgb="FFE7E6E6"/>
          <bgColor rgb="FFE7E6E6"/>
        </patternFill>
      </fill>
    </dxf>
    <dxf>
      <font>
        <color rgb="FFFFFFFF"/>
      </font>
      <fill>
        <patternFill patternType="solid">
          <fgColor rgb="FFC00000"/>
          <bgColor rgb="FFC00000"/>
        </patternFill>
      </fill>
    </dxf>
    <dxf>
      <fill>
        <patternFill patternType="solid">
          <fgColor rgb="FFA9D08E"/>
          <bgColor rgb="FFA9D08E"/>
        </patternFill>
      </fill>
    </dxf>
    <dxf>
      <fill>
        <patternFill patternType="solid">
          <fgColor rgb="FFA9D08E"/>
          <bgColor rgb="FF9DC3E6"/>
        </patternFill>
      </fill>
    </dxf>
    <dxf>
      <font>
        <color rgb="FFFF0000"/>
      </font>
      <numFmt numFmtId="165" formatCode="\⚠\ dd/mm/yyyy"/>
    </dxf>
    <dxf>
      <fill>
        <patternFill patternType="solid">
          <fgColor rgb="FFE7E6E6"/>
          <bgColor rgb="FFE7E6E6"/>
        </patternFill>
      </fill>
    </dxf>
    <dxf>
      <font>
        <color rgb="FFFFFFFF"/>
      </font>
      <fill>
        <patternFill patternType="solid">
          <fgColor rgb="FFC00000"/>
          <bgColor rgb="FFC00000"/>
        </patternFill>
      </fill>
    </dxf>
    <dxf>
      <font>
        <color rgb="FFFFFFFF"/>
      </font>
      <fill>
        <patternFill patternType="solid">
          <fgColor rgb="FFC00000"/>
          <bgColor rgb="FFC00000"/>
        </patternFill>
      </fill>
    </dxf>
    <dxf>
      <fill>
        <patternFill patternType="solid">
          <fgColor rgb="FFD39E00"/>
          <bgColor rgb="FFD39E00"/>
        </patternFill>
      </fill>
    </dxf>
    <dxf>
      <fill>
        <patternFill patternType="solid">
          <fgColor rgb="FFD39E00"/>
          <bgColor rgb="FFD39E00"/>
        </patternFill>
      </fill>
    </dxf>
    <dxf>
      <fill>
        <patternFill patternType="solid">
          <fgColor rgb="FFA9D08E"/>
          <bgColor rgb="FFA9D08E"/>
        </patternFill>
      </fill>
    </dxf>
    <dxf>
      <fill>
        <patternFill patternType="solid">
          <fgColor rgb="FFA9D08E"/>
          <bgColor rgb="FFA9D08E"/>
        </patternFill>
      </fill>
    </dxf>
    <dxf>
      <font>
        <color rgb="FF9C0006"/>
      </font>
    </dxf>
    <dxf>
      <font>
        <color rgb="FF9C5700"/>
      </font>
    </dxf>
    <dxf>
      <font>
        <color rgb="FF006100"/>
      </font>
    </dxf>
    <dxf>
      <font>
        <color theme="0"/>
      </font>
      <fill>
        <patternFill patternType="solid">
          <fgColor rgb="FFA9D08E"/>
          <bgColor theme="1"/>
        </patternFill>
      </fill>
    </dxf>
    <dxf>
      <fill>
        <patternFill patternType="solid">
          <fgColor rgb="FFD39E00"/>
          <bgColor rgb="FFD39E00"/>
        </patternFill>
      </fill>
    </dxf>
    <dxf>
      <fill>
        <patternFill patternType="solid">
          <fgColor rgb="FFE7E6E6"/>
          <bgColor rgb="FFE7E6E6"/>
        </patternFill>
      </fill>
    </dxf>
    <dxf>
      <font>
        <color rgb="FFFFFFFF"/>
      </font>
      <fill>
        <patternFill patternType="solid">
          <fgColor rgb="FFC00000"/>
          <bgColor rgb="FFC00000"/>
        </patternFill>
      </fill>
    </dxf>
    <dxf>
      <fill>
        <patternFill patternType="solid">
          <fgColor rgb="FFA9D08E"/>
          <bgColor rgb="FFA9D08E"/>
        </patternFill>
      </fill>
    </dxf>
    <dxf>
      <fill>
        <patternFill patternType="solid">
          <fgColor rgb="FFA9D08E"/>
          <bgColor rgb="FF9DC3E6"/>
        </patternFill>
      </fill>
    </dxf>
    <dxf>
      <font>
        <color rgb="FFFF0000"/>
      </font>
      <numFmt numFmtId="165" formatCode="\⚠\ dd/mm/yyyy"/>
    </dxf>
    <dxf>
      <fill>
        <patternFill patternType="solid">
          <fgColor rgb="FFE7E6E6"/>
          <bgColor rgb="FFE7E6E6"/>
        </patternFill>
      </fill>
    </dxf>
    <dxf>
      <font>
        <color rgb="FFFFFFFF"/>
      </font>
      <fill>
        <patternFill patternType="solid">
          <fgColor rgb="FFC00000"/>
          <bgColor rgb="FFC00000"/>
        </patternFill>
      </fill>
    </dxf>
    <dxf>
      <font>
        <color rgb="FFFFFFFF"/>
      </font>
      <fill>
        <patternFill patternType="solid">
          <fgColor rgb="FFC00000"/>
          <bgColor rgb="FFC00000"/>
        </patternFill>
      </fill>
    </dxf>
    <dxf>
      <fill>
        <patternFill patternType="solid">
          <fgColor rgb="FFD39E00"/>
          <bgColor rgb="FFD39E00"/>
        </patternFill>
      </fill>
    </dxf>
    <dxf>
      <fill>
        <patternFill patternType="solid">
          <fgColor rgb="FFD39E00"/>
          <bgColor rgb="FFD39E00"/>
        </patternFill>
      </fill>
    </dxf>
    <dxf>
      <fill>
        <patternFill patternType="solid">
          <fgColor rgb="FFA9D08E"/>
          <bgColor rgb="FFA9D08E"/>
        </patternFill>
      </fill>
    </dxf>
    <dxf>
      <fill>
        <patternFill patternType="solid">
          <fgColor rgb="FFA9D08E"/>
          <bgColor rgb="FFA9D08E"/>
        </patternFill>
      </fill>
    </dxf>
    <dxf>
      <font>
        <color rgb="FF9C0006"/>
      </font>
    </dxf>
    <dxf>
      <font>
        <color rgb="FF9C5700"/>
      </font>
    </dxf>
    <dxf>
      <font>
        <color rgb="FF006100"/>
      </font>
    </dxf>
    <dxf>
      <font>
        <color theme="0"/>
      </font>
      <fill>
        <patternFill patternType="solid">
          <fgColor rgb="FFA9D08E"/>
          <bgColor theme="1"/>
        </patternFill>
      </fill>
    </dxf>
    <dxf>
      <fill>
        <patternFill patternType="solid">
          <fgColor rgb="FFD39E00"/>
          <bgColor rgb="FFD39E00"/>
        </patternFill>
      </fill>
    </dxf>
    <dxf>
      <fill>
        <patternFill patternType="solid">
          <fgColor rgb="FFE7E6E6"/>
          <bgColor rgb="FFE7E6E6"/>
        </patternFill>
      </fill>
    </dxf>
    <dxf>
      <font>
        <color rgb="FFFFFFFF"/>
      </font>
      <fill>
        <patternFill patternType="solid">
          <fgColor rgb="FFC00000"/>
          <bgColor rgb="FFC00000"/>
        </patternFill>
      </fill>
    </dxf>
    <dxf>
      <fill>
        <patternFill patternType="solid">
          <fgColor rgb="FFA9D08E"/>
          <bgColor rgb="FFA9D08E"/>
        </patternFill>
      </fill>
    </dxf>
    <dxf>
      <fill>
        <patternFill patternType="solid">
          <fgColor rgb="FFA9D08E"/>
          <bgColor rgb="FF9DC3E6"/>
        </patternFill>
      </fill>
    </dxf>
    <dxf>
      <font>
        <color rgb="FFFF0000"/>
      </font>
      <numFmt numFmtId="165" formatCode="\⚠\ dd/mm/yyyy"/>
    </dxf>
    <dxf>
      <fill>
        <patternFill patternType="solid">
          <fgColor rgb="FFE7E6E6"/>
          <bgColor rgb="FFE7E6E6"/>
        </patternFill>
      </fill>
    </dxf>
    <dxf>
      <font>
        <color rgb="FFFFFFFF"/>
      </font>
      <fill>
        <patternFill patternType="solid">
          <fgColor rgb="FFC00000"/>
          <bgColor rgb="FFC00000"/>
        </patternFill>
      </fill>
    </dxf>
    <dxf>
      <font>
        <color rgb="FFFFFFFF"/>
      </font>
      <fill>
        <patternFill patternType="solid">
          <fgColor rgb="FFC00000"/>
          <bgColor rgb="FFC00000"/>
        </patternFill>
      </fill>
    </dxf>
    <dxf>
      <fill>
        <patternFill patternType="solid">
          <fgColor rgb="FFD39E00"/>
          <bgColor rgb="FFD39E00"/>
        </patternFill>
      </fill>
    </dxf>
    <dxf>
      <fill>
        <patternFill patternType="solid">
          <fgColor rgb="FFD39E00"/>
          <bgColor rgb="FFD39E00"/>
        </patternFill>
      </fill>
    </dxf>
    <dxf>
      <fill>
        <patternFill patternType="solid">
          <fgColor rgb="FFA9D08E"/>
          <bgColor rgb="FFA9D08E"/>
        </patternFill>
      </fill>
    </dxf>
    <dxf>
      <fill>
        <patternFill patternType="solid">
          <fgColor rgb="FFA9D08E"/>
          <bgColor rgb="FFA9D08E"/>
        </patternFill>
      </fill>
    </dxf>
    <dxf>
      <font>
        <color rgb="FF9C0006"/>
      </font>
    </dxf>
    <dxf>
      <font>
        <color rgb="FF9C5700"/>
      </font>
    </dxf>
    <dxf>
      <font>
        <color rgb="FF006100"/>
      </font>
    </dxf>
    <dxf>
      <font>
        <color theme="0"/>
      </font>
      <fill>
        <patternFill patternType="solid">
          <fgColor rgb="FFA9D08E"/>
          <bgColor theme="1"/>
        </patternFill>
      </fill>
    </dxf>
    <dxf>
      <fill>
        <patternFill patternType="solid">
          <fgColor rgb="FFD39E00"/>
          <bgColor rgb="FFD39E00"/>
        </patternFill>
      </fill>
    </dxf>
    <dxf>
      <fill>
        <patternFill patternType="solid">
          <fgColor rgb="FFE7E6E6"/>
          <bgColor rgb="FFE7E6E6"/>
        </patternFill>
      </fill>
    </dxf>
    <dxf>
      <font>
        <color rgb="FFFFFFFF"/>
      </font>
      <fill>
        <patternFill patternType="solid">
          <fgColor rgb="FFC00000"/>
          <bgColor rgb="FFC00000"/>
        </patternFill>
      </fill>
    </dxf>
    <dxf>
      <fill>
        <patternFill patternType="solid">
          <fgColor rgb="FFA9D08E"/>
          <bgColor rgb="FFA9D08E"/>
        </patternFill>
      </fill>
    </dxf>
    <dxf>
      <fill>
        <patternFill patternType="solid">
          <fgColor rgb="FFA9D08E"/>
          <bgColor rgb="FF9DC3E6"/>
        </patternFill>
      </fill>
    </dxf>
    <dxf>
      <font>
        <color rgb="FFFF0000"/>
      </font>
      <numFmt numFmtId="165" formatCode="\⚠\ dd/mm/yyyy"/>
    </dxf>
    <dxf>
      <fill>
        <patternFill patternType="solid">
          <fgColor rgb="FFE7E6E6"/>
          <bgColor rgb="FFE7E6E6"/>
        </patternFill>
      </fill>
    </dxf>
    <dxf>
      <font>
        <color rgb="FFFFFFFF"/>
      </font>
      <fill>
        <patternFill patternType="solid">
          <fgColor rgb="FFC00000"/>
          <bgColor rgb="FFC00000"/>
        </patternFill>
      </fill>
    </dxf>
    <dxf>
      <font>
        <color rgb="FFFFFFFF"/>
      </font>
      <fill>
        <patternFill patternType="solid">
          <fgColor rgb="FFC00000"/>
          <bgColor rgb="FFC00000"/>
        </patternFill>
      </fill>
    </dxf>
    <dxf>
      <fill>
        <patternFill patternType="solid">
          <fgColor rgb="FFD39E00"/>
          <bgColor rgb="FFD39E00"/>
        </patternFill>
      </fill>
    </dxf>
    <dxf>
      <fill>
        <patternFill patternType="solid">
          <fgColor rgb="FFD39E00"/>
          <bgColor rgb="FFD39E00"/>
        </patternFill>
      </fill>
    </dxf>
    <dxf>
      <fill>
        <patternFill patternType="solid">
          <fgColor rgb="FFA9D08E"/>
          <bgColor rgb="FFA9D08E"/>
        </patternFill>
      </fill>
    </dxf>
    <dxf>
      <fill>
        <patternFill patternType="solid">
          <fgColor rgb="FFA9D08E"/>
          <bgColor rgb="FFA9D08E"/>
        </patternFill>
      </fill>
    </dxf>
    <dxf>
      <font>
        <color rgb="FF9C0006"/>
      </font>
    </dxf>
    <dxf>
      <font>
        <color rgb="FF9C5700"/>
      </font>
    </dxf>
    <dxf>
      <font>
        <color rgb="FF006100"/>
      </font>
    </dxf>
    <dxf>
      <font>
        <color theme="0"/>
      </font>
      <fill>
        <patternFill patternType="solid">
          <fgColor rgb="FFA9D08E"/>
          <bgColor theme="1"/>
        </patternFill>
      </fill>
    </dxf>
    <dxf>
      <fill>
        <patternFill patternType="solid">
          <fgColor rgb="FFD39E00"/>
          <bgColor rgb="FFD39E00"/>
        </patternFill>
      </fill>
    </dxf>
    <dxf>
      <fill>
        <patternFill patternType="solid">
          <fgColor rgb="FFE7E6E6"/>
          <bgColor rgb="FFE7E6E6"/>
        </patternFill>
      </fill>
    </dxf>
    <dxf>
      <font>
        <color rgb="FFFFFFFF"/>
      </font>
      <fill>
        <patternFill patternType="solid">
          <fgColor rgb="FFC00000"/>
          <bgColor rgb="FFC00000"/>
        </patternFill>
      </fill>
    </dxf>
    <dxf>
      <fill>
        <patternFill patternType="solid">
          <fgColor rgb="FFA9D08E"/>
          <bgColor rgb="FFA9D08E"/>
        </patternFill>
      </fill>
    </dxf>
    <dxf>
      <fill>
        <patternFill patternType="solid">
          <fgColor rgb="FFA9D08E"/>
          <bgColor rgb="FF9DC3E6"/>
        </patternFill>
      </fill>
    </dxf>
    <dxf>
      <font>
        <color rgb="FFFF0000"/>
      </font>
      <numFmt numFmtId="165" formatCode="\⚠\ dd/mm/yyyy"/>
    </dxf>
    <dxf>
      <fill>
        <patternFill patternType="solid">
          <fgColor rgb="FFE7E6E6"/>
          <bgColor rgb="FFE7E6E6"/>
        </patternFill>
      </fill>
    </dxf>
    <dxf>
      <font>
        <color rgb="FFFFFFFF"/>
      </font>
      <fill>
        <patternFill patternType="solid">
          <fgColor rgb="FFC00000"/>
          <bgColor rgb="FFC00000"/>
        </patternFill>
      </fill>
    </dxf>
    <dxf>
      <font>
        <color rgb="FFFFFFFF"/>
      </font>
      <fill>
        <patternFill patternType="solid">
          <fgColor rgb="FFC00000"/>
          <bgColor rgb="FFC00000"/>
        </patternFill>
      </fill>
    </dxf>
    <dxf>
      <fill>
        <patternFill patternType="solid">
          <fgColor rgb="FFD39E00"/>
          <bgColor rgb="FFD39E00"/>
        </patternFill>
      </fill>
    </dxf>
    <dxf>
      <fill>
        <patternFill patternType="solid">
          <fgColor rgb="FFD39E00"/>
          <bgColor rgb="FFD39E00"/>
        </patternFill>
      </fill>
    </dxf>
    <dxf>
      <fill>
        <patternFill patternType="solid">
          <fgColor rgb="FFA9D08E"/>
          <bgColor rgb="FFA9D08E"/>
        </patternFill>
      </fill>
    </dxf>
    <dxf>
      <fill>
        <patternFill patternType="solid">
          <fgColor rgb="FFA9D08E"/>
          <bgColor rgb="FFA9D08E"/>
        </patternFill>
      </fill>
    </dxf>
    <dxf>
      <font>
        <color rgb="FF9C0006"/>
      </font>
    </dxf>
    <dxf>
      <font>
        <color rgb="FF9C5700"/>
      </font>
    </dxf>
    <dxf>
      <font>
        <color rgb="FF006100"/>
      </font>
    </dxf>
    <dxf>
      <font>
        <color theme="0"/>
      </font>
      <fill>
        <patternFill patternType="solid">
          <fgColor rgb="FFA9D08E"/>
          <bgColor theme="1"/>
        </patternFill>
      </fill>
    </dxf>
    <dxf>
      <fill>
        <patternFill patternType="solid">
          <fgColor rgb="FFD39E00"/>
          <bgColor rgb="FFD39E00"/>
        </patternFill>
      </fill>
    </dxf>
    <dxf>
      <fill>
        <patternFill patternType="solid">
          <fgColor rgb="FFE7E6E6"/>
          <bgColor rgb="FFE7E6E6"/>
        </patternFill>
      </fill>
    </dxf>
    <dxf>
      <font>
        <color rgb="FFFFFFFF"/>
      </font>
      <fill>
        <patternFill patternType="solid">
          <fgColor rgb="FFC00000"/>
          <bgColor rgb="FFC00000"/>
        </patternFill>
      </fill>
    </dxf>
    <dxf>
      <fill>
        <patternFill patternType="solid">
          <fgColor rgb="FFA9D08E"/>
          <bgColor rgb="FFA9D08E"/>
        </patternFill>
      </fill>
    </dxf>
    <dxf>
      <fill>
        <patternFill patternType="solid">
          <fgColor rgb="FFA9D08E"/>
          <bgColor rgb="FF9DC3E6"/>
        </patternFill>
      </fill>
    </dxf>
    <dxf>
      <font>
        <color rgb="FFFF0000"/>
      </font>
      <numFmt numFmtId="165" formatCode="\⚠\ dd/mm/yyyy"/>
    </dxf>
    <dxf>
      <fill>
        <patternFill patternType="solid">
          <fgColor rgb="FFE7E6E6"/>
          <bgColor rgb="FFE7E6E6"/>
        </patternFill>
      </fill>
    </dxf>
    <dxf>
      <font>
        <color rgb="FFFFFFFF"/>
      </font>
      <fill>
        <patternFill patternType="solid">
          <fgColor rgb="FFC00000"/>
          <bgColor rgb="FFC00000"/>
        </patternFill>
      </fill>
    </dxf>
    <dxf>
      <font>
        <color rgb="FFFFFFFF"/>
      </font>
      <fill>
        <patternFill patternType="solid">
          <fgColor rgb="FFC00000"/>
          <bgColor rgb="FFC00000"/>
        </patternFill>
      </fill>
    </dxf>
    <dxf>
      <fill>
        <patternFill patternType="solid">
          <fgColor rgb="FFD39E00"/>
          <bgColor rgb="FFD39E00"/>
        </patternFill>
      </fill>
    </dxf>
    <dxf>
      <fill>
        <patternFill patternType="solid">
          <fgColor rgb="FFD39E00"/>
          <bgColor rgb="FFD39E00"/>
        </patternFill>
      </fill>
    </dxf>
    <dxf>
      <fill>
        <patternFill patternType="solid">
          <fgColor rgb="FFA9D08E"/>
          <bgColor rgb="FFA9D08E"/>
        </patternFill>
      </fill>
    </dxf>
    <dxf>
      <fill>
        <patternFill patternType="solid">
          <fgColor rgb="FFA9D08E"/>
          <bgColor rgb="FFA9D08E"/>
        </patternFill>
      </fill>
    </dxf>
    <dxf>
      <font>
        <color rgb="FF9C0006"/>
      </font>
    </dxf>
    <dxf>
      <font>
        <color rgb="FF9C5700"/>
      </font>
    </dxf>
    <dxf>
      <font>
        <color rgb="FF006100"/>
      </font>
    </dxf>
    <dxf>
      <font>
        <color theme="0"/>
      </font>
      <fill>
        <patternFill patternType="solid">
          <fgColor rgb="FFA9D08E"/>
          <bgColor theme="1"/>
        </patternFill>
      </fill>
    </dxf>
    <dxf>
      <fill>
        <patternFill patternType="solid">
          <fgColor rgb="FFD39E00"/>
          <bgColor rgb="FFD39E00"/>
        </patternFill>
      </fill>
    </dxf>
    <dxf>
      <fill>
        <patternFill patternType="solid">
          <fgColor rgb="FFE7E6E6"/>
          <bgColor rgb="FFE7E6E6"/>
        </patternFill>
      </fill>
    </dxf>
    <dxf>
      <font>
        <color rgb="FFFFFFFF"/>
      </font>
      <fill>
        <patternFill patternType="solid">
          <fgColor rgb="FFC00000"/>
          <bgColor rgb="FFC00000"/>
        </patternFill>
      </fill>
    </dxf>
    <dxf>
      <fill>
        <patternFill patternType="solid">
          <fgColor rgb="FFA9D08E"/>
          <bgColor rgb="FFA9D08E"/>
        </patternFill>
      </fill>
    </dxf>
    <dxf>
      <fill>
        <patternFill patternType="solid">
          <fgColor rgb="FFA9D08E"/>
          <bgColor rgb="FF9DC3E6"/>
        </patternFill>
      </fill>
    </dxf>
    <dxf>
      <font>
        <color rgb="FFFF0000"/>
      </font>
      <numFmt numFmtId="165" formatCode="\⚠\ dd/mm/yyyy"/>
    </dxf>
    <dxf>
      <fill>
        <patternFill patternType="solid">
          <fgColor rgb="FFE7E6E6"/>
          <bgColor rgb="FFE7E6E6"/>
        </patternFill>
      </fill>
    </dxf>
    <dxf>
      <font>
        <color rgb="FFFFFFFF"/>
      </font>
      <fill>
        <patternFill patternType="solid">
          <fgColor rgb="FFC00000"/>
          <bgColor rgb="FFC00000"/>
        </patternFill>
      </fill>
    </dxf>
    <dxf>
      <font>
        <color rgb="FFFFFFFF"/>
      </font>
      <fill>
        <patternFill patternType="solid">
          <fgColor rgb="FFC00000"/>
          <bgColor rgb="FFC00000"/>
        </patternFill>
      </fill>
    </dxf>
    <dxf>
      <fill>
        <patternFill patternType="solid">
          <fgColor rgb="FFD39E00"/>
          <bgColor rgb="FFD39E00"/>
        </patternFill>
      </fill>
    </dxf>
    <dxf>
      <fill>
        <patternFill patternType="solid">
          <fgColor rgb="FFD39E00"/>
          <bgColor rgb="FFD39E00"/>
        </patternFill>
      </fill>
    </dxf>
    <dxf>
      <fill>
        <patternFill patternType="solid">
          <fgColor rgb="FFA9D08E"/>
          <bgColor rgb="FFA9D08E"/>
        </patternFill>
      </fill>
    </dxf>
    <dxf>
      <fill>
        <patternFill patternType="solid">
          <fgColor rgb="FFA9D08E"/>
          <bgColor rgb="FFA9D08E"/>
        </patternFill>
      </fill>
    </dxf>
    <dxf>
      <font>
        <color rgb="FF9C0006"/>
      </font>
    </dxf>
    <dxf>
      <font>
        <color rgb="FF9C5700"/>
      </font>
    </dxf>
    <dxf>
      <font>
        <color rgb="FF006100"/>
      </font>
    </dxf>
    <dxf>
      <font>
        <color theme="0"/>
      </font>
      <fill>
        <patternFill patternType="solid">
          <fgColor rgb="FFA9D08E"/>
          <bgColor theme="1"/>
        </patternFill>
      </fill>
    </dxf>
    <dxf>
      <fill>
        <patternFill patternType="solid">
          <fgColor rgb="FFD39E00"/>
          <bgColor rgb="FFD39E00"/>
        </patternFill>
      </fill>
    </dxf>
    <dxf>
      <fill>
        <patternFill patternType="solid">
          <fgColor rgb="FFE7E6E6"/>
          <bgColor rgb="FFE7E6E6"/>
        </patternFill>
      </fill>
    </dxf>
    <dxf>
      <font>
        <color rgb="FFFFFFFF"/>
      </font>
      <fill>
        <patternFill patternType="solid">
          <fgColor rgb="FFC00000"/>
          <bgColor rgb="FFC00000"/>
        </patternFill>
      </fill>
    </dxf>
    <dxf>
      <fill>
        <patternFill patternType="solid">
          <fgColor rgb="FFA9D08E"/>
          <bgColor rgb="FFA9D08E"/>
        </patternFill>
      </fill>
    </dxf>
    <dxf>
      <fill>
        <patternFill patternType="solid">
          <fgColor rgb="FFA9D08E"/>
          <bgColor rgb="FF9DC3E6"/>
        </patternFill>
      </fill>
    </dxf>
    <dxf>
      <font>
        <color rgb="FFFF0000"/>
      </font>
      <numFmt numFmtId="165" formatCode="\⚠\ dd/mm/yyyy"/>
    </dxf>
    <dxf>
      <fill>
        <patternFill patternType="solid">
          <fgColor rgb="FFE7E6E6"/>
          <bgColor rgb="FFE7E6E6"/>
        </patternFill>
      </fill>
    </dxf>
    <dxf>
      <font>
        <color rgb="FFFFFFFF"/>
      </font>
      <fill>
        <patternFill patternType="solid">
          <fgColor rgb="FFC00000"/>
          <bgColor rgb="FFC00000"/>
        </patternFill>
      </fill>
    </dxf>
    <dxf>
      <font>
        <color rgb="FFFFFFFF"/>
      </font>
      <fill>
        <patternFill patternType="solid">
          <fgColor rgb="FFC00000"/>
          <bgColor rgb="FFC00000"/>
        </patternFill>
      </fill>
    </dxf>
    <dxf>
      <fill>
        <patternFill patternType="solid">
          <fgColor rgb="FFD39E00"/>
          <bgColor rgb="FFD39E00"/>
        </patternFill>
      </fill>
    </dxf>
    <dxf>
      <fill>
        <patternFill patternType="solid">
          <fgColor rgb="FFD39E00"/>
          <bgColor rgb="FFD39E00"/>
        </patternFill>
      </fill>
    </dxf>
    <dxf>
      <fill>
        <patternFill patternType="solid">
          <fgColor rgb="FFA9D08E"/>
          <bgColor rgb="FFA9D08E"/>
        </patternFill>
      </fill>
    </dxf>
    <dxf>
      <fill>
        <patternFill patternType="solid">
          <fgColor rgb="FFA9D08E"/>
          <bgColor rgb="FFA9D08E"/>
        </patternFill>
      </fill>
    </dxf>
    <dxf>
      <font>
        <color rgb="FF9C0006"/>
      </font>
    </dxf>
    <dxf>
      <font>
        <color rgb="FF9C5700"/>
      </font>
    </dxf>
    <dxf>
      <font>
        <color rgb="FF006100"/>
      </font>
    </dxf>
    <dxf>
      <font>
        <color theme="0"/>
      </font>
      <fill>
        <patternFill patternType="solid">
          <fgColor rgb="FFA9D08E"/>
          <bgColor theme="1"/>
        </patternFill>
      </fill>
    </dxf>
    <dxf>
      <fill>
        <patternFill patternType="solid">
          <fgColor rgb="FFD39E00"/>
          <bgColor rgb="FFD39E00"/>
        </patternFill>
      </fill>
    </dxf>
    <dxf>
      <fill>
        <patternFill patternType="solid">
          <fgColor rgb="FFE7E6E6"/>
          <bgColor rgb="FFE7E6E6"/>
        </patternFill>
      </fill>
    </dxf>
    <dxf>
      <font>
        <color rgb="FFFFFFFF"/>
      </font>
      <fill>
        <patternFill patternType="solid">
          <fgColor rgb="FFC00000"/>
          <bgColor rgb="FFC00000"/>
        </patternFill>
      </fill>
    </dxf>
    <dxf>
      <fill>
        <patternFill patternType="solid">
          <fgColor rgb="FFA9D08E"/>
          <bgColor rgb="FFA9D08E"/>
        </patternFill>
      </fill>
    </dxf>
    <dxf>
      <fill>
        <patternFill patternType="solid">
          <fgColor rgb="FFA9D08E"/>
          <bgColor rgb="FF9DC3E6"/>
        </patternFill>
      </fill>
    </dxf>
    <dxf>
      <font>
        <color rgb="FFFF0000"/>
      </font>
      <numFmt numFmtId="165" formatCode="\⚠\ dd/mm/yyyy"/>
    </dxf>
    <dxf>
      <fill>
        <patternFill patternType="solid">
          <fgColor rgb="FFE7E6E6"/>
          <bgColor rgb="FFE7E6E6"/>
        </patternFill>
      </fill>
    </dxf>
    <dxf>
      <font>
        <color rgb="FFFFFFFF"/>
      </font>
      <fill>
        <patternFill patternType="solid">
          <fgColor rgb="FFC00000"/>
          <bgColor rgb="FFC00000"/>
        </patternFill>
      </fill>
    </dxf>
    <dxf>
      <font>
        <color rgb="FFFFFFFF"/>
      </font>
      <fill>
        <patternFill patternType="solid">
          <fgColor rgb="FFC00000"/>
          <bgColor rgb="FFC00000"/>
        </patternFill>
      </fill>
    </dxf>
    <dxf>
      <fill>
        <patternFill patternType="solid">
          <fgColor rgb="FFD39E00"/>
          <bgColor rgb="FFD39E00"/>
        </patternFill>
      </fill>
    </dxf>
    <dxf>
      <fill>
        <patternFill patternType="solid">
          <fgColor rgb="FFD39E00"/>
          <bgColor rgb="FFD39E00"/>
        </patternFill>
      </fill>
    </dxf>
    <dxf>
      <fill>
        <patternFill patternType="solid">
          <fgColor rgb="FFA9D08E"/>
          <bgColor rgb="FFA9D08E"/>
        </patternFill>
      </fill>
    </dxf>
    <dxf>
      <fill>
        <patternFill patternType="solid">
          <fgColor rgb="FFA9D08E"/>
          <bgColor rgb="FFA9D08E"/>
        </patternFill>
      </fill>
    </dxf>
    <dxf>
      <font>
        <color rgb="FF9C0006"/>
      </font>
    </dxf>
    <dxf>
      <font>
        <color rgb="FF9C5700"/>
      </font>
    </dxf>
    <dxf>
      <font>
        <color rgb="FF006100"/>
      </font>
    </dxf>
    <dxf>
      <font>
        <color theme="0"/>
      </font>
      <fill>
        <patternFill patternType="solid">
          <fgColor rgb="FFA9D08E"/>
          <bgColor theme="1"/>
        </patternFill>
      </fill>
    </dxf>
    <dxf>
      <fill>
        <patternFill patternType="solid">
          <fgColor rgb="FFD39E00"/>
          <bgColor rgb="FFD39E00"/>
        </patternFill>
      </fill>
    </dxf>
    <dxf>
      <fill>
        <patternFill patternType="solid">
          <fgColor rgb="FFE7E6E6"/>
          <bgColor rgb="FFE7E6E6"/>
        </patternFill>
      </fill>
    </dxf>
    <dxf>
      <font>
        <color rgb="FFFFFFFF"/>
      </font>
      <fill>
        <patternFill patternType="solid">
          <fgColor rgb="FFC00000"/>
          <bgColor rgb="FFC00000"/>
        </patternFill>
      </fill>
    </dxf>
    <dxf>
      <fill>
        <patternFill patternType="solid">
          <fgColor rgb="FFA9D08E"/>
          <bgColor rgb="FFA9D08E"/>
        </patternFill>
      </fill>
    </dxf>
    <dxf>
      <fill>
        <patternFill patternType="solid">
          <fgColor rgb="FFA9D08E"/>
          <bgColor rgb="FF9DC3E6"/>
        </patternFill>
      </fill>
    </dxf>
    <dxf>
      <font>
        <color rgb="FFFF0000"/>
      </font>
      <numFmt numFmtId="165" formatCode="\⚠\ dd/mm/yyyy"/>
    </dxf>
    <dxf>
      <fill>
        <patternFill patternType="solid">
          <fgColor rgb="FFE7E6E6"/>
          <bgColor rgb="FFE7E6E6"/>
        </patternFill>
      </fill>
    </dxf>
    <dxf>
      <font>
        <color rgb="FFFFFFFF"/>
      </font>
      <fill>
        <patternFill patternType="solid">
          <fgColor rgb="FFC00000"/>
          <bgColor rgb="FFC00000"/>
        </patternFill>
      </fill>
    </dxf>
    <dxf>
      <font>
        <color rgb="FFFFFFFF"/>
      </font>
      <fill>
        <patternFill patternType="solid">
          <fgColor rgb="FFC00000"/>
          <bgColor rgb="FFC00000"/>
        </patternFill>
      </fill>
    </dxf>
    <dxf>
      <fill>
        <patternFill patternType="solid">
          <fgColor rgb="FFD39E00"/>
          <bgColor rgb="FFD39E00"/>
        </patternFill>
      </fill>
    </dxf>
    <dxf>
      <fill>
        <patternFill patternType="solid">
          <fgColor rgb="FFD39E00"/>
          <bgColor rgb="FFD39E00"/>
        </patternFill>
      </fill>
    </dxf>
    <dxf>
      <fill>
        <patternFill patternType="solid">
          <fgColor rgb="FFA9D08E"/>
          <bgColor rgb="FFA9D08E"/>
        </patternFill>
      </fill>
    </dxf>
    <dxf>
      <fill>
        <patternFill patternType="solid">
          <fgColor rgb="FFA9D08E"/>
          <bgColor rgb="FFA9D08E"/>
        </patternFill>
      </fill>
    </dxf>
    <dxf>
      <font>
        <color rgb="FF9C0006"/>
      </font>
    </dxf>
    <dxf>
      <font>
        <color rgb="FF9C5700"/>
      </font>
    </dxf>
    <dxf>
      <font>
        <color rgb="FF006100"/>
      </font>
    </dxf>
    <dxf>
      <font>
        <color theme="0"/>
      </font>
      <fill>
        <patternFill patternType="solid">
          <fgColor rgb="FFA9D08E"/>
          <bgColor theme="1"/>
        </patternFill>
      </fill>
    </dxf>
    <dxf>
      <fill>
        <patternFill patternType="solid">
          <fgColor rgb="FFD39E00"/>
          <bgColor rgb="FFD39E00"/>
        </patternFill>
      </fill>
    </dxf>
    <dxf>
      <fill>
        <patternFill patternType="solid">
          <fgColor rgb="FFE7E6E6"/>
          <bgColor rgb="FFE7E6E6"/>
        </patternFill>
      </fill>
    </dxf>
    <dxf>
      <font>
        <color rgb="FFFFFFFF"/>
      </font>
      <fill>
        <patternFill patternType="solid">
          <fgColor rgb="FFC00000"/>
          <bgColor rgb="FFC00000"/>
        </patternFill>
      </fill>
    </dxf>
    <dxf>
      <fill>
        <patternFill patternType="solid">
          <fgColor rgb="FFA9D08E"/>
          <bgColor rgb="FFA9D08E"/>
        </patternFill>
      </fill>
    </dxf>
    <dxf>
      <fill>
        <patternFill patternType="solid">
          <fgColor rgb="FFA9D08E"/>
          <bgColor rgb="FF9DC3E6"/>
        </patternFill>
      </fill>
    </dxf>
    <dxf>
      <font>
        <color rgb="FFFF0000"/>
      </font>
      <numFmt numFmtId="165" formatCode="\⚠\ dd/mm/yyyy"/>
    </dxf>
    <dxf>
      <fill>
        <patternFill patternType="solid">
          <fgColor rgb="FFE7E6E6"/>
          <bgColor rgb="FFE7E6E6"/>
        </patternFill>
      </fill>
    </dxf>
    <dxf>
      <font>
        <color rgb="FFFFFFFF"/>
      </font>
      <fill>
        <patternFill patternType="solid">
          <fgColor rgb="FFC00000"/>
          <bgColor rgb="FFC00000"/>
        </patternFill>
      </fill>
    </dxf>
    <dxf>
      <font>
        <color rgb="FFFFFFFF"/>
      </font>
      <fill>
        <patternFill patternType="solid">
          <fgColor rgb="FFC00000"/>
          <bgColor rgb="FFC00000"/>
        </patternFill>
      </fill>
    </dxf>
    <dxf>
      <fill>
        <patternFill patternType="solid">
          <fgColor rgb="FFD39E00"/>
          <bgColor rgb="FFD39E00"/>
        </patternFill>
      </fill>
    </dxf>
    <dxf>
      <fill>
        <patternFill patternType="solid">
          <fgColor rgb="FFD39E00"/>
          <bgColor rgb="FFD39E00"/>
        </patternFill>
      </fill>
    </dxf>
    <dxf>
      <fill>
        <patternFill patternType="solid">
          <fgColor rgb="FFA9D08E"/>
          <bgColor rgb="FFA9D08E"/>
        </patternFill>
      </fill>
    </dxf>
    <dxf>
      <fill>
        <patternFill patternType="solid">
          <fgColor rgb="FFA9D08E"/>
          <bgColor rgb="FFA9D08E"/>
        </patternFill>
      </fill>
    </dxf>
    <dxf>
      <font>
        <color rgb="FF9C0006"/>
      </font>
    </dxf>
    <dxf>
      <font>
        <color rgb="FF9C5700"/>
      </font>
    </dxf>
    <dxf>
      <font>
        <color rgb="FF006100"/>
      </font>
    </dxf>
    <dxf>
      <font>
        <color theme="0"/>
      </font>
      <fill>
        <patternFill patternType="solid">
          <fgColor rgb="FFA9D08E"/>
          <bgColor theme="1"/>
        </patternFill>
      </fill>
    </dxf>
    <dxf>
      <fill>
        <patternFill patternType="solid">
          <fgColor rgb="FFD39E00"/>
          <bgColor rgb="FFD39E00"/>
        </patternFill>
      </fill>
    </dxf>
    <dxf>
      <fill>
        <patternFill patternType="solid">
          <fgColor rgb="FFE7E6E6"/>
          <bgColor rgb="FFE7E6E6"/>
        </patternFill>
      </fill>
    </dxf>
    <dxf>
      <font>
        <color rgb="FFFFFFFF"/>
      </font>
      <fill>
        <patternFill patternType="solid">
          <fgColor rgb="FFC00000"/>
          <bgColor rgb="FFC00000"/>
        </patternFill>
      </fill>
    </dxf>
    <dxf>
      <fill>
        <patternFill patternType="solid">
          <fgColor rgb="FFA9D08E"/>
          <bgColor rgb="FFA9D08E"/>
        </patternFill>
      </fill>
    </dxf>
    <dxf>
      <fill>
        <patternFill patternType="solid">
          <fgColor rgb="FFA9D08E"/>
          <bgColor rgb="FF9DC3E6"/>
        </patternFill>
      </fill>
    </dxf>
    <dxf>
      <font>
        <color rgb="FFFF0000"/>
      </font>
      <numFmt numFmtId="165" formatCode="\⚠\ dd/mm/yyyy"/>
    </dxf>
    <dxf>
      <fill>
        <patternFill patternType="solid">
          <fgColor rgb="FFE7E6E6"/>
          <bgColor rgb="FFE7E6E6"/>
        </patternFill>
      </fill>
    </dxf>
    <dxf>
      <font>
        <color rgb="FFFFFFFF"/>
      </font>
      <fill>
        <patternFill patternType="solid">
          <fgColor rgb="FFC00000"/>
          <bgColor rgb="FFC00000"/>
        </patternFill>
      </fill>
    </dxf>
    <dxf>
      <font>
        <color rgb="FFFFFFFF"/>
      </font>
      <fill>
        <patternFill patternType="solid">
          <fgColor rgb="FFC00000"/>
          <bgColor rgb="FFC00000"/>
        </patternFill>
      </fill>
    </dxf>
    <dxf>
      <fill>
        <patternFill patternType="solid">
          <fgColor rgb="FFD39E00"/>
          <bgColor rgb="FFD39E00"/>
        </patternFill>
      </fill>
    </dxf>
    <dxf>
      <fill>
        <patternFill patternType="solid">
          <fgColor rgb="FFD39E00"/>
          <bgColor rgb="FFD39E00"/>
        </patternFill>
      </fill>
    </dxf>
    <dxf>
      <fill>
        <patternFill patternType="solid">
          <fgColor rgb="FFA9D08E"/>
          <bgColor rgb="FFA9D08E"/>
        </patternFill>
      </fill>
    </dxf>
    <dxf>
      <fill>
        <patternFill patternType="solid">
          <fgColor rgb="FFA9D08E"/>
          <bgColor rgb="FFA9D08E"/>
        </patternFill>
      </fill>
    </dxf>
    <dxf>
      <font>
        <color rgb="FF9C0006"/>
      </font>
    </dxf>
    <dxf>
      <font>
        <color rgb="FF9C5700"/>
      </font>
    </dxf>
    <dxf>
      <font>
        <color rgb="FF006100"/>
      </font>
    </dxf>
    <dxf>
      <font>
        <color theme="0"/>
      </font>
      <fill>
        <patternFill patternType="solid">
          <fgColor rgb="FFA9D08E"/>
          <bgColor theme="1"/>
        </patternFill>
      </fill>
    </dxf>
    <dxf>
      <fill>
        <patternFill patternType="solid">
          <fgColor rgb="FFD39E00"/>
          <bgColor rgb="FFD39E00"/>
        </patternFill>
      </fill>
    </dxf>
    <dxf>
      <fill>
        <patternFill patternType="solid">
          <fgColor rgb="FFE7E6E6"/>
          <bgColor rgb="FFE7E6E6"/>
        </patternFill>
      </fill>
    </dxf>
    <dxf>
      <font>
        <color rgb="FFFFFFFF"/>
      </font>
      <fill>
        <patternFill patternType="solid">
          <fgColor rgb="FFC00000"/>
          <bgColor rgb="FFC00000"/>
        </patternFill>
      </fill>
    </dxf>
    <dxf>
      <fill>
        <patternFill patternType="solid">
          <fgColor rgb="FFA9D08E"/>
          <bgColor rgb="FFA9D08E"/>
        </patternFill>
      </fill>
    </dxf>
    <dxf>
      <fill>
        <patternFill patternType="solid">
          <fgColor rgb="FFA9D08E"/>
          <bgColor rgb="FF9DC3E6"/>
        </patternFill>
      </fill>
    </dxf>
    <dxf>
      <font>
        <color rgb="FFFF0000"/>
      </font>
      <numFmt numFmtId="165" formatCode="\⚠\ dd/mm/yyyy"/>
    </dxf>
    <dxf>
      <fill>
        <patternFill patternType="solid">
          <fgColor rgb="FFE7E6E6"/>
          <bgColor rgb="FFE7E6E6"/>
        </patternFill>
      </fill>
    </dxf>
    <dxf>
      <font>
        <color rgb="FFFFFFFF"/>
      </font>
      <fill>
        <patternFill patternType="solid">
          <fgColor rgb="FFC00000"/>
          <bgColor rgb="FFC00000"/>
        </patternFill>
      </fill>
    </dxf>
    <dxf>
      <font>
        <color rgb="FFFFFFFF"/>
      </font>
      <fill>
        <patternFill patternType="solid">
          <fgColor rgb="FFC00000"/>
          <bgColor rgb="FFC00000"/>
        </patternFill>
      </fill>
    </dxf>
    <dxf>
      <fill>
        <patternFill patternType="solid">
          <fgColor rgb="FFD39E00"/>
          <bgColor rgb="FFD39E00"/>
        </patternFill>
      </fill>
    </dxf>
    <dxf>
      <fill>
        <patternFill patternType="solid">
          <fgColor rgb="FFD39E00"/>
          <bgColor rgb="FFD39E00"/>
        </patternFill>
      </fill>
    </dxf>
    <dxf>
      <fill>
        <patternFill patternType="solid">
          <fgColor rgb="FFA9D08E"/>
          <bgColor rgb="FFA9D08E"/>
        </patternFill>
      </fill>
    </dxf>
    <dxf>
      <fill>
        <patternFill patternType="solid">
          <fgColor rgb="FFA9D08E"/>
          <bgColor rgb="FFA9D08E"/>
        </patternFill>
      </fill>
    </dxf>
    <dxf>
      <font>
        <color rgb="FF9C0006"/>
      </font>
    </dxf>
    <dxf>
      <font>
        <color rgb="FF9C5700"/>
      </font>
    </dxf>
    <dxf>
      <font>
        <color rgb="FF006100"/>
      </font>
    </dxf>
    <dxf>
      <font>
        <color theme="0"/>
      </font>
      <fill>
        <patternFill patternType="solid">
          <fgColor rgb="FFA9D08E"/>
          <bgColor theme="1"/>
        </patternFill>
      </fill>
    </dxf>
    <dxf>
      <fill>
        <patternFill patternType="solid">
          <fgColor rgb="FFD39E00"/>
          <bgColor rgb="FFD39E00"/>
        </patternFill>
      </fill>
    </dxf>
    <dxf>
      <fill>
        <patternFill patternType="solid">
          <fgColor rgb="FFE7E6E6"/>
          <bgColor rgb="FFE7E6E6"/>
        </patternFill>
      </fill>
    </dxf>
    <dxf>
      <font>
        <color rgb="FFFFFFFF"/>
      </font>
      <fill>
        <patternFill patternType="solid">
          <fgColor rgb="FFC00000"/>
          <bgColor rgb="FFC00000"/>
        </patternFill>
      </fill>
    </dxf>
    <dxf>
      <fill>
        <patternFill patternType="solid">
          <fgColor rgb="FFA9D08E"/>
          <bgColor rgb="FFA9D08E"/>
        </patternFill>
      </fill>
    </dxf>
    <dxf>
      <fill>
        <patternFill patternType="solid">
          <fgColor rgb="FFA9D08E"/>
          <bgColor rgb="FF9DC3E6"/>
        </patternFill>
      </fill>
    </dxf>
    <dxf>
      <font>
        <color rgb="FFFF0000"/>
      </font>
      <numFmt numFmtId="165" formatCode="\⚠\ dd/mm/yyyy"/>
    </dxf>
    <dxf>
      <fill>
        <patternFill patternType="solid">
          <fgColor rgb="FFE7E6E6"/>
          <bgColor rgb="FFE7E6E6"/>
        </patternFill>
      </fill>
    </dxf>
    <dxf>
      <font>
        <color rgb="FFFFFFFF"/>
      </font>
      <fill>
        <patternFill patternType="solid">
          <fgColor rgb="FFC00000"/>
          <bgColor rgb="FFC00000"/>
        </patternFill>
      </fill>
    </dxf>
    <dxf>
      <font>
        <color rgb="FFFFFFFF"/>
      </font>
      <fill>
        <patternFill patternType="solid">
          <fgColor rgb="FFC00000"/>
          <bgColor rgb="FFC00000"/>
        </patternFill>
      </fill>
    </dxf>
    <dxf>
      <fill>
        <patternFill patternType="solid">
          <fgColor rgb="FFD39E00"/>
          <bgColor rgb="FFD39E00"/>
        </patternFill>
      </fill>
    </dxf>
    <dxf>
      <fill>
        <patternFill patternType="solid">
          <fgColor rgb="FFD39E00"/>
          <bgColor rgb="FFD39E00"/>
        </patternFill>
      </fill>
    </dxf>
    <dxf>
      <fill>
        <patternFill patternType="solid">
          <fgColor rgb="FFA9D08E"/>
          <bgColor rgb="FFA9D08E"/>
        </patternFill>
      </fill>
    </dxf>
    <dxf>
      <fill>
        <patternFill patternType="solid">
          <fgColor rgb="FFA9D08E"/>
          <bgColor rgb="FFA9D08E"/>
        </patternFill>
      </fill>
    </dxf>
    <dxf>
      <font>
        <color rgb="FF9C0006"/>
      </font>
    </dxf>
    <dxf>
      <font>
        <color rgb="FF9C5700"/>
      </font>
    </dxf>
    <dxf>
      <font>
        <color rgb="FF006100"/>
      </font>
    </dxf>
    <dxf>
      <font>
        <color theme="0"/>
      </font>
      <fill>
        <patternFill patternType="solid">
          <fgColor rgb="FFA9D08E"/>
          <bgColor theme="1"/>
        </patternFill>
      </fill>
    </dxf>
    <dxf>
      <fill>
        <patternFill patternType="solid">
          <fgColor rgb="FFD39E00"/>
          <bgColor rgb="FFD39E00"/>
        </patternFill>
      </fill>
    </dxf>
    <dxf>
      <fill>
        <patternFill patternType="solid">
          <fgColor rgb="FFE7E6E6"/>
          <bgColor rgb="FFE7E6E6"/>
        </patternFill>
      </fill>
    </dxf>
    <dxf>
      <font>
        <color rgb="FFFFFFFF"/>
      </font>
      <fill>
        <patternFill patternType="solid">
          <fgColor rgb="FFC00000"/>
          <bgColor rgb="FFC00000"/>
        </patternFill>
      </fill>
    </dxf>
    <dxf>
      <fill>
        <patternFill patternType="solid">
          <fgColor rgb="FFA9D08E"/>
          <bgColor rgb="FFA9D08E"/>
        </patternFill>
      </fill>
    </dxf>
    <dxf>
      <fill>
        <patternFill patternType="solid">
          <fgColor rgb="FFA9D08E"/>
          <bgColor rgb="FF9DC3E6"/>
        </patternFill>
      </fill>
    </dxf>
    <dxf>
      <font>
        <color rgb="FFFF0000"/>
      </font>
      <numFmt numFmtId="165" formatCode="\⚠\ dd/mm/yyyy"/>
    </dxf>
    <dxf>
      <fill>
        <patternFill patternType="solid">
          <fgColor rgb="FFE7E6E6"/>
          <bgColor rgb="FFE7E6E6"/>
        </patternFill>
      </fill>
    </dxf>
    <dxf>
      <font>
        <color rgb="FFFFFFFF"/>
      </font>
      <fill>
        <patternFill patternType="solid">
          <fgColor rgb="FFC00000"/>
          <bgColor rgb="FFC00000"/>
        </patternFill>
      </fill>
    </dxf>
    <dxf>
      <font>
        <color rgb="FFFFFFFF"/>
      </font>
      <fill>
        <patternFill patternType="solid">
          <fgColor rgb="FFC00000"/>
          <bgColor rgb="FFC00000"/>
        </patternFill>
      </fill>
    </dxf>
    <dxf>
      <fill>
        <patternFill patternType="solid">
          <fgColor rgb="FFD39E00"/>
          <bgColor rgb="FFD39E00"/>
        </patternFill>
      </fill>
    </dxf>
    <dxf>
      <fill>
        <patternFill patternType="solid">
          <fgColor rgb="FFD39E00"/>
          <bgColor rgb="FFD39E00"/>
        </patternFill>
      </fill>
    </dxf>
    <dxf>
      <fill>
        <patternFill patternType="solid">
          <fgColor rgb="FFA9D08E"/>
          <bgColor rgb="FFA9D08E"/>
        </patternFill>
      </fill>
    </dxf>
    <dxf>
      <fill>
        <patternFill patternType="solid">
          <fgColor rgb="FFA9D08E"/>
          <bgColor rgb="FFA9D08E"/>
        </patternFill>
      </fill>
    </dxf>
    <dxf>
      <font>
        <color rgb="FF9C0006"/>
      </font>
    </dxf>
    <dxf>
      <font>
        <color rgb="FF9C5700"/>
      </font>
    </dxf>
    <dxf>
      <font>
        <color rgb="FF006100"/>
      </font>
    </dxf>
    <dxf>
      <font>
        <color theme="0"/>
      </font>
      <fill>
        <patternFill patternType="solid">
          <fgColor rgb="FFA9D08E"/>
          <bgColor theme="1"/>
        </patternFill>
      </fill>
    </dxf>
    <dxf>
      <fill>
        <patternFill patternType="solid">
          <fgColor rgb="FFD39E00"/>
          <bgColor rgb="FFD39E00"/>
        </patternFill>
      </fill>
    </dxf>
    <dxf>
      <fill>
        <patternFill patternType="solid">
          <fgColor rgb="FFE7E6E6"/>
          <bgColor rgb="FFE7E6E6"/>
        </patternFill>
      </fill>
    </dxf>
    <dxf>
      <font>
        <color rgb="FFFFFFFF"/>
      </font>
      <fill>
        <patternFill patternType="solid">
          <fgColor rgb="FFC00000"/>
          <bgColor rgb="FFC00000"/>
        </patternFill>
      </fill>
    </dxf>
    <dxf>
      <fill>
        <patternFill patternType="solid">
          <fgColor rgb="FFA9D08E"/>
          <bgColor rgb="FFA9D08E"/>
        </patternFill>
      </fill>
    </dxf>
    <dxf>
      <fill>
        <patternFill patternType="solid">
          <fgColor rgb="FFA9D08E"/>
          <bgColor rgb="FF9DC3E6"/>
        </patternFill>
      </fill>
    </dxf>
    <dxf>
      <font>
        <color rgb="FFFF0000"/>
      </font>
      <numFmt numFmtId="165" formatCode="\⚠\ dd/mm/yyyy"/>
    </dxf>
    <dxf>
      <fill>
        <patternFill patternType="solid">
          <fgColor rgb="FFE7E6E6"/>
          <bgColor rgb="FFE7E6E6"/>
        </patternFill>
      </fill>
    </dxf>
    <dxf>
      <font>
        <color rgb="FFFFFFFF"/>
      </font>
      <fill>
        <patternFill patternType="solid">
          <fgColor rgb="FFC00000"/>
          <bgColor rgb="FFC00000"/>
        </patternFill>
      </fill>
    </dxf>
    <dxf>
      <font>
        <color rgb="FFFFFFFF"/>
      </font>
      <fill>
        <patternFill patternType="solid">
          <fgColor rgb="FFC00000"/>
          <bgColor rgb="FFC00000"/>
        </patternFill>
      </fill>
    </dxf>
    <dxf>
      <fill>
        <patternFill patternType="solid">
          <fgColor rgb="FFD39E00"/>
          <bgColor rgb="FFD39E00"/>
        </patternFill>
      </fill>
    </dxf>
    <dxf>
      <fill>
        <patternFill patternType="solid">
          <fgColor rgb="FFD39E00"/>
          <bgColor rgb="FFD39E00"/>
        </patternFill>
      </fill>
    </dxf>
    <dxf>
      <fill>
        <patternFill patternType="solid">
          <fgColor rgb="FFA9D08E"/>
          <bgColor rgb="FFA9D08E"/>
        </patternFill>
      </fill>
    </dxf>
    <dxf>
      <fill>
        <patternFill patternType="solid">
          <fgColor rgb="FFA9D08E"/>
          <bgColor rgb="FFA9D08E"/>
        </patternFill>
      </fill>
    </dxf>
    <dxf>
      <font>
        <color rgb="FF9C0006"/>
      </font>
    </dxf>
    <dxf>
      <font>
        <color rgb="FF9C5700"/>
      </font>
    </dxf>
    <dxf>
      <font>
        <color rgb="FF006100"/>
      </font>
    </dxf>
    <dxf>
      <font>
        <color theme="0"/>
      </font>
      <fill>
        <patternFill patternType="solid">
          <fgColor rgb="FFA9D08E"/>
          <bgColor theme="1"/>
        </patternFill>
      </fill>
    </dxf>
    <dxf>
      <fill>
        <patternFill patternType="solid">
          <fgColor rgb="FFD39E00"/>
          <bgColor rgb="FFD39E00"/>
        </patternFill>
      </fill>
    </dxf>
    <dxf>
      <fill>
        <patternFill patternType="solid">
          <fgColor rgb="FFE7E6E6"/>
          <bgColor rgb="FFE7E6E6"/>
        </patternFill>
      </fill>
    </dxf>
    <dxf>
      <font>
        <color rgb="FFFFFFFF"/>
      </font>
      <fill>
        <patternFill patternType="solid">
          <fgColor rgb="FFC00000"/>
          <bgColor rgb="FFC00000"/>
        </patternFill>
      </fill>
    </dxf>
    <dxf>
      <fill>
        <patternFill patternType="solid">
          <fgColor rgb="FFA9D08E"/>
          <bgColor rgb="FFA9D08E"/>
        </patternFill>
      </fill>
    </dxf>
    <dxf>
      <fill>
        <patternFill patternType="solid">
          <fgColor rgb="FFA9D08E"/>
          <bgColor rgb="FF9DC3E6"/>
        </patternFill>
      </fill>
    </dxf>
    <dxf>
      <font>
        <color rgb="FFFF0000"/>
      </font>
      <numFmt numFmtId="165" formatCode="\⚠\ dd/mm/yyyy"/>
    </dxf>
    <dxf>
      <fill>
        <patternFill patternType="solid">
          <fgColor rgb="FFE7E6E6"/>
          <bgColor rgb="FFE7E6E6"/>
        </patternFill>
      </fill>
    </dxf>
    <dxf>
      <font>
        <color rgb="FFFFFFFF"/>
      </font>
      <fill>
        <patternFill patternType="solid">
          <fgColor rgb="FFC00000"/>
          <bgColor rgb="FFC00000"/>
        </patternFill>
      </fill>
    </dxf>
    <dxf>
      <font>
        <color rgb="FFFFFFFF"/>
      </font>
      <fill>
        <patternFill patternType="solid">
          <fgColor rgb="FFC00000"/>
          <bgColor rgb="FFC00000"/>
        </patternFill>
      </fill>
    </dxf>
    <dxf>
      <fill>
        <patternFill patternType="solid">
          <fgColor rgb="FFD39E00"/>
          <bgColor rgb="FFD39E00"/>
        </patternFill>
      </fill>
    </dxf>
    <dxf>
      <fill>
        <patternFill patternType="solid">
          <fgColor rgb="FFD39E00"/>
          <bgColor rgb="FFD39E00"/>
        </patternFill>
      </fill>
    </dxf>
    <dxf>
      <fill>
        <patternFill patternType="solid">
          <fgColor rgb="FFA9D08E"/>
          <bgColor rgb="FFA9D08E"/>
        </patternFill>
      </fill>
    </dxf>
    <dxf>
      <fill>
        <patternFill patternType="solid">
          <fgColor rgb="FFA9D08E"/>
          <bgColor rgb="FFA9D08E"/>
        </patternFill>
      </fill>
    </dxf>
    <dxf>
      <font>
        <color rgb="FF9C0006"/>
      </font>
    </dxf>
    <dxf>
      <font>
        <color rgb="FF9C5700"/>
      </font>
    </dxf>
    <dxf>
      <font>
        <color rgb="FF006100"/>
      </font>
    </dxf>
    <dxf>
      <font>
        <color theme="0"/>
      </font>
      <fill>
        <patternFill patternType="solid">
          <fgColor rgb="FFA9D08E"/>
          <bgColor theme="1"/>
        </patternFill>
      </fill>
    </dxf>
    <dxf>
      <fill>
        <patternFill patternType="solid">
          <fgColor rgb="FFD39E00"/>
          <bgColor rgb="FFD39E00"/>
        </patternFill>
      </fill>
    </dxf>
    <dxf>
      <fill>
        <patternFill patternType="solid">
          <fgColor rgb="FFE7E6E6"/>
          <bgColor rgb="FFE7E6E6"/>
        </patternFill>
      </fill>
    </dxf>
    <dxf>
      <font>
        <color rgb="FFFFFFFF"/>
      </font>
      <fill>
        <patternFill patternType="solid">
          <fgColor rgb="FFC00000"/>
          <bgColor rgb="FFC00000"/>
        </patternFill>
      </fill>
    </dxf>
    <dxf>
      <fill>
        <patternFill patternType="solid">
          <fgColor rgb="FFA9D08E"/>
          <bgColor rgb="FFA9D08E"/>
        </patternFill>
      </fill>
    </dxf>
    <dxf>
      <fill>
        <patternFill patternType="solid">
          <fgColor rgb="FFA9D08E"/>
          <bgColor rgb="FF9DC3E6"/>
        </patternFill>
      </fill>
    </dxf>
    <dxf>
      <font>
        <color rgb="FFFF0000"/>
      </font>
      <numFmt numFmtId="165" formatCode="\⚠\ dd/mm/yyyy"/>
    </dxf>
    <dxf>
      <fill>
        <patternFill patternType="solid">
          <fgColor rgb="FFE7E6E6"/>
          <bgColor rgb="FFE7E6E6"/>
        </patternFill>
      </fill>
    </dxf>
    <dxf>
      <font>
        <color rgb="FFFFFFFF"/>
      </font>
      <fill>
        <patternFill patternType="solid">
          <fgColor rgb="FFC00000"/>
          <bgColor rgb="FFC00000"/>
        </patternFill>
      </fill>
    </dxf>
    <dxf>
      <font>
        <color rgb="FFFFFFFF"/>
      </font>
      <fill>
        <patternFill patternType="solid">
          <fgColor rgb="FFC00000"/>
          <bgColor rgb="FFC00000"/>
        </patternFill>
      </fill>
    </dxf>
    <dxf>
      <fill>
        <patternFill patternType="solid">
          <fgColor rgb="FFD39E00"/>
          <bgColor rgb="FFD39E00"/>
        </patternFill>
      </fill>
    </dxf>
    <dxf>
      <fill>
        <patternFill patternType="solid">
          <fgColor rgb="FFD39E00"/>
          <bgColor rgb="FFD39E00"/>
        </patternFill>
      </fill>
    </dxf>
    <dxf>
      <fill>
        <patternFill patternType="solid">
          <fgColor rgb="FFA9D08E"/>
          <bgColor rgb="FFA9D08E"/>
        </patternFill>
      </fill>
    </dxf>
    <dxf>
      <fill>
        <patternFill patternType="solid">
          <fgColor rgb="FFA9D08E"/>
          <bgColor rgb="FFA9D08E"/>
        </patternFill>
      </fill>
    </dxf>
    <dxf>
      <font>
        <color rgb="FF9C0006"/>
      </font>
    </dxf>
    <dxf>
      <font>
        <color rgb="FF9C5700"/>
      </font>
    </dxf>
    <dxf>
      <font>
        <color rgb="FF006100"/>
      </font>
    </dxf>
    <dxf>
      <font>
        <color theme="0"/>
      </font>
      <fill>
        <patternFill patternType="solid">
          <fgColor rgb="FFA9D08E"/>
          <bgColor theme="1"/>
        </patternFill>
      </fill>
    </dxf>
    <dxf>
      <fill>
        <patternFill patternType="solid">
          <fgColor rgb="FFD39E00"/>
          <bgColor rgb="FFD39E00"/>
        </patternFill>
      </fill>
    </dxf>
    <dxf>
      <fill>
        <patternFill patternType="solid">
          <fgColor rgb="FFE7E6E6"/>
          <bgColor rgb="FFE7E6E6"/>
        </patternFill>
      </fill>
    </dxf>
    <dxf>
      <font>
        <color rgb="FFFFFFFF"/>
      </font>
      <fill>
        <patternFill patternType="solid">
          <fgColor rgb="FFC00000"/>
          <bgColor rgb="FFC00000"/>
        </patternFill>
      </fill>
    </dxf>
    <dxf>
      <fill>
        <patternFill patternType="solid">
          <fgColor rgb="FFA9D08E"/>
          <bgColor rgb="FFA9D08E"/>
        </patternFill>
      </fill>
    </dxf>
    <dxf>
      <fill>
        <patternFill patternType="solid">
          <fgColor rgb="FFA9D08E"/>
          <bgColor rgb="FF9DC3E6"/>
        </patternFill>
      </fill>
    </dxf>
    <dxf>
      <font>
        <color rgb="FFFF0000"/>
      </font>
      <numFmt numFmtId="165" formatCode="\⚠\ dd/mm/yyyy"/>
    </dxf>
    <dxf>
      <fill>
        <patternFill patternType="solid">
          <fgColor rgb="FFE7E6E6"/>
          <bgColor rgb="FFE7E6E6"/>
        </patternFill>
      </fill>
    </dxf>
    <dxf>
      <font>
        <color rgb="FFFFFFFF"/>
      </font>
      <fill>
        <patternFill patternType="solid">
          <fgColor rgb="FFC00000"/>
          <bgColor rgb="FFC00000"/>
        </patternFill>
      </fill>
    </dxf>
    <dxf>
      <font>
        <color rgb="FFFFFFFF"/>
      </font>
      <fill>
        <patternFill patternType="solid">
          <fgColor rgb="FFC00000"/>
          <bgColor rgb="FFC00000"/>
        </patternFill>
      </fill>
    </dxf>
    <dxf>
      <fill>
        <patternFill patternType="solid">
          <fgColor rgb="FFD39E00"/>
          <bgColor rgb="FFD39E00"/>
        </patternFill>
      </fill>
    </dxf>
    <dxf>
      <fill>
        <patternFill patternType="solid">
          <fgColor rgb="FFD39E00"/>
          <bgColor rgb="FFD39E00"/>
        </patternFill>
      </fill>
    </dxf>
    <dxf>
      <fill>
        <patternFill patternType="solid">
          <fgColor rgb="FFA9D08E"/>
          <bgColor rgb="FFA9D08E"/>
        </patternFill>
      </fill>
    </dxf>
    <dxf>
      <fill>
        <patternFill patternType="solid">
          <fgColor rgb="FFA9D08E"/>
          <bgColor rgb="FFA9D08E"/>
        </patternFill>
      </fill>
    </dxf>
    <dxf>
      <font>
        <color rgb="FF9C0006"/>
      </font>
    </dxf>
    <dxf>
      <font>
        <color rgb="FF9C5700"/>
      </font>
    </dxf>
    <dxf>
      <font>
        <color rgb="FF006100"/>
      </font>
    </dxf>
    <dxf>
      <font>
        <color theme="0"/>
      </font>
      <fill>
        <patternFill patternType="solid">
          <fgColor rgb="FFA9D08E"/>
          <bgColor theme="1"/>
        </patternFill>
      </fill>
    </dxf>
    <dxf>
      <fill>
        <patternFill patternType="solid">
          <fgColor rgb="FFD39E00"/>
          <bgColor rgb="FFD39E00"/>
        </patternFill>
      </fill>
    </dxf>
    <dxf>
      <fill>
        <patternFill patternType="solid">
          <fgColor rgb="FFE7E6E6"/>
          <bgColor rgb="FFE7E6E6"/>
        </patternFill>
      </fill>
    </dxf>
    <dxf>
      <font>
        <color rgb="FFFFFFFF"/>
      </font>
      <fill>
        <patternFill patternType="solid">
          <fgColor rgb="FFC00000"/>
          <bgColor rgb="FFC00000"/>
        </patternFill>
      </fill>
    </dxf>
    <dxf>
      <fill>
        <patternFill patternType="solid">
          <fgColor rgb="FFA9D08E"/>
          <bgColor rgb="FFA9D08E"/>
        </patternFill>
      </fill>
    </dxf>
    <dxf>
      <fill>
        <patternFill patternType="solid">
          <fgColor rgb="FFA9D08E"/>
          <bgColor rgb="FF9DC3E6"/>
        </patternFill>
      </fill>
    </dxf>
    <dxf>
      <font>
        <color rgb="FFFF0000"/>
      </font>
      <numFmt numFmtId="165" formatCode="\⚠\ dd/mm/yyyy"/>
    </dxf>
    <dxf>
      <fill>
        <patternFill patternType="solid">
          <fgColor rgb="FFE7E6E6"/>
          <bgColor rgb="FFE7E6E6"/>
        </patternFill>
      </fill>
    </dxf>
    <dxf>
      <font>
        <color rgb="FFFFFFFF"/>
      </font>
      <fill>
        <patternFill patternType="solid">
          <fgColor rgb="FFC00000"/>
          <bgColor rgb="FFC00000"/>
        </patternFill>
      </fill>
    </dxf>
    <dxf>
      <font>
        <color rgb="FFFFFFFF"/>
      </font>
      <fill>
        <patternFill patternType="solid">
          <fgColor rgb="FFC00000"/>
          <bgColor rgb="FFC00000"/>
        </patternFill>
      </fill>
    </dxf>
    <dxf>
      <fill>
        <patternFill patternType="solid">
          <fgColor rgb="FFD39E00"/>
          <bgColor rgb="FFD39E00"/>
        </patternFill>
      </fill>
    </dxf>
    <dxf>
      <fill>
        <patternFill patternType="solid">
          <fgColor rgb="FFD39E00"/>
          <bgColor rgb="FFD39E00"/>
        </patternFill>
      </fill>
    </dxf>
    <dxf>
      <fill>
        <patternFill patternType="solid">
          <fgColor rgb="FFA9D08E"/>
          <bgColor rgb="FFA9D08E"/>
        </patternFill>
      </fill>
    </dxf>
    <dxf>
      <fill>
        <patternFill patternType="solid">
          <fgColor rgb="FFA9D08E"/>
          <bgColor rgb="FFA9D08E"/>
        </patternFill>
      </fill>
    </dxf>
    <dxf>
      <font>
        <color rgb="FF9C0006"/>
      </font>
    </dxf>
    <dxf>
      <font>
        <color rgb="FF9C5700"/>
      </font>
    </dxf>
    <dxf>
      <font>
        <color rgb="FF006100"/>
      </font>
    </dxf>
    <dxf>
      <font>
        <color theme="0"/>
      </font>
      <fill>
        <patternFill patternType="solid">
          <fgColor rgb="FFA9D08E"/>
          <bgColor theme="1"/>
        </patternFill>
      </fill>
    </dxf>
    <dxf>
      <fill>
        <patternFill patternType="solid">
          <fgColor rgb="FFD39E00"/>
          <bgColor rgb="FFD39E00"/>
        </patternFill>
      </fill>
    </dxf>
    <dxf>
      <fill>
        <patternFill patternType="solid">
          <fgColor rgb="FFE7E6E6"/>
          <bgColor rgb="FFE7E6E6"/>
        </patternFill>
      </fill>
    </dxf>
    <dxf>
      <font>
        <color rgb="FFFFFFFF"/>
      </font>
      <fill>
        <patternFill patternType="solid">
          <fgColor rgb="FFC00000"/>
          <bgColor rgb="FFC00000"/>
        </patternFill>
      </fill>
    </dxf>
    <dxf>
      <fill>
        <patternFill patternType="solid">
          <fgColor rgb="FFA9D08E"/>
          <bgColor rgb="FFA9D08E"/>
        </patternFill>
      </fill>
    </dxf>
    <dxf>
      <fill>
        <patternFill patternType="solid">
          <fgColor rgb="FFA9D08E"/>
          <bgColor rgb="FF9DC3E6"/>
        </patternFill>
      </fill>
    </dxf>
    <dxf>
      <font>
        <color rgb="FFFF0000"/>
      </font>
      <numFmt numFmtId="165" formatCode="\⚠\ dd/mm/yyyy"/>
    </dxf>
    <dxf>
      <fill>
        <patternFill patternType="solid">
          <fgColor rgb="FFE7E6E6"/>
          <bgColor rgb="FFE7E6E6"/>
        </patternFill>
      </fill>
    </dxf>
    <dxf>
      <font>
        <color rgb="FFFFFFFF"/>
      </font>
      <fill>
        <patternFill patternType="solid">
          <fgColor rgb="FFC00000"/>
          <bgColor rgb="FFC00000"/>
        </patternFill>
      </fill>
    </dxf>
    <dxf>
      <font>
        <color rgb="FFFFFFFF"/>
      </font>
      <fill>
        <patternFill patternType="solid">
          <fgColor rgb="FFC00000"/>
          <bgColor rgb="FFC00000"/>
        </patternFill>
      </fill>
    </dxf>
    <dxf>
      <fill>
        <patternFill patternType="solid">
          <fgColor rgb="FFD39E00"/>
          <bgColor rgb="FFD39E00"/>
        </patternFill>
      </fill>
    </dxf>
    <dxf>
      <fill>
        <patternFill patternType="solid">
          <fgColor rgb="FFD39E00"/>
          <bgColor rgb="FFD39E00"/>
        </patternFill>
      </fill>
    </dxf>
    <dxf>
      <fill>
        <patternFill patternType="solid">
          <fgColor rgb="FFA9D08E"/>
          <bgColor rgb="FFA9D08E"/>
        </patternFill>
      </fill>
    </dxf>
    <dxf>
      <fill>
        <patternFill patternType="solid">
          <fgColor rgb="FFA9D08E"/>
          <bgColor rgb="FFA9D08E"/>
        </patternFill>
      </fill>
    </dxf>
    <dxf>
      <font>
        <color rgb="FF9C0006"/>
      </font>
    </dxf>
    <dxf>
      <font>
        <color rgb="FF9C5700"/>
      </font>
    </dxf>
    <dxf>
      <font>
        <color rgb="FF006100"/>
      </font>
    </dxf>
    <dxf>
      <font>
        <color theme="0"/>
      </font>
      <fill>
        <patternFill patternType="solid">
          <fgColor rgb="FFA9D08E"/>
          <bgColor theme="1"/>
        </patternFill>
      </fill>
    </dxf>
    <dxf>
      <fill>
        <patternFill patternType="solid">
          <fgColor rgb="FFD39E00"/>
          <bgColor rgb="FFD39E00"/>
        </patternFill>
      </fill>
    </dxf>
    <dxf>
      <fill>
        <patternFill patternType="solid">
          <fgColor rgb="FFE7E6E6"/>
          <bgColor rgb="FFE7E6E6"/>
        </patternFill>
      </fill>
    </dxf>
    <dxf>
      <font>
        <color rgb="FFFFFFFF"/>
      </font>
      <fill>
        <patternFill patternType="solid">
          <fgColor rgb="FFC00000"/>
          <bgColor rgb="FFC00000"/>
        </patternFill>
      </fill>
    </dxf>
    <dxf>
      <fill>
        <patternFill patternType="solid">
          <fgColor rgb="FFA9D08E"/>
          <bgColor rgb="FFA9D08E"/>
        </patternFill>
      </fill>
    </dxf>
    <dxf>
      <fill>
        <patternFill patternType="solid">
          <fgColor rgb="FFA9D08E"/>
          <bgColor rgb="FF9DC3E6"/>
        </patternFill>
      </fill>
    </dxf>
    <dxf>
      <font>
        <color rgb="FFFF0000"/>
      </font>
      <numFmt numFmtId="165" formatCode="\⚠\ dd/mm/yyyy"/>
    </dxf>
    <dxf>
      <fill>
        <patternFill patternType="solid">
          <fgColor rgb="FFE7E6E6"/>
          <bgColor rgb="FFE7E6E6"/>
        </patternFill>
      </fill>
    </dxf>
    <dxf>
      <font>
        <color rgb="FFFFFFFF"/>
      </font>
      <fill>
        <patternFill patternType="solid">
          <fgColor rgb="FFC00000"/>
          <bgColor rgb="FFC00000"/>
        </patternFill>
      </fill>
    </dxf>
    <dxf>
      <font>
        <color rgb="FFFFFFFF"/>
      </font>
      <fill>
        <patternFill patternType="solid">
          <fgColor rgb="FFC00000"/>
          <bgColor rgb="FFC00000"/>
        </patternFill>
      </fill>
    </dxf>
    <dxf>
      <fill>
        <patternFill patternType="solid">
          <fgColor rgb="FFD39E00"/>
          <bgColor rgb="FFD39E00"/>
        </patternFill>
      </fill>
    </dxf>
    <dxf>
      <fill>
        <patternFill patternType="solid">
          <fgColor rgb="FFD39E00"/>
          <bgColor rgb="FFD39E00"/>
        </patternFill>
      </fill>
    </dxf>
    <dxf>
      <fill>
        <patternFill patternType="solid">
          <fgColor rgb="FFA9D08E"/>
          <bgColor rgb="FFA9D08E"/>
        </patternFill>
      </fill>
    </dxf>
    <dxf>
      <fill>
        <patternFill patternType="solid">
          <fgColor rgb="FFA9D08E"/>
          <bgColor rgb="FFA9D08E"/>
        </patternFill>
      </fill>
    </dxf>
    <dxf>
      <font>
        <color rgb="FF9C0006"/>
      </font>
    </dxf>
    <dxf>
      <font>
        <color rgb="FF9C5700"/>
      </font>
    </dxf>
    <dxf>
      <font>
        <color rgb="FF006100"/>
      </font>
    </dxf>
    <dxf>
      <font>
        <color theme="0"/>
      </font>
      <fill>
        <patternFill patternType="solid">
          <fgColor rgb="FFA9D08E"/>
          <bgColor theme="1"/>
        </patternFill>
      </fill>
    </dxf>
    <dxf>
      <fill>
        <patternFill patternType="solid">
          <fgColor rgb="FFD39E00"/>
          <bgColor rgb="FFD39E00"/>
        </patternFill>
      </fill>
    </dxf>
    <dxf>
      <fill>
        <patternFill patternType="solid">
          <fgColor rgb="FFE7E6E6"/>
          <bgColor rgb="FFE7E6E6"/>
        </patternFill>
      </fill>
    </dxf>
    <dxf>
      <font>
        <color rgb="FFFFFFFF"/>
      </font>
      <fill>
        <patternFill patternType="solid">
          <fgColor rgb="FFC00000"/>
          <bgColor rgb="FFC00000"/>
        </patternFill>
      </fill>
    </dxf>
    <dxf>
      <fill>
        <patternFill patternType="solid">
          <fgColor rgb="FFA9D08E"/>
          <bgColor rgb="FFA9D08E"/>
        </patternFill>
      </fill>
    </dxf>
    <dxf>
      <fill>
        <patternFill patternType="solid">
          <fgColor rgb="FFA9D08E"/>
          <bgColor rgb="FF9DC3E6"/>
        </patternFill>
      </fill>
    </dxf>
    <dxf>
      <font>
        <color rgb="FFFF0000"/>
      </font>
      <numFmt numFmtId="165" formatCode="\⚠\ dd/mm/yyyy"/>
    </dxf>
    <dxf>
      <fill>
        <patternFill patternType="solid">
          <fgColor rgb="FFE7E6E6"/>
          <bgColor rgb="FFE7E6E6"/>
        </patternFill>
      </fill>
    </dxf>
    <dxf>
      <font>
        <color rgb="FFFFFFFF"/>
      </font>
      <fill>
        <patternFill patternType="solid">
          <fgColor rgb="FFC00000"/>
          <bgColor rgb="FFC00000"/>
        </patternFill>
      </fill>
    </dxf>
    <dxf>
      <font>
        <color rgb="FFFFFFFF"/>
      </font>
      <fill>
        <patternFill patternType="solid">
          <fgColor rgb="FFC00000"/>
          <bgColor rgb="FFC00000"/>
        </patternFill>
      </fill>
    </dxf>
    <dxf>
      <fill>
        <patternFill patternType="solid">
          <fgColor rgb="FFD39E00"/>
          <bgColor rgb="FFD39E00"/>
        </patternFill>
      </fill>
    </dxf>
    <dxf>
      <fill>
        <patternFill patternType="solid">
          <fgColor rgb="FFD39E00"/>
          <bgColor rgb="FFD39E00"/>
        </patternFill>
      </fill>
    </dxf>
    <dxf>
      <fill>
        <patternFill patternType="solid">
          <fgColor rgb="FFA9D08E"/>
          <bgColor rgb="FFA9D08E"/>
        </patternFill>
      </fill>
    </dxf>
    <dxf>
      <fill>
        <patternFill patternType="solid">
          <fgColor rgb="FFA9D08E"/>
          <bgColor rgb="FFA9D08E"/>
        </patternFill>
      </fill>
    </dxf>
    <dxf>
      <font>
        <color rgb="FF9C0006"/>
      </font>
    </dxf>
    <dxf>
      <font>
        <color rgb="FF9C5700"/>
      </font>
    </dxf>
    <dxf>
      <font>
        <color rgb="FF006100"/>
      </font>
    </dxf>
    <dxf>
      <font>
        <color theme="0"/>
      </font>
      <fill>
        <patternFill patternType="solid">
          <fgColor rgb="FFA9D08E"/>
          <bgColor theme="1"/>
        </patternFill>
      </fill>
    </dxf>
    <dxf>
      <fill>
        <patternFill patternType="solid">
          <fgColor rgb="FFD39E00"/>
          <bgColor rgb="FFD39E00"/>
        </patternFill>
      </fill>
    </dxf>
    <dxf>
      <fill>
        <patternFill patternType="solid">
          <fgColor rgb="FFE7E6E6"/>
          <bgColor rgb="FFE7E6E6"/>
        </patternFill>
      </fill>
    </dxf>
    <dxf>
      <font>
        <color rgb="FFFFFFFF"/>
      </font>
      <fill>
        <patternFill patternType="solid">
          <fgColor rgb="FFC00000"/>
          <bgColor rgb="FFC00000"/>
        </patternFill>
      </fill>
    </dxf>
    <dxf>
      <fill>
        <patternFill patternType="solid">
          <fgColor rgb="FFA9D08E"/>
          <bgColor rgb="FFA9D08E"/>
        </patternFill>
      </fill>
    </dxf>
    <dxf>
      <fill>
        <patternFill patternType="solid">
          <fgColor rgb="FFA9D08E"/>
          <bgColor rgb="FF9DC3E6"/>
        </patternFill>
      </fill>
    </dxf>
    <dxf>
      <font>
        <color rgb="FFFF0000"/>
      </font>
      <numFmt numFmtId="165" formatCode="\⚠\ dd/mm/yyyy"/>
    </dxf>
    <dxf>
      <fill>
        <patternFill patternType="solid">
          <fgColor rgb="FFE7E6E6"/>
          <bgColor rgb="FFE7E6E6"/>
        </patternFill>
      </fill>
    </dxf>
    <dxf>
      <font>
        <color rgb="FFFFFFFF"/>
      </font>
      <fill>
        <patternFill patternType="solid">
          <fgColor rgb="FFC00000"/>
          <bgColor rgb="FFC00000"/>
        </patternFill>
      </fill>
    </dxf>
    <dxf>
      <font>
        <color rgb="FFFFFFFF"/>
      </font>
      <fill>
        <patternFill patternType="solid">
          <fgColor rgb="FFC00000"/>
          <bgColor rgb="FFC00000"/>
        </patternFill>
      </fill>
    </dxf>
    <dxf>
      <fill>
        <patternFill patternType="solid">
          <fgColor rgb="FFD39E00"/>
          <bgColor rgb="FFD39E00"/>
        </patternFill>
      </fill>
    </dxf>
    <dxf>
      <fill>
        <patternFill patternType="solid">
          <fgColor rgb="FFD39E00"/>
          <bgColor rgb="FFD39E00"/>
        </patternFill>
      </fill>
    </dxf>
    <dxf>
      <fill>
        <patternFill patternType="solid">
          <fgColor rgb="FFA9D08E"/>
          <bgColor rgb="FFA9D08E"/>
        </patternFill>
      </fill>
    </dxf>
    <dxf>
      <fill>
        <patternFill patternType="solid">
          <fgColor rgb="FFA9D08E"/>
          <bgColor rgb="FFA9D08E"/>
        </patternFill>
      </fill>
    </dxf>
    <dxf>
      <font>
        <color rgb="FF9C0006"/>
      </font>
    </dxf>
    <dxf>
      <font>
        <color rgb="FF9C5700"/>
      </font>
    </dxf>
    <dxf>
      <font>
        <color rgb="FF006100"/>
      </font>
    </dxf>
    <dxf>
      <font>
        <color theme="0"/>
      </font>
      <fill>
        <patternFill patternType="solid">
          <fgColor rgb="FFA9D08E"/>
          <bgColor theme="1"/>
        </patternFill>
      </fill>
    </dxf>
    <dxf>
      <fill>
        <patternFill patternType="solid">
          <fgColor rgb="FFD39E00"/>
          <bgColor rgb="FFD39E00"/>
        </patternFill>
      </fill>
    </dxf>
    <dxf>
      <fill>
        <patternFill patternType="solid">
          <fgColor rgb="FFE7E6E6"/>
          <bgColor rgb="FFE7E6E6"/>
        </patternFill>
      </fill>
    </dxf>
    <dxf>
      <font>
        <color rgb="FFFFFFFF"/>
      </font>
      <fill>
        <patternFill patternType="solid">
          <fgColor rgb="FFC00000"/>
          <bgColor rgb="FFC00000"/>
        </patternFill>
      </fill>
    </dxf>
    <dxf>
      <fill>
        <patternFill patternType="solid">
          <fgColor rgb="FFA9D08E"/>
          <bgColor rgb="FFA9D08E"/>
        </patternFill>
      </fill>
    </dxf>
    <dxf>
      <fill>
        <patternFill patternType="solid">
          <fgColor rgb="FFA9D08E"/>
          <bgColor rgb="FF9DC3E6"/>
        </patternFill>
      </fill>
    </dxf>
    <dxf>
      <font>
        <color rgb="FFFF0000"/>
      </font>
      <numFmt numFmtId="165" formatCode="\⚠\ dd/mm/yyyy"/>
    </dxf>
    <dxf>
      <fill>
        <patternFill patternType="solid">
          <fgColor rgb="FFE7E6E6"/>
          <bgColor rgb="FFE7E6E6"/>
        </patternFill>
      </fill>
    </dxf>
    <dxf>
      <font>
        <color rgb="FFFFFFFF"/>
      </font>
      <fill>
        <patternFill patternType="solid">
          <fgColor rgb="FFC00000"/>
          <bgColor rgb="FFC00000"/>
        </patternFill>
      </fill>
    </dxf>
    <dxf>
      <font>
        <color rgb="FFFFFFFF"/>
      </font>
      <fill>
        <patternFill patternType="solid">
          <fgColor rgb="FFC00000"/>
          <bgColor rgb="FFC00000"/>
        </patternFill>
      </fill>
    </dxf>
    <dxf>
      <fill>
        <patternFill patternType="solid">
          <fgColor rgb="FFD39E00"/>
          <bgColor rgb="FFD39E00"/>
        </patternFill>
      </fill>
    </dxf>
    <dxf>
      <fill>
        <patternFill patternType="solid">
          <fgColor rgb="FFD39E00"/>
          <bgColor rgb="FFD39E00"/>
        </patternFill>
      </fill>
    </dxf>
    <dxf>
      <fill>
        <patternFill patternType="solid">
          <fgColor rgb="FFA9D08E"/>
          <bgColor rgb="FFA9D08E"/>
        </patternFill>
      </fill>
    </dxf>
    <dxf>
      <fill>
        <patternFill patternType="solid">
          <fgColor rgb="FFA9D08E"/>
          <bgColor rgb="FFA9D08E"/>
        </patternFill>
      </fill>
    </dxf>
    <dxf>
      <font>
        <color rgb="FF9C0006"/>
      </font>
    </dxf>
    <dxf>
      <font>
        <color rgb="FF9C5700"/>
      </font>
    </dxf>
    <dxf>
      <font>
        <color rgb="FF006100"/>
      </font>
    </dxf>
    <dxf>
      <font>
        <color theme="0"/>
      </font>
      <fill>
        <patternFill patternType="solid">
          <fgColor rgb="FFA9D08E"/>
          <bgColor theme="1"/>
        </patternFill>
      </fill>
    </dxf>
    <dxf>
      <fill>
        <patternFill patternType="solid">
          <fgColor rgb="FFD39E00"/>
          <bgColor rgb="FFD39E00"/>
        </patternFill>
      </fill>
    </dxf>
    <dxf>
      <fill>
        <patternFill patternType="solid">
          <fgColor rgb="FFE7E6E6"/>
          <bgColor rgb="FFE7E6E6"/>
        </patternFill>
      </fill>
    </dxf>
    <dxf>
      <font>
        <color rgb="FFFFFFFF"/>
      </font>
      <fill>
        <patternFill patternType="solid">
          <fgColor rgb="FFC00000"/>
          <bgColor rgb="FFC00000"/>
        </patternFill>
      </fill>
    </dxf>
    <dxf>
      <fill>
        <patternFill patternType="solid">
          <fgColor rgb="FFA9D08E"/>
          <bgColor rgb="FFA9D08E"/>
        </patternFill>
      </fill>
    </dxf>
    <dxf>
      <fill>
        <patternFill patternType="solid">
          <fgColor rgb="FFA9D08E"/>
          <bgColor rgb="FF9DC3E6"/>
        </patternFill>
      </fill>
    </dxf>
    <dxf>
      <font>
        <color rgb="FFFF0000"/>
      </font>
      <numFmt numFmtId="165" formatCode="\⚠\ dd/mm/yyyy"/>
    </dxf>
    <dxf>
      <fill>
        <patternFill patternType="solid">
          <fgColor rgb="FFE7E6E6"/>
          <bgColor rgb="FFE7E6E6"/>
        </patternFill>
      </fill>
    </dxf>
    <dxf>
      <font>
        <color rgb="FFFFFFFF"/>
      </font>
      <fill>
        <patternFill patternType="solid">
          <fgColor rgb="FFC00000"/>
          <bgColor rgb="FFC00000"/>
        </patternFill>
      </fill>
    </dxf>
    <dxf>
      <font>
        <color rgb="FFFFFFFF"/>
      </font>
      <fill>
        <patternFill patternType="solid">
          <fgColor rgb="FFC00000"/>
          <bgColor rgb="FFC00000"/>
        </patternFill>
      </fill>
    </dxf>
    <dxf>
      <fill>
        <patternFill patternType="solid">
          <fgColor rgb="FFD39E00"/>
          <bgColor rgb="FFD39E00"/>
        </patternFill>
      </fill>
    </dxf>
    <dxf>
      <fill>
        <patternFill patternType="solid">
          <fgColor rgb="FFD39E00"/>
          <bgColor rgb="FFD39E00"/>
        </patternFill>
      </fill>
    </dxf>
    <dxf>
      <fill>
        <patternFill patternType="solid">
          <fgColor rgb="FFA9D08E"/>
          <bgColor rgb="FFA9D08E"/>
        </patternFill>
      </fill>
    </dxf>
    <dxf>
      <fill>
        <patternFill patternType="solid">
          <fgColor rgb="FFA9D08E"/>
          <bgColor rgb="FFA9D08E"/>
        </patternFill>
      </fill>
    </dxf>
    <dxf>
      <font>
        <color rgb="FF9C0006"/>
      </font>
    </dxf>
    <dxf>
      <font>
        <color rgb="FF9C5700"/>
      </font>
    </dxf>
    <dxf>
      <font>
        <color rgb="FF006100"/>
      </font>
    </dxf>
    <dxf>
      <font>
        <color theme="0"/>
      </font>
      <fill>
        <patternFill patternType="solid">
          <fgColor rgb="FFA9D08E"/>
          <bgColor theme="1"/>
        </patternFill>
      </fill>
    </dxf>
    <dxf>
      <fill>
        <patternFill patternType="solid">
          <fgColor rgb="FFD39E00"/>
          <bgColor rgb="FFD39E00"/>
        </patternFill>
      </fill>
    </dxf>
    <dxf>
      <fill>
        <patternFill patternType="solid">
          <fgColor rgb="FFE7E6E6"/>
          <bgColor rgb="FFE7E6E6"/>
        </patternFill>
      </fill>
    </dxf>
    <dxf>
      <font>
        <color rgb="FFFFFFFF"/>
      </font>
      <fill>
        <patternFill patternType="solid">
          <fgColor rgb="FFC00000"/>
          <bgColor rgb="FFC00000"/>
        </patternFill>
      </fill>
    </dxf>
    <dxf>
      <fill>
        <patternFill patternType="solid">
          <fgColor rgb="FFA9D08E"/>
          <bgColor rgb="FFA9D08E"/>
        </patternFill>
      </fill>
    </dxf>
    <dxf>
      <fill>
        <patternFill patternType="solid">
          <fgColor rgb="FFA9D08E"/>
          <bgColor rgb="FF9DC3E6"/>
        </patternFill>
      </fill>
    </dxf>
    <dxf>
      <font>
        <color rgb="FFFF0000"/>
      </font>
      <numFmt numFmtId="165" formatCode="\⚠\ dd/mm/yyyy"/>
    </dxf>
    <dxf>
      <fill>
        <patternFill patternType="solid">
          <fgColor rgb="FFE7E6E6"/>
          <bgColor rgb="FFE7E6E6"/>
        </patternFill>
      </fill>
    </dxf>
    <dxf>
      <font>
        <color rgb="FFFFFFFF"/>
      </font>
      <fill>
        <patternFill patternType="solid">
          <fgColor rgb="FFC00000"/>
          <bgColor rgb="FFC00000"/>
        </patternFill>
      </fill>
    </dxf>
    <dxf>
      <font>
        <color rgb="FFFFFFFF"/>
      </font>
      <fill>
        <patternFill patternType="solid">
          <fgColor rgb="FFC00000"/>
          <bgColor rgb="FFC00000"/>
        </patternFill>
      </fill>
    </dxf>
    <dxf>
      <fill>
        <patternFill patternType="solid">
          <fgColor rgb="FFD39E00"/>
          <bgColor rgb="FFD39E00"/>
        </patternFill>
      </fill>
    </dxf>
    <dxf>
      <fill>
        <patternFill patternType="solid">
          <fgColor rgb="FFD39E00"/>
          <bgColor rgb="FFD39E00"/>
        </patternFill>
      </fill>
    </dxf>
    <dxf>
      <fill>
        <patternFill patternType="solid">
          <fgColor rgb="FFA9D08E"/>
          <bgColor rgb="FFA9D08E"/>
        </patternFill>
      </fill>
    </dxf>
    <dxf>
      <fill>
        <patternFill patternType="solid">
          <fgColor rgb="FFA9D08E"/>
          <bgColor rgb="FFA9D08E"/>
        </patternFill>
      </fill>
    </dxf>
    <dxf>
      <font>
        <color rgb="FF9C0006"/>
      </font>
    </dxf>
    <dxf>
      <font>
        <color rgb="FF9C5700"/>
      </font>
    </dxf>
    <dxf>
      <font>
        <color rgb="FF006100"/>
      </font>
    </dxf>
    <dxf>
      <font>
        <color theme="0"/>
      </font>
      <fill>
        <patternFill patternType="solid">
          <fgColor rgb="FFA9D08E"/>
          <bgColor theme="1"/>
        </patternFill>
      </fill>
    </dxf>
    <dxf>
      <fill>
        <patternFill patternType="solid">
          <fgColor rgb="FFD39E00"/>
          <bgColor rgb="FFD39E00"/>
        </patternFill>
      </fill>
    </dxf>
    <dxf>
      <fill>
        <patternFill patternType="solid">
          <fgColor rgb="FFE7E6E6"/>
          <bgColor rgb="FFE7E6E6"/>
        </patternFill>
      </fill>
    </dxf>
    <dxf>
      <font>
        <color rgb="FFFFFFFF"/>
      </font>
      <fill>
        <patternFill patternType="solid">
          <fgColor rgb="FFC00000"/>
          <bgColor rgb="FFC00000"/>
        </patternFill>
      </fill>
    </dxf>
    <dxf>
      <fill>
        <patternFill patternType="solid">
          <fgColor rgb="FFA9D08E"/>
          <bgColor rgb="FFA9D08E"/>
        </patternFill>
      </fill>
    </dxf>
    <dxf>
      <fill>
        <patternFill patternType="solid">
          <fgColor rgb="FFA9D08E"/>
          <bgColor rgb="FF9DC3E6"/>
        </patternFill>
      </fill>
    </dxf>
    <dxf>
      <font>
        <color rgb="FFFF0000"/>
      </font>
      <numFmt numFmtId="165" formatCode="\⚠\ dd/mm/yyyy"/>
    </dxf>
    <dxf>
      <fill>
        <patternFill patternType="solid">
          <fgColor rgb="FFE7E6E6"/>
          <bgColor rgb="FFE7E6E6"/>
        </patternFill>
      </fill>
    </dxf>
    <dxf>
      <font>
        <color rgb="FFFFFFFF"/>
      </font>
      <fill>
        <patternFill patternType="solid">
          <fgColor rgb="FFC00000"/>
          <bgColor rgb="FFC00000"/>
        </patternFill>
      </fill>
    </dxf>
    <dxf>
      <font>
        <color rgb="FFFFFFFF"/>
      </font>
      <fill>
        <patternFill patternType="solid">
          <fgColor rgb="FFC00000"/>
          <bgColor rgb="FFC00000"/>
        </patternFill>
      </fill>
    </dxf>
    <dxf>
      <fill>
        <patternFill patternType="solid">
          <fgColor rgb="FFD39E00"/>
          <bgColor rgb="FFD39E00"/>
        </patternFill>
      </fill>
    </dxf>
    <dxf>
      <fill>
        <patternFill patternType="solid">
          <fgColor rgb="FFD39E00"/>
          <bgColor rgb="FFD39E00"/>
        </patternFill>
      </fill>
    </dxf>
    <dxf>
      <fill>
        <patternFill patternType="solid">
          <fgColor rgb="FFA9D08E"/>
          <bgColor rgb="FFA9D08E"/>
        </patternFill>
      </fill>
    </dxf>
    <dxf>
      <fill>
        <patternFill patternType="solid">
          <fgColor rgb="FFA9D08E"/>
          <bgColor rgb="FFA9D08E"/>
        </patternFill>
      </fill>
    </dxf>
    <dxf>
      <font>
        <color rgb="FF9C0006"/>
      </font>
    </dxf>
    <dxf>
      <font>
        <color rgb="FF9C5700"/>
      </font>
    </dxf>
    <dxf>
      <font>
        <color rgb="FF006100"/>
      </font>
    </dxf>
    <dxf>
      <font>
        <color theme="0"/>
      </font>
      <fill>
        <patternFill patternType="solid">
          <fgColor rgb="FFA9D08E"/>
          <bgColor theme="1"/>
        </patternFill>
      </fill>
    </dxf>
    <dxf>
      <fill>
        <patternFill patternType="solid">
          <fgColor rgb="FFD39E00"/>
          <bgColor rgb="FFD39E00"/>
        </patternFill>
      </fill>
    </dxf>
    <dxf>
      <fill>
        <patternFill patternType="solid">
          <fgColor rgb="FFE7E6E6"/>
          <bgColor rgb="FFE7E6E6"/>
        </patternFill>
      </fill>
    </dxf>
    <dxf>
      <font>
        <color rgb="FFFFFFFF"/>
      </font>
      <fill>
        <patternFill patternType="solid">
          <fgColor rgb="FFC00000"/>
          <bgColor rgb="FFC00000"/>
        </patternFill>
      </fill>
    </dxf>
    <dxf>
      <fill>
        <patternFill patternType="solid">
          <fgColor rgb="FFA9D08E"/>
          <bgColor rgb="FFA9D08E"/>
        </patternFill>
      </fill>
    </dxf>
    <dxf>
      <fill>
        <patternFill patternType="solid">
          <fgColor rgb="FFA9D08E"/>
          <bgColor rgb="FF9DC3E6"/>
        </patternFill>
      </fill>
    </dxf>
    <dxf>
      <font>
        <color rgb="FFFF0000"/>
      </font>
      <numFmt numFmtId="165" formatCode="\⚠\ dd/mm/yyyy"/>
    </dxf>
    <dxf>
      <fill>
        <patternFill patternType="solid">
          <fgColor rgb="FFE7E6E6"/>
          <bgColor rgb="FFE7E6E6"/>
        </patternFill>
      </fill>
    </dxf>
    <dxf>
      <font>
        <color rgb="FFFFFFFF"/>
      </font>
      <fill>
        <patternFill patternType="solid">
          <fgColor rgb="FFC00000"/>
          <bgColor rgb="FFC00000"/>
        </patternFill>
      </fill>
    </dxf>
    <dxf>
      <font>
        <color rgb="FFFFFFFF"/>
      </font>
      <fill>
        <patternFill patternType="solid">
          <fgColor rgb="FFC00000"/>
          <bgColor rgb="FFC00000"/>
        </patternFill>
      </fill>
    </dxf>
    <dxf>
      <fill>
        <patternFill patternType="solid">
          <fgColor rgb="FFD39E00"/>
          <bgColor rgb="FFD39E00"/>
        </patternFill>
      </fill>
    </dxf>
    <dxf>
      <fill>
        <patternFill patternType="solid">
          <fgColor rgb="FFD39E00"/>
          <bgColor rgb="FFD39E00"/>
        </patternFill>
      </fill>
    </dxf>
    <dxf>
      <fill>
        <patternFill patternType="solid">
          <fgColor rgb="FFA9D08E"/>
          <bgColor rgb="FFA9D08E"/>
        </patternFill>
      </fill>
    </dxf>
    <dxf>
      <fill>
        <patternFill patternType="solid">
          <fgColor rgb="FFA9D08E"/>
          <bgColor rgb="FFA9D08E"/>
        </patternFill>
      </fill>
    </dxf>
    <dxf>
      <font>
        <color rgb="FF9C0006"/>
      </font>
    </dxf>
    <dxf>
      <font>
        <color rgb="FF9C5700"/>
      </font>
    </dxf>
    <dxf>
      <font>
        <color rgb="FF006100"/>
      </font>
    </dxf>
    <dxf>
      <font>
        <color theme="0"/>
      </font>
      <fill>
        <patternFill patternType="solid">
          <fgColor rgb="FFA9D08E"/>
          <bgColor theme="1"/>
        </patternFill>
      </fill>
    </dxf>
    <dxf>
      <fill>
        <patternFill patternType="solid">
          <fgColor rgb="FFD39E00"/>
          <bgColor rgb="FFD39E00"/>
        </patternFill>
      </fill>
    </dxf>
    <dxf>
      <fill>
        <patternFill patternType="solid">
          <fgColor rgb="FFE7E6E6"/>
          <bgColor rgb="FFE7E6E6"/>
        </patternFill>
      </fill>
    </dxf>
    <dxf>
      <font>
        <color rgb="FFFFFFFF"/>
      </font>
      <fill>
        <patternFill patternType="solid">
          <fgColor rgb="FFC00000"/>
          <bgColor rgb="FFC00000"/>
        </patternFill>
      </fill>
    </dxf>
    <dxf>
      <fill>
        <patternFill patternType="solid">
          <fgColor rgb="FFA9D08E"/>
          <bgColor rgb="FFA9D08E"/>
        </patternFill>
      </fill>
    </dxf>
    <dxf>
      <fill>
        <patternFill patternType="solid">
          <fgColor rgb="FFA9D08E"/>
          <bgColor rgb="FF9DC3E6"/>
        </patternFill>
      </fill>
    </dxf>
    <dxf>
      <font>
        <color rgb="FFFF0000"/>
      </font>
      <numFmt numFmtId="165" formatCode="\⚠\ dd/mm/yyyy"/>
    </dxf>
    <dxf>
      <fill>
        <patternFill patternType="solid">
          <fgColor rgb="FFE7E6E6"/>
          <bgColor rgb="FFE7E6E6"/>
        </patternFill>
      </fill>
    </dxf>
    <dxf>
      <font>
        <color rgb="FFFFFFFF"/>
      </font>
      <fill>
        <patternFill patternType="solid">
          <fgColor rgb="FFC00000"/>
          <bgColor rgb="FFC00000"/>
        </patternFill>
      </fill>
    </dxf>
    <dxf>
      <font>
        <color rgb="FFFFFFFF"/>
      </font>
      <fill>
        <patternFill patternType="solid">
          <fgColor rgb="FFC00000"/>
          <bgColor rgb="FFC00000"/>
        </patternFill>
      </fill>
    </dxf>
    <dxf>
      <fill>
        <patternFill patternType="solid">
          <fgColor rgb="FFD39E00"/>
          <bgColor rgb="FFD39E00"/>
        </patternFill>
      </fill>
    </dxf>
    <dxf>
      <fill>
        <patternFill patternType="solid">
          <fgColor rgb="FFD39E00"/>
          <bgColor rgb="FFD39E00"/>
        </patternFill>
      </fill>
    </dxf>
    <dxf>
      <fill>
        <patternFill patternType="solid">
          <fgColor rgb="FFA9D08E"/>
          <bgColor rgb="FFA9D08E"/>
        </patternFill>
      </fill>
    </dxf>
    <dxf>
      <fill>
        <patternFill patternType="solid">
          <fgColor rgb="FFA9D08E"/>
          <bgColor rgb="FFA9D08E"/>
        </patternFill>
      </fill>
    </dxf>
    <dxf>
      <font>
        <color rgb="FF9C0006"/>
      </font>
    </dxf>
    <dxf>
      <font>
        <color rgb="FF9C5700"/>
      </font>
    </dxf>
    <dxf>
      <font>
        <color rgb="FF006100"/>
      </font>
    </dxf>
    <dxf>
      <font>
        <color theme="0"/>
      </font>
      <fill>
        <patternFill patternType="solid">
          <fgColor rgb="FFA9D08E"/>
          <bgColor theme="1"/>
        </patternFill>
      </fill>
    </dxf>
    <dxf>
      <fill>
        <patternFill patternType="solid">
          <fgColor rgb="FFD39E00"/>
          <bgColor rgb="FFD39E00"/>
        </patternFill>
      </fill>
    </dxf>
    <dxf>
      <fill>
        <patternFill patternType="solid">
          <fgColor rgb="FFE7E6E6"/>
          <bgColor rgb="FFE7E6E6"/>
        </patternFill>
      </fill>
    </dxf>
    <dxf>
      <font>
        <color rgb="FFFFFFFF"/>
      </font>
      <fill>
        <patternFill patternType="solid">
          <fgColor rgb="FFC00000"/>
          <bgColor rgb="FFC00000"/>
        </patternFill>
      </fill>
    </dxf>
    <dxf>
      <fill>
        <patternFill patternType="solid">
          <fgColor rgb="FFA9D08E"/>
          <bgColor rgb="FFA9D08E"/>
        </patternFill>
      </fill>
    </dxf>
    <dxf>
      <fill>
        <patternFill patternType="solid">
          <fgColor rgb="FFA9D08E"/>
          <bgColor rgb="FF9DC3E6"/>
        </patternFill>
      </fill>
    </dxf>
    <dxf>
      <font>
        <color rgb="FFFF0000"/>
      </font>
      <numFmt numFmtId="165" formatCode="\⚠\ dd/mm/yyyy"/>
    </dxf>
    <dxf>
      <fill>
        <patternFill patternType="solid">
          <fgColor rgb="FFE7E6E6"/>
          <bgColor rgb="FFE7E6E6"/>
        </patternFill>
      </fill>
    </dxf>
    <dxf>
      <font>
        <color rgb="FFFFFFFF"/>
      </font>
      <fill>
        <patternFill patternType="solid">
          <fgColor rgb="FFC00000"/>
          <bgColor rgb="FFC00000"/>
        </patternFill>
      </fill>
    </dxf>
    <dxf>
      <font>
        <color rgb="FFFFFFFF"/>
      </font>
      <fill>
        <patternFill patternType="solid">
          <fgColor rgb="FFC00000"/>
          <bgColor rgb="FFC00000"/>
        </patternFill>
      </fill>
    </dxf>
    <dxf>
      <fill>
        <patternFill patternType="solid">
          <fgColor rgb="FFD39E00"/>
          <bgColor rgb="FFD39E00"/>
        </patternFill>
      </fill>
    </dxf>
    <dxf>
      <fill>
        <patternFill patternType="solid">
          <fgColor rgb="FFD39E00"/>
          <bgColor rgb="FFD39E00"/>
        </patternFill>
      </fill>
    </dxf>
    <dxf>
      <fill>
        <patternFill patternType="solid">
          <fgColor rgb="FFA9D08E"/>
          <bgColor rgb="FFA9D08E"/>
        </patternFill>
      </fill>
    </dxf>
    <dxf>
      <fill>
        <patternFill patternType="solid">
          <fgColor rgb="FFA9D08E"/>
          <bgColor rgb="FFA9D08E"/>
        </patternFill>
      </fill>
    </dxf>
    <dxf>
      <font>
        <color rgb="FF9C0006"/>
      </font>
    </dxf>
    <dxf>
      <font>
        <color rgb="FF9C5700"/>
      </font>
    </dxf>
    <dxf>
      <font>
        <color rgb="FF006100"/>
      </font>
    </dxf>
    <dxf>
      <font>
        <color theme="0"/>
      </font>
      <fill>
        <patternFill patternType="solid">
          <fgColor rgb="FFA9D08E"/>
          <bgColor theme="1"/>
        </patternFill>
      </fill>
    </dxf>
    <dxf>
      <fill>
        <patternFill patternType="solid">
          <fgColor rgb="FFD39E00"/>
          <bgColor rgb="FFD39E00"/>
        </patternFill>
      </fill>
    </dxf>
    <dxf>
      <fill>
        <patternFill patternType="solid">
          <fgColor rgb="FFE7E6E6"/>
          <bgColor rgb="FFE7E6E6"/>
        </patternFill>
      </fill>
    </dxf>
    <dxf>
      <font>
        <color rgb="FFFFFFFF"/>
      </font>
      <fill>
        <patternFill patternType="solid">
          <fgColor rgb="FFC00000"/>
          <bgColor rgb="FFC00000"/>
        </patternFill>
      </fill>
    </dxf>
    <dxf>
      <fill>
        <patternFill patternType="solid">
          <fgColor rgb="FFA9D08E"/>
          <bgColor rgb="FFA9D08E"/>
        </patternFill>
      </fill>
    </dxf>
    <dxf>
      <fill>
        <patternFill patternType="solid">
          <fgColor rgb="FFA9D08E"/>
          <bgColor rgb="FF9DC3E6"/>
        </patternFill>
      </fill>
    </dxf>
    <dxf>
      <font>
        <color rgb="FFFF0000"/>
      </font>
      <numFmt numFmtId="165" formatCode="\⚠\ dd/mm/yyyy"/>
    </dxf>
    <dxf>
      <fill>
        <patternFill patternType="solid">
          <fgColor rgb="FFE7E6E6"/>
          <bgColor rgb="FFE7E6E6"/>
        </patternFill>
      </fill>
    </dxf>
    <dxf>
      <font>
        <color rgb="FFFFFFFF"/>
      </font>
      <fill>
        <patternFill patternType="solid">
          <fgColor rgb="FFC00000"/>
          <bgColor rgb="FFC00000"/>
        </patternFill>
      </fill>
    </dxf>
    <dxf>
      <font>
        <color rgb="FFFFFFFF"/>
      </font>
      <fill>
        <patternFill patternType="solid">
          <fgColor rgb="FFC00000"/>
          <bgColor rgb="FFC00000"/>
        </patternFill>
      </fill>
    </dxf>
    <dxf>
      <fill>
        <patternFill patternType="solid">
          <fgColor rgb="FFD39E00"/>
          <bgColor rgb="FFD39E00"/>
        </patternFill>
      </fill>
    </dxf>
    <dxf>
      <fill>
        <patternFill patternType="solid">
          <fgColor rgb="FFD39E00"/>
          <bgColor rgb="FFD39E00"/>
        </patternFill>
      </fill>
    </dxf>
    <dxf>
      <fill>
        <patternFill patternType="solid">
          <fgColor rgb="FFA9D08E"/>
          <bgColor rgb="FFA9D08E"/>
        </patternFill>
      </fill>
    </dxf>
    <dxf>
      <fill>
        <patternFill patternType="solid">
          <fgColor rgb="FFA9D08E"/>
          <bgColor rgb="FFA9D08E"/>
        </patternFill>
      </fill>
    </dxf>
    <dxf>
      <font>
        <color rgb="FF9C0006"/>
      </font>
    </dxf>
    <dxf>
      <font>
        <color rgb="FF9C5700"/>
      </font>
    </dxf>
    <dxf>
      <font>
        <color rgb="FF006100"/>
      </font>
    </dxf>
    <dxf>
      <font>
        <color theme="0"/>
      </font>
      <fill>
        <patternFill patternType="solid">
          <fgColor rgb="FFA9D08E"/>
          <bgColor theme="1"/>
        </patternFill>
      </fill>
    </dxf>
    <dxf>
      <fill>
        <patternFill patternType="solid">
          <fgColor rgb="FFD39E00"/>
          <bgColor rgb="FFD39E00"/>
        </patternFill>
      </fill>
    </dxf>
    <dxf>
      <fill>
        <patternFill patternType="solid">
          <fgColor rgb="FFE7E6E6"/>
          <bgColor rgb="FFE7E6E6"/>
        </patternFill>
      </fill>
    </dxf>
    <dxf>
      <font>
        <color rgb="FFFFFFFF"/>
      </font>
      <fill>
        <patternFill patternType="solid">
          <fgColor rgb="FFC00000"/>
          <bgColor rgb="FFC00000"/>
        </patternFill>
      </fill>
    </dxf>
    <dxf>
      <fill>
        <patternFill patternType="solid">
          <fgColor rgb="FFA9D08E"/>
          <bgColor rgb="FFA9D08E"/>
        </patternFill>
      </fill>
    </dxf>
    <dxf>
      <fill>
        <patternFill patternType="solid">
          <fgColor rgb="FFA9D08E"/>
          <bgColor rgb="FF9DC3E6"/>
        </patternFill>
      </fill>
    </dxf>
    <dxf>
      <font>
        <color rgb="FFFF0000"/>
      </font>
      <numFmt numFmtId="165" formatCode="\⚠\ dd/mm/yyyy"/>
    </dxf>
    <dxf>
      <fill>
        <patternFill patternType="solid">
          <fgColor rgb="FFE7E6E6"/>
          <bgColor rgb="FFE7E6E6"/>
        </patternFill>
      </fill>
    </dxf>
    <dxf>
      <font>
        <color rgb="FFFFFFFF"/>
      </font>
      <fill>
        <patternFill patternType="solid">
          <fgColor rgb="FFC00000"/>
          <bgColor rgb="FFC00000"/>
        </patternFill>
      </fill>
    </dxf>
    <dxf>
      <font>
        <color rgb="FFFFFFFF"/>
      </font>
      <fill>
        <patternFill patternType="solid">
          <fgColor rgb="FFC00000"/>
          <bgColor rgb="FFC00000"/>
        </patternFill>
      </fill>
    </dxf>
    <dxf>
      <fill>
        <patternFill patternType="solid">
          <fgColor rgb="FFD39E00"/>
          <bgColor rgb="FFD39E00"/>
        </patternFill>
      </fill>
    </dxf>
    <dxf>
      <fill>
        <patternFill patternType="solid">
          <fgColor rgb="FFD39E00"/>
          <bgColor rgb="FFD39E00"/>
        </patternFill>
      </fill>
    </dxf>
    <dxf>
      <fill>
        <patternFill patternType="solid">
          <fgColor rgb="FFA9D08E"/>
          <bgColor rgb="FFA9D08E"/>
        </patternFill>
      </fill>
    </dxf>
    <dxf>
      <fill>
        <patternFill patternType="solid">
          <fgColor rgb="FFA9D08E"/>
          <bgColor rgb="FFA9D08E"/>
        </patternFill>
      </fill>
    </dxf>
    <dxf>
      <font>
        <color rgb="FF9C0006"/>
      </font>
    </dxf>
    <dxf>
      <font>
        <color rgb="FF9C5700"/>
      </font>
    </dxf>
    <dxf>
      <font>
        <color rgb="FF006100"/>
      </font>
    </dxf>
    <dxf>
      <font>
        <color theme="0"/>
      </font>
      <fill>
        <patternFill patternType="solid">
          <fgColor rgb="FFA9D08E"/>
          <bgColor theme="1"/>
        </patternFill>
      </fill>
    </dxf>
    <dxf>
      <fill>
        <patternFill patternType="solid">
          <fgColor rgb="FFD39E00"/>
          <bgColor rgb="FFD39E00"/>
        </patternFill>
      </fill>
    </dxf>
    <dxf>
      <fill>
        <patternFill patternType="solid">
          <fgColor rgb="FFE7E6E6"/>
          <bgColor rgb="FFE7E6E6"/>
        </patternFill>
      </fill>
    </dxf>
    <dxf>
      <font>
        <color rgb="FFFFFFFF"/>
      </font>
      <fill>
        <patternFill patternType="solid">
          <fgColor rgb="FFC00000"/>
          <bgColor rgb="FFC00000"/>
        </patternFill>
      </fill>
    </dxf>
    <dxf>
      <fill>
        <patternFill patternType="solid">
          <fgColor rgb="FFA9D08E"/>
          <bgColor rgb="FFA9D08E"/>
        </patternFill>
      </fill>
    </dxf>
    <dxf>
      <fill>
        <patternFill patternType="solid">
          <fgColor rgb="FFA9D08E"/>
          <bgColor rgb="FF9DC3E6"/>
        </patternFill>
      </fill>
    </dxf>
    <dxf>
      <font>
        <color rgb="FFFF0000"/>
      </font>
      <numFmt numFmtId="165" formatCode="\⚠\ dd/mm/yyyy"/>
    </dxf>
    <dxf>
      <fill>
        <patternFill patternType="solid">
          <fgColor rgb="FFE7E6E6"/>
          <bgColor rgb="FFE7E6E6"/>
        </patternFill>
      </fill>
    </dxf>
    <dxf>
      <font>
        <color rgb="FFFFFFFF"/>
      </font>
      <fill>
        <patternFill patternType="solid">
          <fgColor rgb="FFC00000"/>
          <bgColor rgb="FFC00000"/>
        </patternFill>
      </fill>
    </dxf>
    <dxf>
      <font>
        <color rgb="FFFFFFFF"/>
      </font>
      <fill>
        <patternFill patternType="solid">
          <fgColor rgb="FFC00000"/>
          <bgColor rgb="FFC00000"/>
        </patternFill>
      </fill>
    </dxf>
    <dxf>
      <fill>
        <patternFill patternType="solid">
          <fgColor rgb="FFD39E00"/>
          <bgColor rgb="FFD39E00"/>
        </patternFill>
      </fill>
    </dxf>
    <dxf>
      <fill>
        <patternFill patternType="solid">
          <fgColor rgb="FFD39E00"/>
          <bgColor rgb="FFD39E00"/>
        </patternFill>
      </fill>
    </dxf>
    <dxf>
      <fill>
        <patternFill patternType="solid">
          <fgColor rgb="FFA9D08E"/>
          <bgColor rgb="FFA9D08E"/>
        </patternFill>
      </fill>
    </dxf>
    <dxf>
      <fill>
        <patternFill patternType="solid">
          <fgColor rgb="FFA9D08E"/>
          <bgColor rgb="FFA9D08E"/>
        </patternFill>
      </fill>
    </dxf>
    <dxf>
      <font>
        <color rgb="FF9C0006"/>
      </font>
    </dxf>
    <dxf>
      <font>
        <color rgb="FF9C5700"/>
      </font>
    </dxf>
    <dxf>
      <font>
        <color rgb="FF006100"/>
      </font>
    </dxf>
    <dxf>
      <font>
        <color theme="0"/>
      </font>
      <fill>
        <patternFill patternType="solid">
          <fgColor rgb="FFA9D08E"/>
          <bgColor theme="1"/>
        </patternFill>
      </fill>
    </dxf>
    <dxf>
      <fill>
        <patternFill patternType="solid">
          <fgColor rgb="FFD39E00"/>
          <bgColor rgb="FFD39E00"/>
        </patternFill>
      </fill>
    </dxf>
    <dxf>
      <fill>
        <patternFill patternType="solid">
          <fgColor rgb="FFE7E6E6"/>
          <bgColor rgb="FFE7E6E6"/>
        </patternFill>
      </fill>
    </dxf>
    <dxf>
      <font>
        <color rgb="FFFFFFFF"/>
      </font>
      <fill>
        <patternFill patternType="solid">
          <fgColor rgb="FFC00000"/>
          <bgColor rgb="FFC00000"/>
        </patternFill>
      </fill>
    </dxf>
    <dxf>
      <fill>
        <patternFill patternType="solid">
          <fgColor rgb="FFA9D08E"/>
          <bgColor rgb="FFA9D08E"/>
        </patternFill>
      </fill>
    </dxf>
    <dxf>
      <fill>
        <patternFill patternType="solid">
          <fgColor rgb="FFA9D08E"/>
          <bgColor rgb="FF9DC3E6"/>
        </patternFill>
      </fill>
    </dxf>
    <dxf>
      <font>
        <color rgb="FFFF0000"/>
      </font>
      <numFmt numFmtId="165" formatCode="\⚠\ dd/mm/yyyy"/>
    </dxf>
    <dxf>
      <fill>
        <patternFill patternType="solid">
          <fgColor rgb="FFE7E6E6"/>
          <bgColor rgb="FFE7E6E6"/>
        </patternFill>
      </fill>
    </dxf>
    <dxf>
      <font>
        <color rgb="FFFFFFFF"/>
      </font>
      <fill>
        <patternFill patternType="solid">
          <fgColor rgb="FFC00000"/>
          <bgColor rgb="FFC00000"/>
        </patternFill>
      </fill>
    </dxf>
    <dxf>
      <font>
        <color rgb="FFFFFFFF"/>
      </font>
      <fill>
        <patternFill patternType="solid">
          <fgColor rgb="FFC00000"/>
          <bgColor rgb="FFC00000"/>
        </patternFill>
      </fill>
    </dxf>
    <dxf>
      <fill>
        <patternFill patternType="solid">
          <fgColor rgb="FFD39E00"/>
          <bgColor rgb="FFD39E00"/>
        </patternFill>
      </fill>
    </dxf>
    <dxf>
      <fill>
        <patternFill patternType="solid">
          <fgColor rgb="FFD39E00"/>
          <bgColor rgb="FFD39E00"/>
        </patternFill>
      </fill>
    </dxf>
    <dxf>
      <fill>
        <patternFill patternType="solid">
          <fgColor rgb="FFA9D08E"/>
          <bgColor rgb="FFA9D08E"/>
        </patternFill>
      </fill>
    </dxf>
    <dxf>
      <fill>
        <patternFill patternType="solid">
          <fgColor rgb="FFA9D08E"/>
          <bgColor rgb="FFA9D08E"/>
        </patternFill>
      </fill>
    </dxf>
    <dxf>
      <font>
        <color rgb="FF9C0006"/>
      </font>
    </dxf>
    <dxf>
      <font>
        <color rgb="FF9C5700"/>
      </font>
    </dxf>
    <dxf>
      <font>
        <color rgb="FF006100"/>
      </font>
    </dxf>
    <dxf>
      <font>
        <color theme="0"/>
      </font>
      <fill>
        <patternFill patternType="solid">
          <fgColor rgb="FFA9D08E"/>
          <bgColor theme="1"/>
        </patternFill>
      </fill>
    </dxf>
    <dxf>
      <fill>
        <patternFill patternType="solid">
          <fgColor rgb="FFD39E00"/>
          <bgColor rgb="FFD39E00"/>
        </patternFill>
      </fill>
    </dxf>
    <dxf>
      <fill>
        <patternFill patternType="solid">
          <fgColor rgb="FFE7E6E6"/>
          <bgColor rgb="FFE7E6E6"/>
        </patternFill>
      </fill>
    </dxf>
    <dxf>
      <font>
        <color rgb="FFFFFFFF"/>
      </font>
      <fill>
        <patternFill patternType="solid">
          <fgColor rgb="FFC00000"/>
          <bgColor rgb="FFC00000"/>
        </patternFill>
      </fill>
    </dxf>
    <dxf>
      <fill>
        <patternFill patternType="solid">
          <fgColor rgb="FFA9D08E"/>
          <bgColor rgb="FFA9D08E"/>
        </patternFill>
      </fill>
    </dxf>
    <dxf>
      <fill>
        <patternFill patternType="solid">
          <fgColor rgb="FFA9D08E"/>
          <bgColor rgb="FF9DC3E6"/>
        </patternFill>
      </fill>
    </dxf>
    <dxf>
      <font>
        <color rgb="FFFF0000"/>
      </font>
      <numFmt numFmtId="165" formatCode="\⚠\ dd/mm/yyyy"/>
    </dxf>
    <dxf>
      <fill>
        <patternFill patternType="solid">
          <fgColor rgb="FFE7E6E6"/>
          <bgColor rgb="FFE7E6E6"/>
        </patternFill>
      </fill>
    </dxf>
    <dxf>
      <font>
        <color rgb="FFFFFFFF"/>
      </font>
      <fill>
        <patternFill patternType="solid">
          <fgColor rgb="FFC00000"/>
          <bgColor rgb="FFC00000"/>
        </patternFill>
      </fill>
    </dxf>
    <dxf>
      <font>
        <color rgb="FFFFFFFF"/>
      </font>
      <fill>
        <patternFill patternType="solid">
          <fgColor rgb="FFC00000"/>
          <bgColor rgb="FFC00000"/>
        </patternFill>
      </fill>
    </dxf>
    <dxf>
      <fill>
        <patternFill patternType="solid">
          <fgColor rgb="FFD39E00"/>
          <bgColor rgb="FFD39E00"/>
        </patternFill>
      </fill>
    </dxf>
    <dxf>
      <fill>
        <patternFill patternType="solid">
          <fgColor rgb="FFD39E00"/>
          <bgColor rgb="FFD39E00"/>
        </patternFill>
      </fill>
    </dxf>
    <dxf>
      <fill>
        <patternFill patternType="solid">
          <fgColor rgb="FFA9D08E"/>
          <bgColor rgb="FFA9D08E"/>
        </patternFill>
      </fill>
    </dxf>
    <dxf>
      <fill>
        <patternFill patternType="solid">
          <fgColor rgb="FFA9D08E"/>
          <bgColor rgb="FFA9D08E"/>
        </patternFill>
      </fill>
    </dxf>
    <dxf>
      <font>
        <color rgb="FF9C0006"/>
      </font>
    </dxf>
    <dxf>
      <font>
        <color rgb="FF9C5700"/>
      </font>
    </dxf>
    <dxf>
      <font>
        <color rgb="FF006100"/>
      </font>
    </dxf>
    <dxf>
      <font>
        <color theme="0"/>
      </font>
      <fill>
        <patternFill patternType="solid">
          <fgColor rgb="FFA9D08E"/>
          <bgColor theme="1"/>
        </patternFill>
      </fill>
    </dxf>
    <dxf>
      <fill>
        <patternFill patternType="solid">
          <fgColor rgb="FFD39E00"/>
          <bgColor rgb="FFD39E00"/>
        </patternFill>
      </fill>
    </dxf>
    <dxf>
      <fill>
        <patternFill patternType="solid">
          <fgColor rgb="FFE7E6E6"/>
          <bgColor rgb="FFE7E6E6"/>
        </patternFill>
      </fill>
    </dxf>
    <dxf>
      <font>
        <color rgb="FFFFFFFF"/>
      </font>
      <fill>
        <patternFill patternType="solid">
          <fgColor rgb="FFC00000"/>
          <bgColor rgb="FFC00000"/>
        </patternFill>
      </fill>
    </dxf>
    <dxf>
      <fill>
        <patternFill patternType="solid">
          <fgColor rgb="FFA9D08E"/>
          <bgColor rgb="FFA9D08E"/>
        </patternFill>
      </fill>
    </dxf>
    <dxf>
      <fill>
        <patternFill patternType="solid">
          <fgColor rgb="FFA9D08E"/>
          <bgColor rgb="FF9DC3E6"/>
        </patternFill>
      </fill>
    </dxf>
    <dxf>
      <font>
        <color rgb="FFFF0000"/>
      </font>
      <numFmt numFmtId="165" formatCode="\⚠\ dd/mm/yyyy"/>
    </dxf>
    <dxf>
      <fill>
        <patternFill patternType="solid">
          <fgColor rgb="FFE7E6E6"/>
          <bgColor rgb="FFE7E6E6"/>
        </patternFill>
      </fill>
    </dxf>
    <dxf>
      <font>
        <color rgb="FFFFFFFF"/>
      </font>
      <fill>
        <patternFill patternType="solid">
          <fgColor rgb="FFC00000"/>
          <bgColor rgb="FFC00000"/>
        </patternFill>
      </fill>
    </dxf>
    <dxf>
      <font>
        <color rgb="FFFFFFFF"/>
      </font>
      <fill>
        <patternFill patternType="solid">
          <fgColor rgb="FFC00000"/>
          <bgColor rgb="FFC00000"/>
        </patternFill>
      </fill>
    </dxf>
    <dxf>
      <fill>
        <patternFill patternType="solid">
          <fgColor rgb="FFD39E00"/>
          <bgColor rgb="FFD39E00"/>
        </patternFill>
      </fill>
    </dxf>
    <dxf>
      <fill>
        <patternFill patternType="solid">
          <fgColor rgb="FFD39E00"/>
          <bgColor rgb="FFD39E00"/>
        </patternFill>
      </fill>
    </dxf>
    <dxf>
      <fill>
        <patternFill patternType="solid">
          <fgColor rgb="FFA9D08E"/>
          <bgColor rgb="FFA9D08E"/>
        </patternFill>
      </fill>
    </dxf>
    <dxf>
      <fill>
        <patternFill patternType="solid">
          <fgColor rgb="FFA9D08E"/>
          <bgColor rgb="FFA9D08E"/>
        </patternFill>
      </fill>
    </dxf>
    <dxf>
      <font>
        <color rgb="FF9C0006"/>
      </font>
    </dxf>
    <dxf>
      <font>
        <color rgb="FF9C5700"/>
      </font>
    </dxf>
    <dxf>
      <font>
        <color rgb="FF006100"/>
      </font>
    </dxf>
    <dxf>
      <font>
        <color theme="0"/>
      </font>
      <fill>
        <patternFill patternType="solid">
          <fgColor rgb="FFA9D08E"/>
          <bgColor theme="1"/>
        </patternFill>
      </fill>
    </dxf>
    <dxf>
      <fill>
        <patternFill patternType="solid">
          <fgColor rgb="FFD39E00"/>
          <bgColor rgb="FFD39E00"/>
        </patternFill>
      </fill>
    </dxf>
    <dxf>
      <fill>
        <patternFill patternType="solid">
          <fgColor rgb="FFE7E6E6"/>
          <bgColor rgb="FFE7E6E6"/>
        </patternFill>
      </fill>
    </dxf>
    <dxf>
      <font>
        <color rgb="FFFFFFFF"/>
      </font>
      <fill>
        <patternFill patternType="solid">
          <fgColor rgb="FFC00000"/>
          <bgColor rgb="FFC00000"/>
        </patternFill>
      </fill>
    </dxf>
    <dxf>
      <fill>
        <patternFill patternType="solid">
          <fgColor rgb="FFA9D08E"/>
          <bgColor rgb="FFA9D08E"/>
        </patternFill>
      </fill>
    </dxf>
    <dxf>
      <fill>
        <patternFill patternType="solid">
          <fgColor rgb="FFA9D08E"/>
          <bgColor rgb="FF9DC3E6"/>
        </patternFill>
      </fill>
    </dxf>
    <dxf>
      <font>
        <color rgb="FFFF0000"/>
      </font>
      <numFmt numFmtId="165" formatCode="\⚠\ dd/mm/yyyy"/>
    </dxf>
    <dxf>
      <fill>
        <patternFill patternType="solid">
          <fgColor rgb="FFE7E6E6"/>
          <bgColor rgb="FFE7E6E6"/>
        </patternFill>
      </fill>
    </dxf>
    <dxf>
      <font>
        <color rgb="FFFFFFFF"/>
      </font>
      <fill>
        <patternFill patternType="solid">
          <fgColor rgb="FFC00000"/>
          <bgColor rgb="FFC00000"/>
        </patternFill>
      </fill>
    </dxf>
    <dxf>
      <font>
        <color rgb="FFFFFFFF"/>
      </font>
      <fill>
        <patternFill patternType="solid">
          <fgColor rgb="FFC00000"/>
          <bgColor rgb="FFC00000"/>
        </patternFill>
      </fill>
    </dxf>
    <dxf>
      <fill>
        <patternFill patternType="solid">
          <fgColor rgb="FFD39E00"/>
          <bgColor rgb="FFD39E00"/>
        </patternFill>
      </fill>
    </dxf>
    <dxf>
      <fill>
        <patternFill patternType="solid">
          <fgColor rgb="FFD39E00"/>
          <bgColor rgb="FFD39E00"/>
        </patternFill>
      </fill>
    </dxf>
    <dxf>
      <fill>
        <patternFill patternType="solid">
          <fgColor rgb="FFA9D08E"/>
          <bgColor rgb="FFA9D08E"/>
        </patternFill>
      </fill>
    </dxf>
    <dxf>
      <fill>
        <patternFill patternType="solid">
          <fgColor rgb="FFA9D08E"/>
          <bgColor rgb="FFA9D08E"/>
        </patternFill>
      </fill>
    </dxf>
    <dxf>
      <font>
        <color rgb="FF9C0006"/>
      </font>
    </dxf>
    <dxf>
      <font>
        <color rgb="FF9C5700"/>
      </font>
    </dxf>
    <dxf>
      <font>
        <color rgb="FF006100"/>
      </font>
    </dxf>
    <dxf>
      <font>
        <color theme="0"/>
      </font>
      <fill>
        <patternFill patternType="solid">
          <fgColor rgb="FFA9D08E"/>
          <bgColor theme="1"/>
        </patternFill>
      </fill>
    </dxf>
    <dxf>
      <fill>
        <patternFill patternType="solid">
          <fgColor rgb="FFD39E00"/>
          <bgColor rgb="FFD39E00"/>
        </patternFill>
      </fill>
    </dxf>
    <dxf>
      <fill>
        <patternFill patternType="solid">
          <fgColor rgb="FFE7E6E6"/>
          <bgColor rgb="FFE7E6E6"/>
        </patternFill>
      </fill>
    </dxf>
    <dxf>
      <font>
        <color rgb="FFFFFFFF"/>
      </font>
      <fill>
        <patternFill patternType="solid">
          <fgColor rgb="FFC00000"/>
          <bgColor rgb="FFC00000"/>
        </patternFill>
      </fill>
    </dxf>
    <dxf>
      <fill>
        <patternFill patternType="solid">
          <fgColor rgb="FFA9D08E"/>
          <bgColor rgb="FFA9D08E"/>
        </patternFill>
      </fill>
    </dxf>
    <dxf>
      <fill>
        <patternFill patternType="solid">
          <fgColor rgb="FFA9D08E"/>
          <bgColor rgb="FF9DC3E6"/>
        </patternFill>
      </fill>
    </dxf>
    <dxf>
      <font>
        <color rgb="FFFF0000"/>
      </font>
      <numFmt numFmtId="165" formatCode="\⚠\ dd/mm/yyyy"/>
    </dxf>
    <dxf>
      <fill>
        <patternFill patternType="solid">
          <fgColor rgb="FFE7E6E6"/>
          <bgColor rgb="FFE7E6E6"/>
        </patternFill>
      </fill>
    </dxf>
    <dxf>
      <font>
        <color rgb="FFFFFFFF"/>
      </font>
      <fill>
        <patternFill patternType="solid">
          <fgColor rgb="FFC00000"/>
          <bgColor rgb="FFC00000"/>
        </patternFill>
      </fill>
    </dxf>
    <dxf>
      <font>
        <color rgb="FFFFFFFF"/>
      </font>
      <fill>
        <patternFill patternType="solid">
          <fgColor rgb="FFC00000"/>
          <bgColor rgb="FFC00000"/>
        </patternFill>
      </fill>
    </dxf>
    <dxf>
      <fill>
        <patternFill patternType="solid">
          <fgColor rgb="FFD39E00"/>
          <bgColor rgb="FFD39E00"/>
        </patternFill>
      </fill>
    </dxf>
    <dxf>
      <fill>
        <patternFill patternType="solid">
          <fgColor rgb="FFD39E00"/>
          <bgColor rgb="FFD39E00"/>
        </patternFill>
      </fill>
    </dxf>
    <dxf>
      <fill>
        <patternFill patternType="solid">
          <fgColor rgb="FFA9D08E"/>
          <bgColor rgb="FFA9D08E"/>
        </patternFill>
      </fill>
    </dxf>
    <dxf>
      <fill>
        <patternFill patternType="solid">
          <fgColor rgb="FFA9D08E"/>
          <bgColor rgb="FFA9D08E"/>
        </patternFill>
      </fill>
    </dxf>
    <dxf>
      <font>
        <color rgb="FF9C0006"/>
      </font>
    </dxf>
    <dxf>
      <font>
        <color rgb="FF9C5700"/>
      </font>
    </dxf>
    <dxf>
      <font>
        <color rgb="FF006100"/>
      </font>
    </dxf>
    <dxf>
      <font>
        <color theme="0"/>
      </font>
      <fill>
        <patternFill patternType="solid">
          <fgColor rgb="FFA9D08E"/>
          <bgColor theme="1"/>
        </patternFill>
      </fill>
    </dxf>
    <dxf>
      <fill>
        <patternFill patternType="solid">
          <fgColor rgb="FFD39E00"/>
          <bgColor rgb="FFD39E00"/>
        </patternFill>
      </fill>
    </dxf>
    <dxf>
      <fill>
        <patternFill patternType="solid">
          <fgColor rgb="FFE7E6E6"/>
          <bgColor rgb="FFE7E6E6"/>
        </patternFill>
      </fill>
    </dxf>
    <dxf>
      <font>
        <color rgb="FFFFFFFF"/>
      </font>
      <fill>
        <patternFill patternType="solid">
          <fgColor rgb="FFC00000"/>
          <bgColor rgb="FFC00000"/>
        </patternFill>
      </fill>
    </dxf>
    <dxf>
      <fill>
        <patternFill patternType="solid">
          <fgColor rgb="FFA9D08E"/>
          <bgColor rgb="FFA9D08E"/>
        </patternFill>
      </fill>
    </dxf>
    <dxf>
      <fill>
        <patternFill patternType="solid">
          <fgColor rgb="FFA9D08E"/>
          <bgColor rgb="FF9DC3E6"/>
        </patternFill>
      </fill>
    </dxf>
    <dxf>
      <font>
        <color rgb="FFFF0000"/>
      </font>
      <numFmt numFmtId="165" formatCode="\⚠\ dd/mm/yyyy"/>
    </dxf>
    <dxf>
      <fill>
        <patternFill patternType="solid">
          <fgColor rgb="FFE7E6E6"/>
          <bgColor rgb="FFE7E6E6"/>
        </patternFill>
      </fill>
    </dxf>
    <dxf>
      <font>
        <color rgb="FFFFFFFF"/>
      </font>
      <fill>
        <patternFill patternType="solid">
          <fgColor rgb="FFC00000"/>
          <bgColor rgb="FFC00000"/>
        </patternFill>
      </fill>
    </dxf>
    <dxf>
      <font>
        <color rgb="FFFFFFFF"/>
      </font>
      <fill>
        <patternFill patternType="solid">
          <fgColor rgb="FFC00000"/>
          <bgColor rgb="FFC00000"/>
        </patternFill>
      </fill>
    </dxf>
    <dxf>
      <fill>
        <patternFill patternType="solid">
          <fgColor rgb="FFD39E00"/>
          <bgColor rgb="FFD39E00"/>
        </patternFill>
      </fill>
    </dxf>
    <dxf>
      <fill>
        <patternFill patternType="solid">
          <fgColor rgb="FFD39E00"/>
          <bgColor rgb="FFD39E00"/>
        </patternFill>
      </fill>
    </dxf>
    <dxf>
      <fill>
        <patternFill patternType="solid">
          <fgColor rgb="FFA9D08E"/>
          <bgColor rgb="FFA9D08E"/>
        </patternFill>
      </fill>
    </dxf>
    <dxf>
      <fill>
        <patternFill patternType="solid">
          <fgColor rgb="FFA9D08E"/>
          <bgColor rgb="FFA9D08E"/>
        </patternFill>
      </fill>
    </dxf>
    <dxf>
      <font>
        <color rgb="FF9C0006"/>
      </font>
    </dxf>
    <dxf>
      <font>
        <color rgb="FF9C5700"/>
      </font>
    </dxf>
    <dxf>
      <font>
        <color rgb="FF006100"/>
      </font>
    </dxf>
    <dxf>
      <font>
        <color theme="0"/>
      </font>
      <fill>
        <patternFill patternType="solid">
          <fgColor rgb="FFA9D08E"/>
          <bgColor theme="1"/>
        </patternFill>
      </fill>
    </dxf>
    <dxf>
      <fill>
        <patternFill patternType="solid">
          <fgColor rgb="FFD39E00"/>
          <bgColor rgb="FFD39E00"/>
        </patternFill>
      </fill>
    </dxf>
    <dxf>
      <fill>
        <patternFill patternType="solid">
          <fgColor rgb="FFE7E6E6"/>
          <bgColor rgb="FFE7E6E6"/>
        </patternFill>
      </fill>
    </dxf>
    <dxf>
      <font>
        <color rgb="FFFFFFFF"/>
      </font>
      <fill>
        <patternFill patternType="solid">
          <fgColor rgb="FFC00000"/>
          <bgColor rgb="FFC00000"/>
        </patternFill>
      </fill>
    </dxf>
    <dxf>
      <fill>
        <patternFill patternType="solid">
          <fgColor rgb="FFA9D08E"/>
          <bgColor rgb="FFA9D08E"/>
        </patternFill>
      </fill>
    </dxf>
    <dxf>
      <fill>
        <patternFill patternType="solid">
          <fgColor rgb="FFA9D08E"/>
          <bgColor rgb="FF9DC3E6"/>
        </patternFill>
      </fill>
    </dxf>
    <dxf>
      <font>
        <color rgb="FFFF0000"/>
      </font>
      <numFmt numFmtId="165" formatCode="\⚠\ dd/mm/yyyy"/>
    </dxf>
    <dxf>
      <fill>
        <patternFill patternType="solid">
          <fgColor rgb="FFE7E6E6"/>
          <bgColor rgb="FFE7E6E6"/>
        </patternFill>
      </fill>
    </dxf>
    <dxf>
      <font>
        <color rgb="FFFFFFFF"/>
      </font>
      <fill>
        <patternFill patternType="solid">
          <fgColor rgb="FFC00000"/>
          <bgColor rgb="FFC00000"/>
        </patternFill>
      </fill>
    </dxf>
    <dxf>
      <font>
        <color rgb="FFFFFFFF"/>
      </font>
      <fill>
        <patternFill patternType="solid">
          <fgColor rgb="FFC00000"/>
          <bgColor rgb="FFC00000"/>
        </patternFill>
      </fill>
    </dxf>
    <dxf>
      <fill>
        <patternFill patternType="solid">
          <fgColor rgb="FFD39E00"/>
          <bgColor rgb="FFD39E00"/>
        </patternFill>
      </fill>
    </dxf>
    <dxf>
      <fill>
        <patternFill patternType="solid">
          <fgColor rgb="FFD39E00"/>
          <bgColor rgb="FFD39E00"/>
        </patternFill>
      </fill>
    </dxf>
    <dxf>
      <fill>
        <patternFill patternType="solid">
          <fgColor rgb="FFA9D08E"/>
          <bgColor rgb="FFA9D08E"/>
        </patternFill>
      </fill>
    </dxf>
    <dxf>
      <fill>
        <patternFill patternType="solid">
          <fgColor rgb="FFA9D08E"/>
          <bgColor rgb="FFA9D08E"/>
        </patternFill>
      </fill>
    </dxf>
    <dxf>
      <font>
        <color rgb="FF9C0006"/>
      </font>
    </dxf>
    <dxf>
      <font>
        <color rgb="FF9C5700"/>
      </font>
    </dxf>
    <dxf>
      <font>
        <color rgb="FF006100"/>
      </font>
    </dxf>
    <dxf>
      <font>
        <color theme="0"/>
      </font>
      <fill>
        <patternFill patternType="solid">
          <fgColor rgb="FFA9D08E"/>
          <bgColor theme="1"/>
        </patternFill>
      </fill>
    </dxf>
    <dxf>
      <fill>
        <patternFill patternType="solid">
          <fgColor rgb="FFD39E00"/>
          <bgColor rgb="FFD39E00"/>
        </patternFill>
      </fill>
    </dxf>
    <dxf>
      <fill>
        <patternFill patternType="solid">
          <fgColor rgb="FFE7E6E6"/>
          <bgColor rgb="FFE7E6E6"/>
        </patternFill>
      </fill>
    </dxf>
    <dxf>
      <font>
        <color rgb="FFFFFFFF"/>
      </font>
      <fill>
        <patternFill patternType="solid">
          <fgColor rgb="FFC00000"/>
          <bgColor rgb="FFC00000"/>
        </patternFill>
      </fill>
    </dxf>
    <dxf>
      <fill>
        <patternFill patternType="solid">
          <fgColor rgb="FFA9D08E"/>
          <bgColor rgb="FFA9D08E"/>
        </patternFill>
      </fill>
    </dxf>
    <dxf>
      <fill>
        <patternFill patternType="solid">
          <fgColor rgb="FFA9D08E"/>
          <bgColor rgb="FF9DC3E6"/>
        </patternFill>
      </fill>
    </dxf>
    <dxf>
      <font>
        <color rgb="FFFF0000"/>
      </font>
      <numFmt numFmtId="165" formatCode="\⚠\ dd/mm/yyyy"/>
    </dxf>
    <dxf>
      <fill>
        <patternFill patternType="solid">
          <fgColor rgb="FFE7E6E6"/>
          <bgColor rgb="FFE7E6E6"/>
        </patternFill>
      </fill>
    </dxf>
    <dxf>
      <font>
        <color rgb="FFFFFFFF"/>
      </font>
      <fill>
        <patternFill patternType="solid">
          <fgColor rgb="FFC00000"/>
          <bgColor rgb="FFC00000"/>
        </patternFill>
      </fill>
    </dxf>
    <dxf>
      <font>
        <color rgb="FFFFFFFF"/>
      </font>
      <fill>
        <patternFill patternType="solid">
          <fgColor rgb="FFC00000"/>
          <bgColor rgb="FFC00000"/>
        </patternFill>
      </fill>
    </dxf>
    <dxf>
      <fill>
        <patternFill patternType="solid">
          <fgColor rgb="FFD39E00"/>
          <bgColor rgb="FFD39E00"/>
        </patternFill>
      </fill>
    </dxf>
    <dxf>
      <fill>
        <patternFill patternType="solid">
          <fgColor rgb="FFD39E00"/>
          <bgColor rgb="FFD39E00"/>
        </patternFill>
      </fill>
    </dxf>
    <dxf>
      <fill>
        <patternFill patternType="solid">
          <fgColor rgb="FFA9D08E"/>
          <bgColor rgb="FFA9D08E"/>
        </patternFill>
      </fill>
    </dxf>
    <dxf>
      <fill>
        <patternFill patternType="solid">
          <fgColor rgb="FFA9D08E"/>
          <bgColor rgb="FFA9D08E"/>
        </patternFill>
      </fill>
    </dxf>
    <dxf>
      <font>
        <color rgb="FF9C0006"/>
      </font>
    </dxf>
    <dxf>
      <font>
        <color rgb="FF9C5700"/>
      </font>
    </dxf>
    <dxf>
      <font>
        <color rgb="FF006100"/>
      </font>
    </dxf>
    <dxf>
      <font>
        <color theme="0"/>
      </font>
      <fill>
        <patternFill patternType="solid">
          <fgColor rgb="FFA9D08E"/>
          <bgColor theme="1"/>
        </patternFill>
      </fill>
    </dxf>
    <dxf>
      <fill>
        <patternFill patternType="solid">
          <fgColor rgb="FFD39E00"/>
          <bgColor rgb="FFD39E00"/>
        </patternFill>
      </fill>
    </dxf>
    <dxf>
      <fill>
        <patternFill patternType="solid">
          <fgColor rgb="FFE7E6E6"/>
          <bgColor rgb="FFE7E6E6"/>
        </patternFill>
      </fill>
    </dxf>
    <dxf>
      <font>
        <color rgb="FFFFFFFF"/>
      </font>
      <fill>
        <patternFill patternType="solid">
          <fgColor rgb="FFC00000"/>
          <bgColor rgb="FFC00000"/>
        </patternFill>
      </fill>
    </dxf>
    <dxf>
      <fill>
        <patternFill patternType="solid">
          <fgColor rgb="FFA9D08E"/>
          <bgColor rgb="FFA9D08E"/>
        </patternFill>
      </fill>
    </dxf>
    <dxf>
      <fill>
        <patternFill patternType="solid">
          <fgColor rgb="FFA9D08E"/>
          <bgColor rgb="FF9DC3E6"/>
        </patternFill>
      </fill>
    </dxf>
    <dxf>
      <font>
        <color rgb="FFFF0000"/>
      </font>
      <numFmt numFmtId="165" formatCode="\⚠\ dd/mm/yyyy"/>
    </dxf>
    <dxf>
      <fill>
        <patternFill patternType="solid">
          <fgColor rgb="FFE7E6E6"/>
          <bgColor rgb="FFE7E6E6"/>
        </patternFill>
      </fill>
    </dxf>
    <dxf>
      <font>
        <color rgb="FFFFFFFF"/>
      </font>
      <fill>
        <patternFill patternType="solid">
          <fgColor rgb="FFC00000"/>
          <bgColor rgb="FFC00000"/>
        </patternFill>
      </fill>
    </dxf>
    <dxf>
      <font>
        <color rgb="FFFFFFFF"/>
      </font>
      <fill>
        <patternFill patternType="solid">
          <fgColor rgb="FFC00000"/>
          <bgColor rgb="FFC00000"/>
        </patternFill>
      </fill>
    </dxf>
    <dxf>
      <fill>
        <patternFill patternType="solid">
          <fgColor rgb="FFD39E00"/>
          <bgColor rgb="FFD39E00"/>
        </patternFill>
      </fill>
    </dxf>
    <dxf>
      <fill>
        <patternFill patternType="solid">
          <fgColor rgb="FFD39E00"/>
          <bgColor rgb="FFD39E00"/>
        </patternFill>
      </fill>
    </dxf>
    <dxf>
      <fill>
        <patternFill patternType="solid">
          <fgColor rgb="FFA9D08E"/>
          <bgColor rgb="FFA9D08E"/>
        </patternFill>
      </fill>
    </dxf>
    <dxf>
      <fill>
        <patternFill patternType="solid">
          <fgColor rgb="FFA9D08E"/>
          <bgColor rgb="FFA9D08E"/>
        </patternFill>
      </fill>
    </dxf>
    <dxf>
      <font>
        <color rgb="FF9C0006"/>
      </font>
    </dxf>
    <dxf>
      <font>
        <color rgb="FF9C5700"/>
      </font>
    </dxf>
    <dxf>
      <font>
        <color rgb="FF006100"/>
      </font>
    </dxf>
    <dxf>
      <font>
        <color theme="0"/>
      </font>
      <fill>
        <patternFill patternType="solid">
          <fgColor rgb="FFA9D08E"/>
          <bgColor theme="1"/>
        </patternFill>
      </fill>
    </dxf>
    <dxf>
      <fill>
        <patternFill patternType="solid">
          <fgColor rgb="FFD39E00"/>
          <bgColor rgb="FFD39E00"/>
        </patternFill>
      </fill>
    </dxf>
    <dxf>
      <fill>
        <patternFill patternType="solid">
          <fgColor rgb="FFE7E6E6"/>
          <bgColor rgb="FFE7E6E6"/>
        </patternFill>
      </fill>
    </dxf>
    <dxf>
      <font>
        <color rgb="FFFFFFFF"/>
      </font>
      <fill>
        <patternFill patternType="solid">
          <fgColor rgb="FFC00000"/>
          <bgColor rgb="FFC00000"/>
        </patternFill>
      </fill>
    </dxf>
    <dxf>
      <fill>
        <patternFill patternType="solid">
          <fgColor rgb="FFA9D08E"/>
          <bgColor rgb="FFA9D08E"/>
        </patternFill>
      </fill>
    </dxf>
    <dxf>
      <fill>
        <patternFill patternType="solid">
          <fgColor rgb="FFA9D08E"/>
          <bgColor rgb="FF9DC3E6"/>
        </patternFill>
      </fill>
    </dxf>
    <dxf>
      <font>
        <color rgb="FFFF0000"/>
      </font>
      <numFmt numFmtId="165" formatCode="\⚠\ dd/mm/yyyy"/>
    </dxf>
    <dxf>
      <fill>
        <patternFill patternType="solid">
          <fgColor rgb="FFE7E6E6"/>
          <bgColor rgb="FFE7E6E6"/>
        </patternFill>
      </fill>
    </dxf>
    <dxf>
      <font>
        <color rgb="FFFFFFFF"/>
      </font>
      <fill>
        <patternFill patternType="solid">
          <fgColor rgb="FFC00000"/>
          <bgColor rgb="FFC00000"/>
        </patternFill>
      </fill>
    </dxf>
    <dxf>
      <font>
        <color rgb="FFFFFFFF"/>
      </font>
      <fill>
        <patternFill patternType="solid">
          <fgColor rgb="FFC00000"/>
          <bgColor rgb="FFC00000"/>
        </patternFill>
      </fill>
    </dxf>
    <dxf>
      <fill>
        <patternFill patternType="solid">
          <fgColor rgb="FFD39E00"/>
          <bgColor rgb="FFD39E00"/>
        </patternFill>
      </fill>
    </dxf>
    <dxf>
      <fill>
        <patternFill patternType="solid">
          <fgColor rgb="FFD39E00"/>
          <bgColor rgb="FFD39E00"/>
        </patternFill>
      </fill>
    </dxf>
    <dxf>
      <fill>
        <patternFill patternType="solid">
          <fgColor rgb="FFA9D08E"/>
          <bgColor rgb="FFA9D08E"/>
        </patternFill>
      </fill>
    </dxf>
    <dxf>
      <fill>
        <patternFill patternType="solid">
          <fgColor rgb="FFA9D08E"/>
          <bgColor rgb="FFA9D08E"/>
        </patternFill>
      </fill>
    </dxf>
    <dxf>
      <font>
        <color rgb="FF9C0006"/>
      </font>
    </dxf>
    <dxf>
      <font>
        <color rgb="FF9C5700"/>
      </font>
    </dxf>
    <dxf>
      <font>
        <color rgb="FF006100"/>
      </font>
    </dxf>
    <dxf>
      <font>
        <color rgb="FF9C0006"/>
      </font>
    </dxf>
    <dxf>
      <font>
        <color rgb="FF9C5700"/>
      </font>
    </dxf>
    <dxf>
      <font>
        <color rgb="FF006100"/>
      </font>
    </dxf>
    <dxf>
      <fill>
        <patternFill>
          <bgColor rgb="FFFFF2CC"/>
        </patternFill>
      </fill>
    </dxf>
    <dxf>
      <font>
        <color rgb="FF9C0006"/>
      </font>
    </dxf>
    <dxf>
      <font>
        <color rgb="FF9C5700"/>
      </font>
    </dxf>
    <dxf>
      <font>
        <color rgb="FF006100"/>
      </font>
    </dxf>
    <dxf>
      <font>
        <b/>
        <color rgb="FF9C0006"/>
      </font>
    </dxf>
    <dxf>
      <font>
        <b/>
        <color rgb="FF9C5700"/>
      </font>
    </dxf>
    <dxf>
      <font>
        <b/>
        <color rgb="FF006100"/>
      </font>
    </dxf>
    <dxf>
      <font>
        <strike val="0"/>
        <condense val="0"/>
        <extend val="0"/>
        <outline val="0"/>
        <shadow val="0"/>
        <vertAlign val="baseline"/>
        <sz val="11"/>
        <color theme="1"/>
        <name val="Calibri"/>
        <family val="2"/>
        <scheme val="minor"/>
      </font>
      <numFmt numFmtId="1" formatCode="0"/>
      <fill>
        <patternFill patternType="solid">
          <fgColor theme="4" tint="0.79998168889431442"/>
          <bgColor theme="4" tint="0.79998168889431442"/>
        </patternFill>
      </fill>
      <border outline="0">
        <left style="thin">
          <color theme="0"/>
        </left>
        <right/>
        <top style="thin">
          <color theme="0"/>
        </top>
        <bottom/>
      </border>
      <protection locked="1" hidden="0"/>
    </dxf>
    <dxf>
      <font>
        <strike val="0"/>
        <condense val="0"/>
        <extend val="0"/>
        <outline val="0"/>
        <shadow val="0"/>
        <vertAlign val="baseline"/>
        <sz val="11"/>
        <color theme="1"/>
        <name val="Calibri"/>
        <family val="2"/>
        <scheme val="minor"/>
      </font>
      <fill>
        <patternFill patternType="solid">
          <fgColor theme="4" tint="0.79998168889431442"/>
          <bgColor theme="4" tint="0.79998168889431442"/>
        </patternFill>
      </fill>
      <border outline="0">
        <left style="thin">
          <color theme="0"/>
        </left>
        <right/>
        <top style="thin">
          <color theme="0"/>
        </top>
        <bottom/>
      </border>
      <protection locked="1" hidden="0"/>
    </dxf>
    <dxf>
      <font>
        <strike val="0"/>
        <condense val="0"/>
        <extend val="0"/>
        <outline val="0"/>
        <shadow val="0"/>
        <vertAlign val="baseline"/>
        <sz val="11"/>
        <color theme="1"/>
        <name val="Calibri"/>
        <family val="2"/>
        <scheme val="minor"/>
      </font>
      <fill>
        <patternFill patternType="solid">
          <fgColor theme="4" tint="0.79998168889431442"/>
          <bgColor theme="4" tint="0.79998168889431442"/>
        </patternFill>
      </fill>
      <border outline="0">
        <left style="thin">
          <color theme="0"/>
        </left>
        <right/>
        <top style="thin">
          <color theme="0"/>
        </top>
        <bottom/>
      </border>
      <protection locked="1" hidden="0"/>
    </dxf>
    <dxf>
      <font>
        <strike val="0"/>
        <condense val="0"/>
        <extend val="0"/>
        <outline val="0"/>
        <shadow val="0"/>
        <vertAlign val="baseline"/>
        <sz val="11"/>
        <color theme="1"/>
        <name val="Calibri"/>
        <family val="2"/>
        <scheme val="minor"/>
      </font>
      <fill>
        <patternFill patternType="solid">
          <fgColor theme="4" tint="0.79998168889431442"/>
          <bgColor theme="4" tint="0.79998168889431442"/>
        </patternFill>
      </fill>
      <border outline="0">
        <left style="thin">
          <color theme="0"/>
        </left>
        <right/>
        <top style="thin">
          <color theme="0"/>
        </top>
        <bottom/>
      </border>
      <protection locked="1" hidden="0"/>
    </dxf>
    <dxf>
      <font>
        <strike val="0"/>
        <condense val="0"/>
        <extend val="0"/>
        <outline val="0"/>
        <shadow val="0"/>
        <vertAlign val="baseline"/>
        <sz val="11"/>
        <color theme="1"/>
        <name val="Calibri"/>
        <family val="2"/>
        <scheme val="minor"/>
      </font>
      <fill>
        <patternFill patternType="solid">
          <fgColor theme="4" tint="0.79998168889431442"/>
          <bgColor theme="4" tint="0.79998168889431442"/>
        </patternFill>
      </fill>
      <border outline="0">
        <left style="thin">
          <color theme="0"/>
        </left>
        <right/>
        <top style="thin">
          <color theme="0"/>
        </top>
        <bottom/>
      </border>
      <protection locked="1" hidden="0"/>
    </dxf>
    <dxf>
      <font>
        <strike val="0"/>
        <condense val="0"/>
        <extend val="0"/>
        <outline val="0"/>
        <shadow val="0"/>
        <vertAlign val="baseline"/>
        <sz val="11"/>
        <color theme="1"/>
        <name val="Calibri"/>
        <family val="2"/>
        <scheme val="minor"/>
      </font>
      <fill>
        <patternFill patternType="solid">
          <fgColor theme="4" tint="0.79998168889431442"/>
          <bgColor theme="4" tint="0.79998168889431442"/>
        </patternFill>
      </fill>
      <border outline="0">
        <left style="thin">
          <color theme="0"/>
        </left>
        <right/>
        <top style="thin">
          <color theme="0"/>
        </top>
        <bottom/>
      </border>
      <protection locked="1" hidden="0"/>
    </dxf>
    <dxf>
      <font>
        <strike val="0"/>
        <condense val="0"/>
        <extend val="0"/>
        <outline val="0"/>
        <shadow val="0"/>
        <vertAlign val="baseline"/>
        <sz val="11"/>
        <color theme="1"/>
        <name val="Calibri"/>
        <family val="2"/>
        <scheme val="minor"/>
      </font>
      <fill>
        <patternFill patternType="solid">
          <fgColor theme="4" tint="0.79998168889431442"/>
          <bgColor theme="4" tint="0.79998168889431442"/>
        </patternFill>
      </fill>
      <border outline="0">
        <left style="thin">
          <color theme="0"/>
        </left>
        <right/>
        <top style="thin">
          <color theme="0"/>
        </top>
        <bottom/>
      </border>
      <protection locked="1" hidden="0"/>
    </dxf>
    <dxf>
      <font>
        <strike val="0"/>
        <condense val="0"/>
        <extend val="0"/>
        <outline val="0"/>
        <shadow val="0"/>
        <vertAlign val="baseline"/>
        <sz val="11"/>
        <color theme="1"/>
        <name val="Calibri"/>
        <family val="2"/>
        <scheme val="minor"/>
      </font>
      <fill>
        <patternFill patternType="solid">
          <fgColor theme="4" tint="0.79998168889431442"/>
          <bgColor theme="4" tint="0.79998168889431442"/>
        </patternFill>
      </fill>
      <border outline="0">
        <left style="thin">
          <color theme="0"/>
        </left>
        <right/>
        <top style="thin">
          <color theme="0"/>
        </top>
        <bottom/>
      </border>
      <protection locked="1" hidden="0"/>
    </dxf>
    <dxf>
      <font>
        <strike val="0"/>
        <condense val="0"/>
        <extend val="0"/>
        <outline val="0"/>
        <shadow val="0"/>
        <vertAlign val="baseline"/>
        <sz val="11"/>
        <color theme="1"/>
        <name val="Calibri"/>
        <family val="2"/>
        <scheme val="minor"/>
      </font>
      <fill>
        <patternFill patternType="solid">
          <fgColor theme="4" tint="0.79998168889431442"/>
          <bgColor theme="4" tint="0.79998168889431442"/>
        </patternFill>
      </fill>
      <border outline="0">
        <left style="thin">
          <color theme="0"/>
        </left>
        <right/>
        <top style="thin">
          <color theme="0"/>
        </top>
        <bottom/>
      </border>
      <protection locked="1" hidden="0"/>
    </dxf>
    <dxf>
      <font>
        <strike val="0"/>
        <condense val="0"/>
        <extend val="0"/>
        <outline val="0"/>
        <shadow val="0"/>
        <vertAlign val="baseline"/>
        <sz val="11"/>
        <color theme="1"/>
        <name val="Calibri"/>
        <family val="2"/>
        <scheme val="minor"/>
      </font>
      <fill>
        <patternFill patternType="solid">
          <fgColor theme="4" tint="0.79998168889431442"/>
          <bgColor theme="4" tint="0.79998168889431442"/>
        </patternFill>
      </fill>
      <border outline="0">
        <left style="thin">
          <color theme="0"/>
        </left>
        <right/>
        <top style="thin">
          <color theme="0"/>
        </top>
        <bottom/>
      </border>
      <protection locked="1" hidden="0"/>
    </dxf>
    <dxf>
      <font>
        <strike val="0"/>
        <condense val="0"/>
        <extend val="0"/>
        <outline val="0"/>
        <shadow val="0"/>
        <vertAlign val="baseline"/>
        <sz val="11"/>
        <color theme="1"/>
        <name val="Calibri"/>
        <family val="2"/>
        <scheme val="minor"/>
      </font>
      <fill>
        <patternFill patternType="solid">
          <fgColor theme="4" tint="0.79998168889431442"/>
          <bgColor theme="4" tint="0.79998168889431442"/>
        </patternFill>
      </fill>
      <border outline="0">
        <left style="thin">
          <color theme="0"/>
        </left>
        <right/>
        <top style="thin">
          <color theme="0"/>
        </top>
        <bottom/>
      </border>
      <protection locked="1" hidden="0"/>
    </dxf>
    <dxf>
      <font>
        <strike val="0"/>
        <condense val="0"/>
        <extend val="0"/>
        <outline val="0"/>
        <shadow val="0"/>
        <vertAlign val="baseline"/>
        <sz val="11"/>
        <color theme="1"/>
        <name val="Calibri"/>
        <family val="2"/>
        <scheme val="minor"/>
      </font>
      <fill>
        <patternFill patternType="solid">
          <fgColor theme="4" tint="0.79998168889431442"/>
          <bgColor theme="4" tint="0.79998168889431442"/>
        </patternFill>
      </fill>
      <border outline="0">
        <left style="thin">
          <color theme="0"/>
        </left>
        <right/>
        <top style="thin">
          <color theme="0"/>
        </top>
        <bottom/>
      </border>
      <protection locked="1" hidden="0"/>
    </dxf>
    <dxf>
      <font>
        <strike val="0"/>
        <condense val="0"/>
        <extend val="0"/>
        <outline val="0"/>
        <shadow val="0"/>
        <u/>
        <vertAlign val="baseline"/>
        <sz val="11"/>
        <color rgb="FF0563C1"/>
        <name val="Calibri"/>
        <family val="2"/>
      </font>
      <fill>
        <patternFill patternType="solid">
          <fgColor theme="4" tint="0.79998168889431442"/>
          <bgColor theme="4" tint="0.79998168889431442"/>
        </patternFill>
      </fill>
      <border outline="0">
        <left/>
        <right/>
        <top style="thin">
          <color theme="0"/>
        </top>
        <bottom/>
      </border>
      <protection locked="1" hidden="0"/>
    </dxf>
    <dxf>
      <font>
        <strike val="0"/>
        <condense val="0"/>
        <extend val="0"/>
        <outline val="0"/>
        <shadow val="0"/>
        <vertAlign val="baseline"/>
        <sz val="11"/>
        <color theme="1"/>
        <name val="Calibri"/>
        <family val="2"/>
        <scheme val="minor"/>
      </font>
      <fill>
        <patternFill patternType="solid">
          <fgColor theme="4" tint="0.79998168889431442"/>
          <bgColor theme="4" tint="0.79998168889431442"/>
        </patternFill>
      </fill>
      <protection locked="1" hidden="0"/>
    </dxf>
    <dxf>
      <font>
        <b/>
        <strike val="0"/>
        <condense val="0"/>
        <extend val="0"/>
        <outline val="0"/>
        <shadow val="0"/>
        <vertAlign val="baseline"/>
        <sz val="11"/>
        <color rgb="FFFFFFFF"/>
        <name val="Calibri"/>
        <family val="2"/>
      </font>
      <fill>
        <patternFill patternType="solid">
          <fgColor indexed="64"/>
          <bgColor rgb="FF1F4E79"/>
        </patternFill>
      </fill>
      <alignment horizontal="center" vertical="center" wrapText="1"/>
      <protection locked="1" hidden="0"/>
    </dxf>
  </dxfs>
  <tableStyles count="0" defaultTableStyle="TableStyleMedium9" defaultPivotStyle="PivotStyleLight16"/>
  <colors>
    <mruColors>
      <color rgb="FFF3F7FD"/>
      <color rgb="FF2E72B7"/>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sheetMetadata" Target="metadata.xml"/><Relationship Id="rId89" Type="http://schemas.openxmlformats.org/officeDocument/2006/relationships/calcChain" Target="calcChain.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microsoft.com/office/2022/10/relationships/richValueRel" Target="richData/richValueRel.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sharedStrings" Target="sharedStrings.xml"/><Relationship Id="rId88" Type="http://schemas.microsoft.com/office/2017/06/relationships/rdRichValueTypes" Target="richData/rdRichValueTyp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theme" Target="theme/theme1.xml"/><Relationship Id="rId86" Type="http://schemas.microsoft.com/office/2017/06/relationships/rdRichValue" Target="richData/rdrichvalue.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microsoft.com/office/2017/06/relationships/rdRichValueStructure" Target="richData/rdrichvaluestructure.xml"/><Relationship Id="rId61" Type="http://schemas.openxmlformats.org/officeDocument/2006/relationships/worksheet" Target="worksheets/sheet61.xml"/><Relationship Id="rId82" Type="http://schemas.openxmlformats.org/officeDocument/2006/relationships/styles" Target="styles.xml"/><Relationship Id="rId19" Type="http://schemas.openxmlformats.org/officeDocument/2006/relationships/worksheet" Target="worksheets/sheet19.xml"/></Relationships>
</file>

<file path=xl/drawings/_rels/drawing1.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5" Type="http://schemas.openxmlformats.org/officeDocument/2006/relationships/image" Target="../media/image9.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0</xdr:col>
      <xdr:colOff>393095</xdr:colOff>
      <xdr:row>17</xdr:row>
      <xdr:rowOff>1</xdr:rowOff>
    </xdr:from>
    <xdr:to>
      <xdr:col>1</xdr:col>
      <xdr:colOff>145</xdr:colOff>
      <xdr:row>18</xdr:row>
      <xdr:rowOff>1</xdr:rowOff>
    </xdr:to>
    <xdr:pic>
      <xdr:nvPicPr>
        <xdr:cNvPr id="3" name="Graphic 2" descr="Badge 1 with solid fill">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393095" y="3930953"/>
          <a:ext cx="231826" cy="231826"/>
        </a:xfrm>
        <a:prstGeom prst="rect">
          <a:avLst/>
        </a:prstGeom>
        <a:ln>
          <a:prstDash val="solid"/>
        </a:ln>
      </xdr:spPr>
    </xdr:pic>
    <xdr:clientData/>
  </xdr:twoCellAnchor>
  <xdr:twoCellAnchor editAs="oneCell">
    <xdr:from>
      <xdr:col>0</xdr:col>
      <xdr:colOff>393095</xdr:colOff>
      <xdr:row>18</xdr:row>
      <xdr:rowOff>-1</xdr:rowOff>
    </xdr:from>
    <xdr:to>
      <xdr:col>1</xdr:col>
      <xdr:colOff>145</xdr:colOff>
      <xdr:row>19</xdr:row>
      <xdr:rowOff>775</xdr:rowOff>
    </xdr:to>
    <xdr:pic>
      <xdr:nvPicPr>
        <xdr:cNvPr id="4" name="Graphic 3" descr="Badge with solid fill">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a:srcRect/>
        <a:stretch>
          <a:fillRect/>
        </a:stretch>
      </xdr:blipFill>
      <xdr:spPr>
        <a:xfrm>
          <a:off x="393095" y="4162777"/>
          <a:ext cx="231826" cy="231826"/>
        </a:xfrm>
        <a:prstGeom prst="rect">
          <a:avLst/>
        </a:prstGeom>
        <a:ln>
          <a:prstDash val="solid"/>
        </a:ln>
      </xdr:spPr>
    </xdr:pic>
    <xdr:clientData/>
  </xdr:twoCellAnchor>
  <xdr:twoCellAnchor editAs="oneCell">
    <xdr:from>
      <xdr:col>0</xdr:col>
      <xdr:colOff>393095</xdr:colOff>
      <xdr:row>19</xdr:row>
      <xdr:rowOff>0</xdr:rowOff>
    </xdr:from>
    <xdr:to>
      <xdr:col>1</xdr:col>
      <xdr:colOff>145</xdr:colOff>
      <xdr:row>20</xdr:row>
      <xdr:rowOff>8167</xdr:rowOff>
    </xdr:to>
    <xdr:pic>
      <xdr:nvPicPr>
        <xdr:cNvPr id="5" name="Graphic 4" descr="Badge 3 with solid fill">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3"/>
        <a:srcRect/>
        <a:stretch>
          <a:fillRect/>
        </a:stretch>
      </xdr:blipFill>
      <xdr:spPr>
        <a:xfrm>
          <a:off x="393095" y="4394603"/>
          <a:ext cx="231826" cy="231826"/>
        </a:xfrm>
        <a:prstGeom prst="rect">
          <a:avLst/>
        </a:prstGeom>
        <a:ln>
          <a:prstDash val="solid"/>
        </a:ln>
      </xdr:spPr>
    </xdr:pic>
    <xdr:clientData/>
  </xdr:twoCellAnchor>
  <xdr:twoCellAnchor editAs="oneCell">
    <xdr:from>
      <xdr:col>0</xdr:col>
      <xdr:colOff>393095</xdr:colOff>
      <xdr:row>21</xdr:row>
      <xdr:rowOff>225474</xdr:rowOff>
    </xdr:from>
    <xdr:to>
      <xdr:col>1</xdr:col>
      <xdr:colOff>145</xdr:colOff>
      <xdr:row>23</xdr:row>
      <xdr:rowOff>411</xdr:rowOff>
    </xdr:to>
    <xdr:pic>
      <xdr:nvPicPr>
        <xdr:cNvPr id="8" name="Graphic 7" descr="Badge 4 with solid fill">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4"/>
        <a:srcRect/>
        <a:stretch>
          <a:fillRect/>
        </a:stretch>
      </xdr:blipFill>
      <xdr:spPr>
        <a:xfrm>
          <a:off x="393095" y="7170157"/>
          <a:ext cx="231826" cy="238176"/>
        </a:xfrm>
        <a:prstGeom prst="rect">
          <a:avLst/>
        </a:prstGeom>
        <a:ln>
          <a:prstDash val="solid"/>
        </a:ln>
      </xdr:spPr>
    </xdr:pic>
    <xdr:clientData/>
  </xdr:twoCellAnchor>
  <xdr:twoCellAnchor editAs="oneCell">
    <xdr:from>
      <xdr:col>0</xdr:col>
      <xdr:colOff>393095</xdr:colOff>
      <xdr:row>25</xdr:row>
      <xdr:rowOff>3327</xdr:rowOff>
    </xdr:from>
    <xdr:to>
      <xdr:col>1</xdr:col>
      <xdr:colOff>145</xdr:colOff>
      <xdr:row>26</xdr:row>
      <xdr:rowOff>3587</xdr:rowOff>
    </xdr:to>
    <xdr:pic>
      <xdr:nvPicPr>
        <xdr:cNvPr id="9" name="Graphic 8" descr="Badge 5 with solid fill">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5"/>
        <a:srcRect/>
        <a:stretch>
          <a:fillRect/>
        </a:stretch>
      </xdr:blipFill>
      <xdr:spPr>
        <a:xfrm>
          <a:off x="393095" y="8804564"/>
          <a:ext cx="228394" cy="225583"/>
        </a:xfrm>
        <a:prstGeom prst="rect">
          <a:avLst/>
        </a:prstGeom>
        <a:ln>
          <a:prstDash val="solid"/>
        </a:ln>
      </xdr:spPr>
    </xdr:pic>
    <xdr:clientData/>
  </xdr:twoCellAnchor>
</xdr:wsDr>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4">
  <rv s="0">
    <v>0</v>
    <v>5</v>
  </rv>
  <rv s="0">
    <v>1</v>
    <v>5</v>
  </rv>
  <rv s="0">
    <v>2</v>
    <v>5</v>
  </rv>
  <rv s="0">
    <v>3</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8:M86" totalsRowShown="0" headerRowDxfId="1180" dataDxfId="1179">
  <autoFilter ref="A18:M86" xr:uid="{00000000-0009-0000-0100-000001000000}"/>
  <tableColumns count="13">
    <tableColumn id="1" xr3:uid="{00000000-0010-0000-0000-000001000000}" name="Chapter" dataDxfId="1178"/>
    <tableColumn id="2" xr3:uid="{00000000-0010-0000-0000-000002000000}" name="Total items" dataDxfId="1177"/>
    <tableColumn id="3" xr3:uid="{00000000-0010-0000-0000-000003000000}" name="Met or achieved" dataDxfId="1176"/>
    <tableColumn id="4" xr3:uid="{00000000-0010-0000-0000-000004000000}" name="Partially achieved" dataDxfId="1175"/>
    <tableColumn id="5" xr3:uid="{00000000-0010-0000-0000-000005000000}" name="Not met or not yet achieved" dataDxfId="1174"/>
    <tableColumn id="6" xr3:uid="{00000000-0010-0000-0000-000006000000}" name="Not assessed" dataDxfId="1173"/>
    <tableColumn id="7" xr3:uid="{00000000-0010-0000-0000-000007000000}" name="Not applicable" dataDxfId="1172"/>
    <tableColumn id="8" xr3:uid="{00000000-0010-0000-0000-000008000000}" name="Blue" dataDxfId="1171"/>
    <tableColumn id="9" xr3:uid="{00000000-0010-0000-0000-000009000000}" name="Green" dataDxfId="1170"/>
    <tableColumn id="10" xr3:uid="{00000000-0010-0000-0000-00000A000000}" name="Amber" dataDxfId="1169"/>
    <tableColumn id="11" xr3:uid="{00000000-0010-0000-0000-00000B000000}" name="Red" dataDxfId="1168"/>
    <tableColumn id="12" xr3:uid="{00000000-0010-0000-0000-00000C000000}" name="Grey" dataDxfId="1167"/>
    <tableColumn id="13" xr3:uid="{00000000-0010-0000-0000-00000D000000}" name="Black" dataDxfId="1166"/>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https://ics.ac.uk/guidance/gpics.html"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s://ics.ac.uk/guidance/gpics.html"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https://ics.ac.uk/guidance/gpics.html" TargetMode="External"/></Relationships>
</file>

<file path=xl/worksheets/_rels/sheet13.xml.rels><?xml version="1.0" encoding="UTF-8" standalone="yes"?>
<Relationships xmlns="http://schemas.openxmlformats.org/package/2006/relationships"><Relationship Id="rId1" Type="http://schemas.openxmlformats.org/officeDocument/2006/relationships/hyperlink" Target="https://ics.ac.uk/guidance/gpics.html" TargetMode="External"/></Relationships>
</file>

<file path=xl/worksheets/_rels/sheet14.xml.rels><?xml version="1.0" encoding="UTF-8" standalone="yes"?>
<Relationships xmlns="http://schemas.openxmlformats.org/package/2006/relationships"><Relationship Id="rId1" Type="http://schemas.openxmlformats.org/officeDocument/2006/relationships/hyperlink" Target="https://ics.ac.uk/guidance/gpics.html" TargetMode="External"/></Relationships>
</file>

<file path=xl/worksheets/_rels/sheet15.xml.rels><?xml version="1.0" encoding="UTF-8" standalone="yes"?>
<Relationships xmlns="http://schemas.openxmlformats.org/package/2006/relationships"><Relationship Id="rId1" Type="http://schemas.openxmlformats.org/officeDocument/2006/relationships/hyperlink" Target="https://ics.ac.uk/guidance/gpics.html" TargetMode="External"/></Relationships>
</file>

<file path=xl/worksheets/_rels/sheet16.xml.rels><?xml version="1.0" encoding="UTF-8" standalone="yes"?>
<Relationships xmlns="http://schemas.openxmlformats.org/package/2006/relationships"><Relationship Id="rId1" Type="http://schemas.openxmlformats.org/officeDocument/2006/relationships/hyperlink" Target="https://ics.ac.uk/guidance/gpics.html" TargetMode="External"/></Relationships>
</file>

<file path=xl/worksheets/_rels/sheet17.xml.rels><?xml version="1.0" encoding="UTF-8" standalone="yes"?>
<Relationships xmlns="http://schemas.openxmlformats.org/package/2006/relationships"><Relationship Id="rId1" Type="http://schemas.openxmlformats.org/officeDocument/2006/relationships/hyperlink" Target="https://ics.ac.uk/guidance/gpics.html" TargetMode="External"/></Relationships>
</file>

<file path=xl/worksheets/_rels/sheet18.xml.rels><?xml version="1.0" encoding="UTF-8" standalone="yes"?>
<Relationships xmlns="http://schemas.openxmlformats.org/package/2006/relationships"><Relationship Id="rId1" Type="http://schemas.openxmlformats.org/officeDocument/2006/relationships/hyperlink" Target="https://ics.ac.uk/guidance/gpics.html" TargetMode="External"/></Relationships>
</file>

<file path=xl/worksheets/_rels/sheet19.xml.rels><?xml version="1.0" encoding="UTF-8" standalone="yes"?>
<Relationships xmlns="http://schemas.openxmlformats.org/package/2006/relationships"><Relationship Id="rId1" Type="http://schemas.openxmlformats.org/officeDocument/2006/relationships/hyperlink" Target="https://ics.ac.uk/guidance/gpics.html"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hyperlink" Target="https://ics.ac.uk/guidance/gpics.html" TargetMode="External"/></Relationships>
</file>

<file path=xl/worksheets/_rels/sheet21.xml.rels><?xml version="1.0" encoding="UTF-8" standalone="yes"?>
<Relationships xmlns="http://schemas.openxmlformats.org/package/2006/relationships"><Relationship Id="rId1" Type="http://schemas.openxmlformats.org/officeDocument/2006/relationships/hyperlink" Target="https://ics.ac.uk/guidance/gpics.html" TargetMode="External"/></Relationships>
</file>

<file path=xl/worksheets/_rels/sheet22.xml.rels><?xml version="1.0" encoding="UTF-8" standalone="yes"?>
<Relationships xmlns="http://schemas.openxmlformats.org/package/2006/relationships"><Relationship Id="rId1" Type="http://schemas.openxmlformats.org/officeDocument/2006/relationships/hyperlink" Target="https://ics.ac.uk/guidance/gpics.html" TargetMode="External"/></Relationships>
</file>

<file path=xl/worksheets/_rels/sheet23.xml.rels><?xml version="1.0" encoding="UTF-8" standalone="yes"?>
<Relationships xmlns="http://schemas.openxmlformats.org/package/2006/relationships"><Relationship Id="rId1" Type="http://schemas.openxmlformats.org/officeDocument/2006/relationships/hyperlink" Target="https://ics.ac.uk/guidance/gpics.html" TargetMode="External"/></Relationships>
</file>

<file path=xl/worksheets/_rels/sheet24.xml.rels><?xml version="1.0" encoding="UTF-8" standalone="yes"?>
<Relationships xmlns="http://schemas.openxmlformats.org/package/2006/relationships"><Relationship Id="rId1" Type="http://schemas.openxmlformats.org/officeDocument/2006/relationships/hyperlink" Target="https://ics.ac.uk/guidance/gpics.html" TargetMode="External"/></Relationships>
</file>

<file path=xl/worksheets/_rels/sheet25.xml.rels><?xml version="1.0" encoding="UTF-8" standalone="yes"?>
<Relationships xmlns="http://schemas.openxmlformats.org/package/2006/relationships"><Relationship Id="rId1" Type="http://schemas.openxmlformats.org/officeDocument/2006/relationships/hyperlink" Target="https://ics.ac.uk/guidance/gpics.html" TargetMode="External"/></Relationships>
</file>

<file path=xl/worksheets/_rels/sheet26.xml.rels><?xml version="1.0" encoding="UTF-8" standalone="yes"?>
<Relationships xmlns="http://schemas.openxmlformats.org/package/2006/relationships"><Relationship Id="rId1" Type="http://schemas.openxmlformats.org/officeDocument/2006/relationships/hyperlink" Target="https://ics.ac.uk/guidance/gpics.html" TargetMode="External"/></Relationships>
</file>

<file path=xl/worksheets/_rels/sheet27.xml.rels><?xml version="1.0" encoding="UTF-8" standalone="yes"?>
<Relationships xmlns="http://schemas.openxmlformats.org/package/2006/relationships"><Relationship Id="rId1" Type="http://schemas.openxmlformats.org/officeDocument/2006/relationships/hyperlink" Target="https://ics.ac.uk/guidance/gpics.html" TargetMode="External"/></Relationships>
</file>

<file path=xl/worksheets/_rels/sheet28.xml.rels><?xml version="1.0" encoding="UTF-8" standalone="yes"?>
<Relationships xmlns="http://schemas.openxmlformats.org/package/2006/relationships"><Relationship Id="rId1" Type="http://schemas.openxmlformats.org/officeDocument/2006/relationships/hyperlink" Target="https://ics.ac.uk/guidance/gpics.html" TargetMode="External"/></Relationships>
</file>

<file path=xl/worksheets/_rels/sheet29.xml.rels><?xml version="1.0" encoding="UTF-8" standalone="yes"?>
<Relationships xmlns="http://schemas.openxmlformats.org/package/2006/relationships"><Relationship Id="rId1" Type="http://schemas.openxmlformats.org/officeDocument/2006/relationships/hyperlink" Target="https://ics.ac.uk/guidance/gpics.html" TargetMode="Externa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0.xml.rels><?xml version="1.0" encoding="UTF-8" standalone="yes"?>
<Relationships xmlns="http://schemas.openxmlformats.org/package/2006/relationships"><Relationship Id="rId1" Type="http://schemas.openxmlformats.org/officeDocument/2006/relationships/hyperlink" Target="https://ics.ac.uk/guidance/gpics.html" TargetMode="External"/></Relationships>
</file>

<file path=xl/worksheets/_rels/sheet31.xml.rels><?xml version="1.0" encoding="UTF-8" standalone="yes"?>
<Relationships xmlns="http://schemas.openxmlformats.org/package/2006/relationships"><Relationship Id="rId1" Type="http://schemas.openxmlformats.org/officeDocument/2006/relationships/hyperlink" Target="https://ics.ac.uk/guidance/gpics.html" TargetMode="External"/></Relationships>
</file>

<file path=xl/worksheets/_rels/sheet32.xml.rels><?xml version="1.0" encoding="UTF-8" standalone="yes"?>
<Relationships xmlns="http://schemas.openxmlformats.org/package/2006/relationships"><Relationship Id="rId1" Type="http://schemas.openxmlformats.org/officeDocument/2006/relationships/hyperlink" Target="https://ics.ac.uk/guidance/gpics.html" TargetMode="External"/></Relationships>
</file>

<file path=xl/worksheets/_rels/sheet33.xml.rels><?xml version="1.0" encoding="UTF-8" standalone="yes"?>
<Relationships xmlns="http://schemas.openxmlformats.org/package/2006/relationships"><Relationship Id="rId1" Type="http://schemas.openxmlformats.org/officeDocument/2006/relationships/hyperlink" Target="https://ics.ac.uk/guidance/gpics.html" TargetMode="External"/></Relationships>
</file>

<file path=xl/worksheets/_rels/sheet34.xml.rels><?xml version="1.0" encoding="UTF-8" standalone="yes"?>
<Relationships xmlns="http://schemas.openxmlformats.org/package/2006/relationships"><Relationship Id="rId1" Type="http://schemas.openxmlformats.org/officeDocument/2006/relationships/hyperlink" Target="https://ics.ac.uk/guidance/gpics.html" TargetMode="External"/></Relationships>
</file>

<file path=xl/worksheets/_rels/sheet35.xml.rels><?xml version="1.0" encoding="UTF-8" standalone="yes"?>
<Relationships xmlns="http://schemas.openxmlformats.org/package/2006/relationships"><Relationship Id="rId1" Type="http://schemas.openxmlformats.org/officeDocument/2006/relationships/hyperlink" Target="https://ics.ac.uk/guidance/gpics.html" TargetMode="External"/></Relationships>
</file>

<file path=xl/worksheets/_rels/sheet36.xml.rels><?xml version="1.0" encoding="UTF-8" standalone="yes"?>
<Relationships xmlns="http://schemas.openxmlformats.org/package/2006/relationships"><Relationship Id="rId1" Type="http://schemas.openxmlformats.org/officeDocument/2006/relationships/hyperlink" Target="https://ics.ac.uk/guidance/gpics.html" TargetMode="External"/></Relationships>
</file>

<file path=xl/worksheets/_rels/sheet37.xml.rels><?xml version="1.0" encoding="UTF-8" standalone="yes"?>
<Relationships xmlns="http://schemas.openxmlformats.org/package/2006/relationships"><Relationship Id="rId1" Type="http://schemas.openxmlformats.org/officeDocument/2006/relationships/hyperlink" Target="https://ics.ac.uk/guidance/gpics.html" TargetMode="External"/></Relationships>
</file>

<file path=xl/worksheets/_rels/sheet38.xml.rels><?xml version="1.0" encoding="UTF-8" standalone="yes"?>
<Relationships xmlns="http://schemas.openxmlformats.org/package/2006/relationships"><Relationship Id="rId1" Type="http://schemas.openxmlformats.org/officeDocument/2006/relationships/hyperlink" Target="https://ics.ac.uk/guidance/gpics.html" TargetMode="External"/></Relationships>
</file>

<file path=xl/worksheets/_rels/sheet39.xml.rels><?xml version="1.0" encoding="UTF-8" standalone="yes"?>
<Relationships xmlns="http://schemas.openxmlformats.org/package/2006/relationships"><Relationship Id="rId1" Type="http://schemas.openxmlformats.org/officeDocument/2006/relationships/hyperlink" Target="https://ics.ac.uk/guidance/gpics.html"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hyperlink" Target="https://ics.ac.uk/guidance/gpics.html" TargetMode="External"/></Relationships>
</file>

<file path=xl/worksheets/_rels/sheet41.xml.rels><?xml version="1.0" encoding="UTF-8" standalone="yes"?>
<Relationships xmlns="http://schemas.openxmlformats.org/package/2006/relationships"><Relationship Id="rId1" Type="http://schemas.openxmlformats.org/officeDocument/2006/relationships/hyperlink" Target="https://ics.ac.uk/guidance/gpics.html" TargetMode="External"/></Relationships>
</file>

<file path=xl/worksheets/_rels/sheet42.xml.rels><?xml version="1.0" encoding="UTF-8" standalone="yes"?>
<Relationships xmlns="http://schemas.openxmlformats.org/package/2006/relationships"><Relationship Id="rId1" Type="http://schemas.openxmlformats.org/officeDocument/2006/relationships/hyperlink" Target="https://ics.ac.uk/guidance/gpics.html" TargetMode="External"/></Relationships>
</file>

<file path=xl/worksheets/_rels/sheet43.xml.rels><?xml version="1.0" encoding="UTF-8" standalone="yes"?>
<Relationships xmlns="http://schemas.openxmlformats.org/package/2006/relationships"><Relationship Id="rId1" Type="http://schemas.openxmlformats.org/officeDocument/2006/relationships/hyperlink" Target="https://ics.ac.uk/guidance/gpics.html" TargetMode="External"/></Relationships>
</file>

<file path=xl/worksheets/_rels/sheet44.xml.rels><?xml version="1.0" encoding="UTF-8" standalone="yes"?>
<Relationships xmlns="http://schemas.openxmlformats.org/package/2006/relationships"><Relationship Id="rId1" Type="http://schemas.openxmlformats.org/officeDocument/2006/relationships/hyperlink" Target="https://ics.ac.uk/guidance/gpics.html" TargetMode="External"/></Relationships>
</file>

<file path=xl/worksheets/_rels/sheet45.xml.rels><?xml version="1.0" encoding="UTF-8" standalone="yes"?>
<Relationships xmlns="http://schemas.openxmlformats.org/package/2006/relationships"><Relationship Id="rId1" Type="http://schemas.openxmlformats.org/officeDocument/2006/relationships/hyperlink" Target="https://ics.ac.uk/guidance/gpics.html" TargetMode="External"/></Relationships>
</file>

<file path=xl/worksheets/_rels/sheet46.xml.rels><?xml version="1.0" encoding="UTF-8" standalone="yes"?>
<Relationships xmlns="http://schemas.openxmlformats.org/package/2006/relationships"><Relationship Id="rId1" Type="http://schemas.openxmlformats.org/officeDocument/2006/relationships/hyperlink" Target="https://ics.ac.uk/guidance/gpics.html" TargetMode="External"/></Relationships>
</file>

<file path=xl/worksheets/_rels/sheet47.xml.rels><?xml version="1.0" encoding="UTF-8" standalone="yes"?>
<Relationships xmlns="http://schemas.openxmlformats.org/package/2006/relationships"><Relationship Id="rId1" Type="http://schemas.openxmlformats.org/officeDocument/2006/relationships/hyperlink" Target="https://ics.ac.uk/guidance/gpics.html" TargetMode="External"/></Relationships>
</file>

<file path=xl/worksheets/_rels/sheet48.xml.rels><?xml version="1.0" encoding="UTF-8" standalone="yes"?>
<Relationships xmlns="http://schemas.openxmlformats.org/package/2006/relationships"><Relationship Id="rId1" Type="http://schemas.openxmlformats.org/officeDocument/2006/relationships/hyperlink" Target="https://ics.ac.uk/guidance/gpics.html" TargetMode="External"/></Relationships>
</file>

<file path=xl/worksheets/_rels/sheet49.xml.rels><?xml version="1.0" encoding="UTF-8" standalone="yes"?>
<Relationships xmlns="http://schemas.openxmlformats.org/package/2006/relationships"><Relationship Id="rId1" Type="http://schemas.openxmlformats.org/officeDocument/2006/relationships/hyperlink" Target="https://ics.ac.uk/guidance/gpics.html" TargetMode="External"/></Relationships>
</file>

<file path=xl/worksheets/_rels/sheet50.xml.rels><?xml version="1.0" encoding="UTF-8" standalone="yes"?>
<Relationships xmlns="http://schemas.openxmlformats.org/package/2006/relationships"><Relationship Id="rId1" Type="http://schemas.openxmlformats.org/officeDocument/2006/relationships/hyperlink" Target="https://ics.ac.uk/guidance/gpics.html" TargetMode="External"/></Relationships>
</file>

<file path=xl/worksheets/_rels/sheet51.xml.rels><?xml version="1.0" encoding="UTF-8" standalone="yes"?>
<Relationships xmlns="http://schemas.openxmlformats.org/package/2006/relationships"><Relationship Id="rId1" Type="http://schemas.openxmlformats.org/officeDocument/2006/relationships/hyperlink" Target="https://ics.ac.uk/guidance/gpics.html" TargetMode="External"/></Relationships>
</file>

<file path=xl/worksheets/_rels/sheet52.xml.rels><?xml version="1.0" encoding="UTF-8" standalone="yes"?>
<Relationships xmlns="http://schemas.openxmlformats.org/package/2006/relationships"><Relationship Id="rId1" Type="http://schemas.openxmlformats.org/officeDocument/2006/relationships/hyperlink" Target="https://ics.ac.uk/guidance/gpics.html" TargetMode="External"/></Relationships>
</file>

<file path=xl/worksheets/_rels/sheet53.xml.rels><?xml version="1.0" encoding="UTF-8" standalone="yes"?>
<Relationships xmlns="http://schemas.openxmlformats.org/package/2006/relationships"><Relationship Id="rId1" Type="http://schemas.openxmlformats.org/officeDocument/2006/relationships/hyperlink" Target="https://ics.ac.uk/guidance/gpics.html" TargetMode="External"/></Relationships>
</file>

<file path=xl/worksheets/_rels/sheet54.xml.rels><?xml version="1.0" encoding="UTF-8" standalone="yes"?>
<Relationships xmlns="http://schemas.openxmlformats.org/package/2006/relationships"><Relationship Id="rId1" Type="http://schemas.openxmlformats.org/officeDocument/2006/relationships/hyperlink" Target="https://ics.ac.uk/guidance/gpics.html" TargetMode="External"/></Relationships>
</file>

<file path=xl/worksheets/_rels/sheet55.xml.rels><?xml version="1.0" encoding="UTF-8" standalone="yes"?>
<Relationships xmlns="http://schemas.openxmlformats.org/package/2006/relationships"><Relationship Id="rId1" Type="http://schemas.openxmlformats.org/officeDocument/2006/relationships/hyperlink" Target="https://ics.ac.uk/guidance/gpics.html" TargetMode="External"/></Relationships>
</file>

<file path=xl/worksheets/_rels/sheet56.xml.rels><?xml version="1.0" encoding="UTF-8" standalone="yes"?>
<Relationships xmlns="http://schemas.openxmlformats.org/package/2006/relationships"><Relationship Id="rId1" Type="http://schemas.openxmlformats.org/officeDocument/2006/relationships/hyperlink" Target="https://ics.ac.uk/guidance/gpics.html" TargetMode="External"/></Relationships>
</file>

<file path=xl/worksheets/_rels/sheet57.xml.rels><?xml version="1.0" encoding="UTF-8" standalone="yes"?>
<Relationships xmlns="http://schemas.openxmlformats.org/package/2006/relationships"><Relationship Id="rId1" Type="http://schemas.openxmlformats.org/officeDocument/2006/relationships/hyperlink" Target="https://ics.ac.uk/guidance/gpics.html" TargetMode="External"/></Relationships>
</file>

<file path=xl/worksheets/_rels/sheet58.xml.rels><?xml version="1.0" encoding="UTF-8" standalone="yes"?>
<Relationships xmlns="http://schemas.openxmlformats.org/package/2006/relationships"><Relationship Id="rId1" Type="http://schemas.openxmlformats.org/officeDocument/2006/relationships/hyperlink" Target="https://ics.ac.uk/guidance/gpics.html" TargetMode="External"/></Relationships>
</file>

<file path=xl/worksheets/_rels/sheet59.xml.rels><?xml version="1.0" encoding="UTF-8" standalone="yes"?>
<Relationships xmlns="http://schemas.openxmlformats.org/package/2006/relationships"><Relationship Id="rId1" Type="http://schemas.openxmlformats.org/officeDocument/2006/relationships/hyperlink" Target="https://ics.ac.uk/guidance/gpics.html" TargetMode="External"/></Relationships>
</file>

<file path=xl/worksheets/_rels/sheet60.xml.rels><?xml version="1.0" encoding="UTF-8" standalone="yes"?>
<Relationships xmlns="http://schemas.openxmlformats.org/package/2006/relationships"><Relationship Id="rId1" Type="http://schemas.openxmlformats.org/officeDocument/2006/relationships/hyperlink" Target="https://ics.ac.uk/guidance/gpics.html" TargetMode="External"/></Relationships>
</file>

<file path=xl/worksheets/_rels/sheet61.xml.rels><?xml version="1.0" encoding="UTF-8" standalone="yes"?>
<Relationships xmlns="http://schemas.openxmlformats.org/package/2006/relationships"><Relationship Id="rId1" Type="http://schemas.openxmlformats.org/officeDocument/2006/relationships/hyperlink" Target="https://ics.ac.uk/guidance/gpics.html" TargetMode="External"/></Relationships>
</file>

<file path=xl/worksheets/_rels/sheet62.xml.rels><?xml version="1.0" encoding="UTF-8" standalone="yes"?>
<Relationships xmlns="http://schemas.openxmlformats.org/package/2006/relationships"><Relationship Id="rId1" Type="http://schemas.openxmlformats.org/officeDocument/2006/relationships/hyperlink" Target="https://ics.ac.uk/guidance/gpics.html" TargetMode="External"/></Relationships>
</file>

<file path=xl/worksheets/_rels/sheet63.xml.rels><?xml version="1.0" encoding="UTF-8" standalone="yes"?>
<Relationships xmlns="http://schemas.openxmlformats.org/package/2006/relationships"><Relationship Id="rId1" Type="http://schemas.openxmlformats.org/officeDocument/2006/relationships/hyperlink" Target="https://ics.ac.uk/guidance/gpics.html" TargetMode="External"/></Relationships>
</file>

<file path=xl/worksheets/_rels/sheet64.xml.rels><?xml version="1.0" encoding="UTF-8" standalone="yes"?>
<Relationships xmlns="http://schemas.openxmlformats.org/package/2006/relationships"><Relationship Id="rId1" Type="http://schemas.openxmlformats.org/officeDocument/2006/relationships/hyperlink" Target="https://ics.ac.uk/guidance/gpics.html" TargetMode="External"/></Relationships>
</file>

<file path=xl/worksheets/_rels/sheet65.xml.rels><?xml version="1.0" encoding="UTF-8" standalone="yes"?>
<Relationships xmlns="http://schemas.openxmlformats.org/package/2006/relationships"><Relationship Id="rId1" Type="http://schemas.openxmlformats.org/officeDocument/2006/relationships/hyperlink" Target="https://ics.ac.uk/guidance/gpics.html" TargetMode="External"/></Relationships>
</file>

<file path=xl/worksheets/_rels/sheet66.xml.rels><?xml version="1.0" encoding="UTF-8" standalone="yes"?>
<Relationships xmlns="http://schemas.openxmlformats.org/package/2006/relationships"><Relationship Id="rId1" Type="http://schemas.openxmlformats.org/officeDocument/2006/relationships/hyperlink" Target="https://ics.ac.uk/guidance/gpics.html" TargetMode="External"/></Relationships>
</file>

<file path=xl/worksheets/_rels/sheet67.xml.rels><?xml version="1.0" encoding="UTF-8" standalone="yes"?>
<Relationships xmlns="http://schemas.openxmlformats.org/package/2006/relationships"><Relationship Id="rId1" Type="http://schemas.openxmlformats.org/officeDocument/2006/relationships/hyperlink" Target="https://ics.ac.uk/guidance/gpics.html" TargetMode="External"/></Relationships>
</file>

<file path=xl/worksheets/_rels/sheet68.xml.rels><?xml version="1.0" encoding="UTF-8" standalone="yes"?>
<Relationships xmlns="http://schemas.openxmlformats.org/package/2006/relationships"><Relationship Id="rId1" Type="http://schemas.openxmlformats.org/officeDocument/2006/relationships/hyperlink" Target="https://ics.ac.uk/guidance/gpics.html" TargetMode="External"/></Relationships>
</file>

<file path=xl/worksheets/_rels/sheet69.xml.rels><?xml version="1.0" encoding="UTF-8" standalone="yes"?>
<Relationships xmlns="http://schemas.openxmlformats.org/package/2006/relationships"><Relationship Id="rId1" Type="http://schemas.openxmlformats.org/officeDocument/2006/relationships/hyperlink" Target="https://ics.ac.uk/guidance/gpics.html" TargetMode="External"/></Relationships>
</file>

<file path=xl/worksheets/_rels/sheet70.xml.rels><?xml version="1.0" encoding="UTF-8" standalone="yes"?>
<Relationships xmlns="http://schemas.openxmlformats.org/package/2006/relationships"><Relationship Id="rId1" Type="http://schemas.openxmlformats.org/officeDocument/2006/relationships/hyperlink" Target="https://ics.ac.uk/guidance/gpics.html" TargetMode="External"/></Relationships>
</file>

<file path=xl/worksheets/_rels/sheet71.xml.rels><?xml version="1.0" encoding="UTF-8" standalone="yes"?>
<Relationships xmlns="http://schemas.openxmlformats.org/package/2006/relationships"><Relationship Id="rId1" Type="http://schemas.openxmlformats.org/officeDocument/2006/relationships/hyperlink" Target="https://ics.ac.uk/guidance/gpics.html" TargetMode="External"/></Relationships>
</file>

<file path=xl/worksheets/_rels/sheet72.xml.rels><?xml version="1.0" encoding="UTF-8" standalone="yes"?>
<Relationships xmlns="http://schemas.openxmlformats.org/package/2006/relationships"><Relationship Id="rId1" Type="http://schemas.openxmlformats.org/officeDocument/2006/relationships/hyperlink" Target="https://ics.ac.uk/guidance/gpics.html" TargetMode="External"/></Relationships>
</file>

<file path=xl/worksheets/_rels/sheet73.xml.rels><?xml version="1.0" encoding="UTF-8" standalone="yes"?>
<Relationships xmlns="http://schemas.openxmlformats.org/package/2006/relationships"><Relationship Id="rId1" Type="http://schemas.openxmlformats.org/officeDocument/2006/relationships/hyperlink" Target="https://ics.ac.uk/guidance/gpics.html" TargetMode="External"/></Relationships>
</file>

<file path=xl/worksheets/_rels/sheet74.xml.rels><?xml version="1.0" encoding="UTF-8" standalone="yes"?>
<Relationships xmlns="http://schemas.openxmlformats.org/package/2006/relationships"><Relationship Id="rId1" Type="http://schemas.openxmlformats.org/officeDocument/2006/relationships/hyperlink" Target="https://ics.ac.uk/guidance/gpics.html" TargetMode="External"/></Relationships>
</file>

<file path=xl/worksheets/_rels/sheet75.xml.rels><?xml version="1.0" encoding="UTF-8" standalone="yes"?>
<Relationships xmlns="http://schemas.openxmlformats.org/package/2006/relationships"><Relationship Id="rId1" Type="http://schemas.openxmlformats.org/officeDocument/2006/relationships/hyperlink" Target="https://ics.ac.uk/guidance/gpics.html"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s://ics.ac.uk/guidance/gpics.html"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ics.ac.uk/guidance/gpic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39997558519241921"/>
  </sheetPr>
  <dimension ref="A1:J153"/>
  <sheetViews>
    <sheetView showGridLines="0" showRowColHeaders="0" tabSelected="1" showRuler="0" view="pageLayout" zoomScaleNormal="62" zoomScaleSheetLayoutView="57" workbookViewId="0">
      <selection activeCell="E25" sqref="E25"/>
    </sheetView>
  </sheetViews>
  <sheetFormatPr defaultColWidth="8.81640625" defaultRowHeight="14.5" x14ac:dyDescent="0.35"/>
  <cols>
    <col min="1" max="10" width="8.81640625" customWidth="1"/>
  </cols>
  <sheetData>
    <row r="1" spans="1:10" ht="24" customHeight="1" x14ac:dyDescent="0.35">
      <c r="A1" s="237" t="s">
        <v>0</v>
      </c>
      <c r="B1" s="235"/>
      <c r="C1" s="235"/>
      <c r="D1" s="235"/>
      <c r="E1" s="235"/>
      <c r="F1" s="235"/>
      <c r="G1" s="235"/>
      <c r="H1" s="235"/>
      <c r="I1" s="235"/>
      <c r="J1" s="235"/>
    </row>
    <row r="2" spans="1:10" ht="15" customHeight="1" x14ac:dyDescent="0.35">
      <c r="A2" s="235"/>
      <c r="B2" s="235"/>
      <c r="C2" s="235"/>
      <c r="D2" s="235"/>
      <c r="E2" s="235"/>
      <c r="F2" s="235"/>
      <c r="G2" s="235"/>
      <c r="H2" s="235"/>
      <c r="I2" s="235"/>
      <c r="J2" s="235"/>
    </row>
    <row r="3" spans="1:10" ht="15" customHeight="1" x14ac:dyDescent="0.35">
      <c r="A3" s="235"/>
      <c r="B3" s="235"/>
      <c r="C3" s="235"/>
      <c r="D3" s="235"/>
      <c r="E3" s="235"/>
      <c r="F3" s="235"/>
      <c r="G3" s="235"/>
      <c r="H3" s="235"/>
      <c r="I3" s="235"/>
      <c r="J3" s="235"/>
    </row>
    <row r="4" spans="1:10" ht="18.25" customHeight="1" x14ac:dyDescent="0.35">
      <c r="A4" s="240" t="s">
        <v>1</v>
      </c>
      <c r="B4" s="235"/>
      <c r="C4" s="235"/>
      <c r="D4" s="235"/>
      <c r="E4" s="235"/>
      <c r="F4" s="241"/>
      <c r="G4" s="235"/>
      <c r="H4" s="235"/>
      <c r="I4" s="235"/>
      <c r="J4" s="235"/>
    </row>
    <row r="5" spans="1:10" ht="18.25" customHeight="1" x14ac:dyDescent="0.35">
      <c r="A5" s="235"/>
      <c r="B5" s="235"/>
      <c r="C5" s="235"/>
      <c r="D5" s="235"/>
      <c r="E5" s="235"/>
      <c r="F5" s="235"/>
      <c r="G5" s="235"/>
      <c r="H5" s="235"/>
      <c r="I5" s="235"/>
      <c r="J5" s="235"/>
    </row>
    <row r="6" spans="1:10" ht="18.25" customHeight="1" x14ac:dyDescent="0.35">
      <c r="A6" s="235"/>
      <c r="B6" s="235"/>
      <c r="C6" s="235"/>
      <c r="D6" s="235"/>
      <c r="E6" s="235"/>
      <c r="F6" s="235"/>
      <c r="G6" s="235"/>
      <c r="H6" s="235"/>
      <c r="I6" s="235"/>
      <c r="J6" s="235"/>
    </row>
    <row r="7" spans="1:10" ht="18.25" customHeight="1" x14ac:dyDescent="0.35">
      <c r="A7" s="239" t="s">
        <v>2</v>
      </c>
      <c r="B7" s="235"/>
      <c r="C7" s="235"/>
      <c r="D7" s="235"/>
      <c r="E7" s="235"/>
      <c r="F7" s="235"/>
      <c r="G7" s="235"/>
      <c r="H7" s="235"/>
      <c r="I7" s="235"/>
      <c r="J7" s="235"/>
    </row>
    <row r="8" spans="1:10" ht="18.25" customHeight="1" x14ac:dyDescent="0.35">
      <c r="A8" s="235"/>
      <c r="B8" s="235"/>
      <c r="C8" s="235"/>
      <c r="D8" s="235"/>
      <c r="E8" s="235"/>
      <c r="F8" s="235"/>
      <c r="G8" s="235"/>
      <c r="H8" s="235"/>
      <c r="I8" s="235"/>
      <c r="J8" s="235"/>
    </row>
    <row r="9" spans="1:10" ht="18.25" customHeight="1" x14ac:dyDescent="0.35"/>
    <row r="10" spans="1:10" ht="18.25" customHeight="1" x14ac:dyDescent="0.35">
      <c r="A10" s="238" t="s">
        <v>3</v>
      </c>
      <c r="B10" s="235"/>
      <c r="C10" s="235"/>
      <c r="D10" s="235"/>
      <c r="E10" s="235"/>
      <c r="F10" s="235"/>
      <c r="G10" s="235"/>
      <c r="H10" s="235"/>
      <c r="I10" s="235"/>
      <c r="J10" s="235"/>
    </row>
    <row r="11" spans="1:10" ht="18.25" customHeight="1" x14ac:dyDescent="0.35">
      <c r="A11" s="235"/>
      <c r="B11" s="235"/>
      <c r="C11" s="235"/>
      <c r="D11" s="235"/>
      <c r="E11" s="235"/>
      <c r="F11" s="235"/>
      <c r="G11" s="235"/>
      <c r="H11" s="235"/>
      <c r="I11" s="235"/>
      <c r="J11" s="235"/>
    </row>
    <row r="12" spans="1:10" ht="18.25" customHeight="1" x14ac:dyDescent="0.35">
      <c r="A12" s="236" t="s">
        <v>4</v>
      </c>
      <c r="B12" s="235"/>
      <c r="C12" s="235"/>
      <c r="D12" s="235"/>
      <c r="E12" s="235"/>
      <c r="F12" s="235"/>
      <c r="G12" s="235"/>
      <c r="H12" s="235"/>
      <c r="I12" s="235"/>
      <c r="J12" s="235"/>
    </row>
    <row r="13" spans="1:10" ht="18.25" customHeight="1" x14ac:dyDescent="0.35">
      <c r="A13" s="236" t="s">
        <v>5</v>
      </c>
      <c r="B13" s="235"/>
      <c r="C13" s="235"/>
      <c r="D13" s="235"/>
      <c r="E13" s="235"/>
      <c r="F13" s="235"/>
      <c r="G13" s="235"/>
      <c r="H13" s="235"/>
      <c r="I13" s="235"/>
      <c r="J13" s="235"/>
    </row>
    <row r="14" spans="1:10" ht="18.25" customHeight="1" x14ac:dyDescent="0.35">
      <c r="A14" s="236"/>
      <c r="B14" s="235"/>
      <c r="C14" s="235"/>
      <c r="D14" s="235"/>
      <c r="E14" s="235"/>
      <c r="F14" s="235"/>
      <c r="G14" s="235"/>
      <c r="H14" s="235"/>
      <c r="I14" s="235"/>
      <c r="J14" s="235"/>
    </row>
    <row r="15" spans="1:10" ht="18.25" customHeight="1" x14ac:dyDescent="0.35">
      <c r="A15" s="238" t="s">
        <v>3364</v>
      </c>
      <c r="B15" s="235"/>
      <c r="C15" s="235"/>
      <c r="D15" s="235"/>
      <c r="E15" s="235"/>
      <c r="F15" s="235"/>
      <c r="G15" s="235"/>
      <c r="H15" s="235"/>
      <c r="I15" s="235"/>
      <c r="J15" s="235"/>
    </row>
    <row r="16" spans="1:10" ht="18.25" customHeight="1" x14ac:dyDescent="0.35">
      <c r="A16" s="235"/>
      <c r="B16" s="235"/>
      <c r="C16" s="235"/>
      <c r="D16" s="235"/>
      <c r="E16" s="235"/>
      <c r="F16" s="235"/>
      <c r="G16" s="235"/>
      <c r="H16" s="235"/>
      <c r="I16" s="235"/>
      <c r="J16" s="235"/>
    </row>
    <row r="17" spans="1:10" ht="18.25" customHeight="1" x14ac:dyDescent="0.35">
      <c r="A17" s="236" t="s">
        <v>6</v>
      </c>
      <c r="B17" s="235"/>
      <c r="C17" s="235"/>
      <c r="D17" s="235"/>
      <c r="E17" s="235"/>
      <c r="F17" s="235"/>
      <c r="G17" s="235"/>
      <c r="H17" s="235"/>
      <c r="I17" s="235"/>
      <c r="J17" s="235"/>
    </row>
    <row r="18" spans="1:10" ht="18.25" customHeight="1" x14ac:dyDescent="0.35">
      <c r="A18" s="236"/>
      <c r="B18" s="235"/>
      <c r="C18" s="235"/>
      <c r="D18" s="235"/>
      <c r="E18" s="235"/>
      <c r="F18" s="235"/>
      <c r="G18" s="235"/>
      <c r="H18" s="235"/>
      <c r="I18" s="235"/>
      <c r="J18" s="235"/>
    </row>
    <row r="19" spans="1:10" ht="18.25" customHeight="1" x14ac:dyDescent="0.35">
      <c r="A19" s="236"/>
      <c r="B19" s="235"/>
      <c r="C19" s="235"/>
      <c r="D19" s="235"/>
      <c r="E19" s="235"/>
      <c r="F19" s="235"/>
      <c r="G19" s="235"/>
      <c r="H19" s="235"/>
      <c r="I19" s="235"/>
      <c r="J19" s="235"/>
    </row>
    <row r="20" spans="1:10" s="33" customFormat="1" ht="18.25" customHeight="1" x14ac:dyDescent="0.35"/>
    <row r="21" spans="1:10" s="33" customFormat="1" ht="18.25" customHeight="1" x14ac:dyDescent="0.35"/>
    <row r="22" spans="1:10" s="33" customFormat="1" ht="18.25" customHeight="1" x14ac:dyDescent="0.35"/>
    <row r="23" spans="1:10" s="33" customFormat="1" ht="18.25" customHeight="1" x14ac:dyDescent="0.35"/>
    <row r="24" spans="1:10" s="33" customFormat="1" ht="18.25" customHeight="1" x14ac:dyDescent="0.35"/>
    <row r="25" spans="1:10" ht="18.25" customHeight="1" x14ac:dyDescent="0.35"/>
    <row r="26" spans="1:10" ht="18.25" customHeight="1" x14ac:dyDescent="0.35"/>
    <row r="27" spans="1:10" ht="18.25" customHeight="1" x14ac:dyDescent="0.35">
      <c r="A27" s="232" t="s">
        <v>3117</v>
      </c>
      <c r="B27" s="233"/>
      <c r="C27" s="233"/>
      <c r="D27" s="233"/>
      <c r="E27" s="233"/>
      <c r="F27" s="233"/>
      <c r="G27" s="233"/>
      <c r="H27" s="233"/>
      <c r="I27" s="233"/>
      <c r="J27" s="233"/>
    </row>
    <row r="28" spans="1:10" ht="18.25" customHeight="1" x14ac:dyDescent="0.35">
      <c r="A28" s="233"/>
      <c r="B28" s="233"/>
      <c r="C28" s="233"/>
      <c r="D28" s="233"/>
      <c r="E28" s="233"/>
      <c r="F28" s="233"/>
      <c r="G28" s="233"/>
      <c r="H28" s="233"/>
      <c r="I28" s="233"/>
      <c r="J28" s="233"/>
    </row>
    <row r="29" spans="1:10" ht="18.25" customHeight="1" x14ac:dyDescent="0.35">
      <c r="A29" s="234" t="e" vm="1">
        <v>#VALUE!</v>
      </c>
      <c r="B29" s="235"/>
      <c r="C29" s="235"/>
      <c r="D29" s="235"/>
      <c r="E29" s="235"/>
    </row>
    <row r="30" spans="1:10" ht="18.25" customHeight="1" x14ac:dyDescent="0.35">
      <c r="A30" s="235"/>
      <c r="B30" s="235"/>
      <c r="C30" s="235"/>
      <c r="D30" s="235"/>
      <c r="E30" s="235"/>
    </row>
    <row r="31" spans="1:10" ht="18.25" customHeight="1" x14ac:dyDescent="0.35">
      <c r="A31" s="235"/>
      <c r="B31" s="235"/>
      <c r="C31" s="235"/>
      <c r="D31" s="235"/>
      <c r="E31" s="235"/>
      <c r="F31" s="234" t="e" vm="2">
        <v>#VALUE!</v>
      </c>
      <c r="G31" s="235"/>
      <c r="H31" s="235"/>
      <c r="I31" s="235"/>
      <c r="J31" s="235"/>
    </row>
    <row r="32" spans="1:10" s="33" customFormat="1" ht="18.25" customHeight="1" x14ac:dyDescent="0.35">
      <c r="A32" s="236"/>
      <c r="B32" s="236"/>
      <c r="C32" s="236"/>
      <c r="D32" s="236"/>
      <c r="E32" s="236"/>
      <c r="F32" s="236"/>
      <c r="G32" s="236"/>
      <c r="H32" s="236"/>
      <c r="I32" s="236"/>
      <c r="J32" s="236"/>
    </row>
    <row r="33" spans="1:10" ht="18.25" customHeight="1" x14ac:dyDescent="0.35">
      <c r="A33" s="235"/>
      <c r="B33" s="235"/>
      <c r="C33" s="235"/>
      <c r="D33" s="235"/>
      <c r="E33" s="235"/>
      <c r="F33" s="235"/>
      <c r="G33" s="235"/>
      <c r="H33" s="235"/>
      <c r="I33" s="235"/>
      <c r="J33" s="235"/>
    </row>
    <row r="34" spans="1:10" ht="18.25" customHeight="1" x14ac:dyDescent="0.35">
      <c r="A34" s="235"/>
      <c r="B34" s="235"/>
      <c r="C34" s="235"/>
      <c r="D34" s="235"/>
      <c r="E34" s="235"/>
      <c r="F34" s="235"/>
      <c r="G34" s="235"/>
      <c r="H34" s="235"/>
      <c r="I34" s="235"/>
      <c r="J34" s="235"/>
    </row>
    <row r="35" spans="1:10" ht="18.25" customHeight="1" x14ac:dyDescent="0.35">
      <c r="A35" s="235"/>
      <c r="B35" s="235"/>
      <c r="C35" s="235"/>
      <c r="D35" s="235"/>
      <c r="E35" s="235"/>
      <c r="F35" s="235"/>
      <c r="G35" s="235"/>
      <c r="H35" s="235"/>
      <c r="I35" s="235"/>
      <c r="J35" s="235"/>
    </row>
    <row r="36" spans="1:10" ht="18.25" customHeight="1" x14ac:dyDescent="0.35"/>
    <row r="37" spans="1:10" ht="18.25" customHeight="1" x14ac:dyDescent="0.35"/>
    <row r="38" spans="1:10" ht="18.25" customHeight="1" x14ac:dyDescent="0.35"/>
    <row r="39" spans="1:10" ht="18.25" customHeight="1" x14ac:dyDescent="0.35"/>
    <row r="40" spans="1:10" ht="18.25" customHeight="1" x14ac:dyDescent="0.35"/>
    <row r="41" spans="1:10" ht="18.25" customHeight="1" x14ac:dyDescent="0.35"/>
    <row r="42" spans="1:10" ht="18.25" customHeight="1" x14ac:dyDescent="0.35"/>
    <row r="43" spans="1:10" ht="18.25" customHeight="1" x14ac:dyDescent="0.35"/>
    <row r="44" spans="1:10" ht="18.25" customHeight="1" x14ac:dyDescent="0.35"/>
    <row r="45" spans="1:10" ht="26" customHeight="1" x14ac:dyDescent="0.35"/>
    <row r="46" spans="1:10" ht="18.25" customHeight="1" x14ac:dyDescent="0.35"/>
    <row r="47" spans="1:10" ht="26" customHeight="1" x14ac:dyDescent="0.35"/>
    <row r="48" spans="1:10" ht="18.25" customHeight="1" x14ac:dyDescent="0.35"/>
    <row r="49" customFormat="1" ht="26" customHeight="1" x14ac:dyDescent="0.35"/>
    <row r="50" customFormat="1" ht="18.25" customHeight="1" x14ac:dyDescent="0.35"/>
    <row r="51" customFormat="1" ht="18.25" customHeight="1" x14ac:dyDescent="0.35"/>
    <row r="52" customFormat="1" ht="26" customHeight="1" x14ac:dyDescent="0.35"/>
    <row r="53" customFormat="1" ht="18.25" customHeight="1" x14ac:dyDescent="0.35"/>
    <row r="54" customFormat="1" ht="18.25" customHeight="1" x14ac:dyDescent="0.35"/>
    <row r="55" customFormat="1" ht="18.25" customHeight="1" x14ac:dyDescent="0.35"/>
    <row r="56" customFormat="1" ht="18.25" customHeight="1" x14ac:dyDescent="0.35"/>
    <row r="57" customFormat="1" ht="18.25" customHeight="1" x14ac:dyDescent="0.35"/>
    <row r="58" customFormat="1" ht="26" customHeight="1" x14ac:dyDescent="0.35"/>
    <row r="59" customFormat="1" ht="18.25" customHeight="1" x14ac:dyDescent="0.35"/>
    <row r="60" customFormat="1" ht="18.25" customHeight="1" x14ac:dyDescent="0.35"/>
    <row r="61" customFormat="1" ht="26" customHeight="1" x14ac:dyDescent="0.35"/>
    <row r="62" customFormat="1" ht="18.25" customHeight="1" x14ac:dyDescent="0.35"/>
    <row r="63" customFormat="1" ht="18.25" customHeight="1" x14ac:dyDescent="0.35"/>
    <row r="64" customFormat="1" ht="18.25" customHeight="1" x14ac:dyDescent="0.35"/>
    <row r="65" customFormat="1" ht="18.25" customHeight="1" x14ac:dyDescent="0.35"/>
    <row r="66" customFormat="1" ht="18.25" customHeight="1" x14ac:dyDescent="0.35"/>
    <row r="67" customFormat="1" ht="18.25" customHeight="1" x14ac:dyDescent="0.35"/>
    <row r="68" customFormat="1" ht="18.25" customHeight="1" x14ac:dyDescent="0.35"/>
    <row r="69" customFormat="1" ht="18.25" customHeight="1" x14ac:dyDescent="0.35"/>
    <row r="70" customFormat="1" ht="18.25" customHeight="1" x14ac:dyDescent="0.35"/>
    <row r="71" customFormat="1" ht="18" customHeight="1" x14ac:dyDescent="0.35"/>
    <row r="72" customFormat="1" ht="18.25" customHeight="1" x14ac:dyDescent="0.35"/>
    <row r="73" customFormat="1" ht="18.25" customHeight="1" x14ac:dyDescent="0.35"/>
    <row r="74" customFormat="1" ht="18.25" customHeight="1" x14ac:dyDescent="0.35"/>
    <row r="75" customFormat="1" ht="18.25" customHeight="1" x14ac:dyDescent="0.35"/>
    <row r="76" customFormat="1" ht="18.25" customHeight="1" x14ac:dyDescent="0.35"/>
    <row r="77" customFormat="1" ht="18.25" customHeight="1" x14ac:dyDescent="0.35"/>
    <row r="78" customFormat="1" ht="18.25" customHeight="1" x14ac:dyDescent="0.35"/>
    <row r="79" customFormat="1" ht="18.25" customHeight="1" x14ac:dyDescent="0.35"/>
    <row r="80" customFormat="1" ht="18.25" customHeight="1" x14ac:dyDescent="0.35"/>
    <row r="81" customFormat="1" ht="18.25" customHeight="1" x14ac:dyDescent="0.35"/>
    <row r="82" customFormat="1" ht="18.25" customHeight="1" x14ac:dyDescent="0.35"/>
    <row r="83" customFormat="1" ht="18.25" customHeight="1" x14ac:dyDescent="0.35"/>
    <row r="84" customFormat="1" ht="18.25" customHeight="1" x14ac:dyDescent="0.35"/>
    <row r="85" customFormat="1" ht="18.25" customHeight="1" x14ac:dyDescent="0.35"/>
    <row r="86" customFormat="1" ht="18.25" customHeight="1" x14ac:dyDescent="0.35"/>
    <row r="87" customFormat="1" ht="18.25" customHeight="1" x14ac:dyDescent="0.35"/>
    <row r="88" customFormat="1" ht="18.25" customHeight="1" x14ac:dyDescent="0.35"/>
    <row r="89" customFormat="1" ht="18.25" customHeight="1" x14ac:dyDescent="0.35"/>
    <row r="90" customFormat="1" ht="18.25" customHeight="1" x14ac:dyDescent="0.35"/>
    <row r="91" customFormat="1" ht="18.25" customHeight="1" x14ac:dyDescent="0.35"/>
    <row r="92" customFormat="1" ht="18.25" customHeight="1" x14ac:dyDescent="0.35"/>
    <row r="93" customFormat="1" ht="18.25" customHeight="1" x14ac:dyDescent="0.35"/>
    <row r="94" customFormat="1" ht="18.25" customHeight="1" x14ac:dyDescent="0.35"/>
    <row r="95" customFormat="1" ht="18.25" customHeight="1" x14ac:dyDescent="0.35"/>
    <row r="96" customFormat="1" ht="18.25" customHeight="1" x14ac:dyDescent="0.35"/>
    <row r="97" customFormat="1" ht="18.25" customHeight="1" x14ac:dyDescent="0.35"/>
    <row r="98" customFormat="1" ht="18.25" customHeight="1" x14ac:dyDescent="0.35"/>
    <row r="99" customFormat="1" ht="18.25" customHeight="1" x14ac:dyDescent="0.35"/>
    <row r="100" customFormat="1" ht="18.25" customHeight="1" x14ac:dyDescent="0.35"/>
    <row r="101" customFormat="1" ht="18.25" customHeight="1" x14ac:dyDescent="0.35"/>
    <row r="102" customFormat="1" ht="18.25" customHeight="1" x14ac:dyDescent="0.35"/>
    <row r="103" customFormat="1" ht="18.25" customHeight="1" x14ac:dyDescent="0.35"/>
    <row r="104" customFormat="1" ht="18.25" customHeight="1" x14ac:dyDescent="0.35"/>
    <row r="105" customFormat="1" ht="18.25" customHeight="1" x14ac:dyDescent="0.35"/>
    <row r="106" customFormat="1" ht="18.25" customHeight="1" x14ac:dyDescent="0.35"/>
    <row r="107" customFormat="1" ht="18.25" customHeight="1" x14ac:dyDescent="0.35"/>
    <row r="108" customFormat="1" ht="18.25" customHeight="1" x14ac:dyDescent="0.35"/>
    <row r="109" customFormat="1" ht="18.25" customHeight="1" x14ac:dyDescent="0.35"/>
    <row r="110" customFormat="1" ht="18.25" customHeight="1" x14ac:dyDescent="0.35"/>
    <row r="111" customFormat="1" ht="18.25" customHeight="1" x14ac:dyDescent="0.35"/>
    <row r="112" customFormat="1" ht="18.25" customHeight="1" x14ac:dyDescent="0.35"/>
    <row r="113" customFormat="1" ht="18.25" customHeight="1" x14ac:dyDescent="0.35"/>
    <row r="114" customFormat="1" ht="18.25" customHeight="1" x14ac:dyDescent="0.35"/>
    <row r="115" customFormat="1" ht="18.25" customHeight="1" x14ac:dyDescent="0.35"/>
    <row r="116" customFormat="1" ht="18.25" customHeight="1" x14ac:dyDescent="0.35"/>
    <row r="117" customFormat="1" ht="18.25" customHeight="1" x14ac:dyDescent="0.35"/>
    <row r="118" customFormat="1" ht="18.25" customHeight="1" x14ac:dyDescent="0.35"/>
    <row r="119" customFormat="1" ht="18.25" customHeight="1" x14ac:dyDescent="0.35"/>
    <row r="120" customFormat="1" ht="18.25" customHeight="1" x14ac:dyDescent="0.35"/>
    <row r="121" customFormat="1" ht="18.25" customHeight="1" x14ac:dyDescent="0.35"/>
    <row r="122" customFormat="1" ht="18.25" customHeight="1" x14ac:dyDescent="0.35"/>
    <row r="123" customFormat="1" ht="18.25" customHeight="1" x14ac:dyDescent="0.35"/>
    <row r="124" customFormat="1" ht="18.25" customHeight="1" x14ac:dyDescent="0.35"/>
    <row r="125" customFormat="1" ht="18.25" customHeight="1" x14ac:dyDescent="0.35"/>
    <row r="126" customFormat="1" ht="18.25" customHeight="1" x14ac:dyDescent="0.35"/>
    <row r="127" customFormat="1" ht="18.25" customHeight="1" x14ac:dyDescent="0.35"/>
    <row r="128" customFormat="1" ht="18.25" customHeight="1" x14ac:dyDescent="0.35"/>
    <row r="129" customFormat="1" ht="18.25" customHeight="1" x14ac:dyDescent="0.35"/>
    <row r="130" customFormat="1" ht="18.25" customHeight="1" x14ac:dyDescent="0.35"/>
    <row r="131" customFormat="1" ht="18.25" customHeight="1" x14ac:dyDescent="0.35"/>
    <row r="132" customFormat="1" ht="18.25" customHeight="1" x14ac:dyDescent="0.35"/>
    <row r="133" customFormat="1" ht="18.25" customHeight="1" x14ac:dyDescent="0.35"/>
    <row r="134" customFormat="1" ht="18.25" customHeight="1" x14ac:dyDescent="0.35"/>
    <row r="135" customFormat="1" ht="18.25" customHeight="1" x14ac:dyDescent="0.35"/>
    <row r="136" customFormat="1" ht="18.25" customHeight="1" x14ac:dyDescent="0.35"/>
    <row r="137" customFormat="1" ht="18.25" customHeight="1" x14ac:dyDescent="0.35"/>
    <row r="138" customFormat="1" ht="18.25" customHeight="1" x14ac:dyDescent="0.35"/>
    <row r="139" customFormat="1" ht="18.25" customHeight="1" x14ac:dyDescent="0.35"/>
    <row r="140" customFormat="1" ht="18.25" customHeight="1" x14ac:dyDescent="0.35"/>
    <row r="141" customFormat="1" ht="18.25" customHeight="1" x14ac:dyDescent="0.35"/>
    <row r="142" customFormat="1" ht="18.25" customHeight="1" x14ac:dyDescent="0.35"/>
    <row r="143" customFormat="1" ht="18.25" customHeight="1" x14ac:dyDescent="0.35"/>
    <row r="144" customFormat="1" ht="18.25" customHeight="1" x14ac:dyDescent="0.35"/>
    <row r="145" customFormat="1" ht="18.25" customHeight="1" x14ac:dyDescent="0.35"/>
    <row r="146" customFormat="1" ht="18.25" customHeight="1" x14ac:dyDescent="0.35"/>
    <row r="147" customFormat="1" ht="18.25" customHeight="1" x14ac:dyDescent="0.35"/>
    <row r="148" customFormat="1" ht="18.25" customHeight="1" x14ac:dyDescent="0.35"/>
    <row r="149" customFormat="1" ht="18.25" customHeight="1" x14ac:dyDescent="0.35"/>
    <row r="150" customFormat="1" ht="18.25" customHeight="1" x14ac:dyDescent="0.35"/>
    <row r="151" customFormat="1" ht="18.25" customHeight="1" x14ac:dyDescent="0.35"/>
    <row r="152" customFormat="1" ht="18.25" customHeight="1" x14ac:dyDescent="0.35"/>
    <row r="153" customFormat="1" ht="18.25" customHeight="1" x14ac:dyDescent="0.35"/>
  </sheetData>
  <sheetProtection sheet="1" objects="1" scenarios="1" selectLockedCells="1" selectUnlockedCells="1"/>
  <mergeCells count="15">
    <mergeCell ref="A27:J28"/>
    <mergeCell ref="A29:E35"/>
    <mergeCell ref="A14:J14"/>
    <mergeCell ref="A1:J3"/>
    <mergeCell ref="A17:J17"/>
    <mergeCell ref="A18:J18"/>
    <mergeCell ref="F31:J35"/>
    <mergeCell ref="A12:J12"/>
    <mergeCell ref="A19:J19"/>
    <mergeCell ref="A15:J16"/>
    <mergeCell ref="A7:J8"/>
    <mergeCell ref="A4:E6"/>
    <mergeCell ref="F4:J6"/>
    <mergeCell ref="A10:J11"/>
    <mergeCell ref="A13:J13"/>
  </mergeCells>
  <pageMargins left="0.75" right="0.75" top="1" bottom="1" header="0.5" footer="0.5"/>
  <pageSetup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2E75B6"/>
  </sheetPr>
  <dimension ref="A1:Y22"/>
  <sheetViews>
    <sheetView showGridLines="0" showOutlineSymbols="0" zoomScaleNormal="100" workbookViewId="0">
      <pane ySplit="4" topLeftCell="A19" activePane="bottomLeft" state="frozen"/>
      <selection pane="bottomLeft" activeCell="G21" sqref="G21"/>
    </sheetView>
  </sheetViews>
  <sheetFormatPr defaultRowHeight="14.5" x14ac:dyDescent="0.35"/>
  <cols>
    <col min="1" max="1" width="10.81640625" customWidth="1"/>
    <col min="2" max="2" width="13" hidden="1" customWidth="1"/>
    <col min="3" max="3" width="21" hidden="1" customWidth="1"/>
    <col min="4" max="4" width="18" customWidth="1"/>
    <col min="5" max="5" width="12" hidden="1" customWidth="1"/>
    <col min="6" max="6" width="45" customWidth="1"/>
    <col min="7" max="7" width="30" customWidth="1"/>
    <col min="8" max="8" width="33.1796875" customWidth="1"/>
    <col min="9" max="10" width="34" customWidth="1"/>
    <col min="11" max="11" width="16" customWidth="1"/>
    <col min="12" max="12" width="14" customWidth="1"/>
    <col min="23" max="24" width="0" hidden="1" customWidth="1"/>
    <col min="25" max="25" width="13" hidden="1" customWidth="1"/>
    <col min="26" max="26" width="0" hidden="1" customWidth="1"/>
  </cols>
  <sheetData>
    <row r="1" spans="1:23" ht="80" customHeight="1" x14ac:dyDescent="0.45">
      <c r="A1" s="361" t="s">
        <v>223</v>
      </c>
      <c r="B1" s="362"/>
      <c r="C1" s="362"/>
      <c r="D1" s="362"/>
      <c r="E1" s="362"/>
      <c r="F1" s="362"/>
      <c r="G1" s="30" t="e" vm="3">
        <v>#VALUE!</v>
      </c>
      <c r="H1" s="44" t="e" vm="4">
        <v>#VALUE!</v>
      </c>
      <c r="I1" s="358" t="s">
        <v>163</v>
      </c>
      <c r="J1" s="359"/>
      <c r="K1" s="359"/>
      <c r="L1" s="360"/>
    </row>
    <row r="2" spans="1:23" ht="66" customHeight="1" x14ac:dyDescent="0.35">
      <c r="A2" s="50" t="s">
        <v>3089</v>
      </c>
      <c r="B2" s="317" t="str">
        <f>REPT("█",ROUND($W$2*50,0))&amp;REPT("░",50-ROUND($W$2*50,0))&amp;" "&amp;TEXT($W$2,"0%")</f>
        <v>░░░░░░░░░░░░░░░░░░░░░░░░░░░░░░░░░░░░░░░░░░░░░░░░░░ 0%</v>
      </c>
      <c r="C2" s="235"/>
      <c r="D2" s="235"/>
      <c r="E2" s="235"/>
      <c r="F2" s="235"/>
      <c r="G2" s="235"/>
      <c r="H2" s="235"/>
      <c r="I2" s="235"/>
      <c r="J2" s="235"/>
      <c r="K2" s="235"/>
      <c r="L2" s="235"/>
      <c r="W2" s="32">
        <f>IFERROR(1-COUNTIF($G:$G,"Not assessed")/(COUNTIF($D:$D,"Minimum Standard")+COUNTIF($D:$D,"Quality Recommendation")),0)</f>
        <v>0</v>
      </c>
    </row>
    <row r="3" spans="1:23" ht="20" customHeight="1" x14ac:dyDescent="0.35">
      <c r="A3" s="33"/>
      <c r="B3" s="33"/>
      <c r="C3" s="33"/>
      <c r="D3" s="33"/>
      <c r="E3" s="33"/>
      <c r="F3" s="33"/>
      <c r="G3" s="236"/>
      <c r="H3" s="235"/>
      <c r="I3" s="235"/>
      <c r="J3" s="236"/>
      <c r="K3" s="235"/>
      <c r="L3" s="235"/>
    </row>
    <row r="4" spans="1:23" ht="30" customHeight="1" x14ac:dyDescent="0.35">
      <c r="A4" s="34" t="s">
        <v>161</v>
      </c>
      <c r="B4" s="34" t="s">
        <v>105</v>
      </c>
      <c r="C4" s="34" t="s">
        <v>164</v>
      </c>
      <c r="D4" s="34" t="s">
        <v>165</v>
      </c>
      <c r="E4" s="34" t="s">
        <v>166</v>
      </c>
      <c r="F4" s="34" t="s">
        <v>167</v>
      </c>
      <c r="G4" s="35" t="s">
        <v>68</v>
      </c>
      <c r="H4" s="34" t="s">
        <v>70</v>
      </c>
      <c r="I4" s="34" t="s">
        <v>45</v>
      </c>
      <c r="J4" s="34" t="s">
        <v>47</v>
      </c>
      <c r="K4" s="36" t="s">
        <v>49</v>
      </c>
      <c r="L4" s="34" t="s">
        <v>15</v>
      </c>
    </row>
    <row r="5" spans="1:23" ht="60" customHeight="1" x14ac:dyDescent="0.35">
      <c r="A5" s="39" t="s">
        <v>224</v>
      </c>
      <c r="B5" s="39" t="s">
        <v>225</v>
      </c>
      <c r="C5" s="39" t="s">
        <v>226</v>
      </c>
      <c r="D5" s="39" t="s">
        <v>125</v>
      </c>
      <c r="E5" s="40">
        <v>1</v>
      </c>
      <c r="F5" s="39" t="s">
        <v>3140</v>
      </c>
      <c r="G5" s="6" t="s">
        <v>24</v>
      </c>
      <c r="H5" s="13"/>
      <c r="I5" s="23"/>
      <c r="J5" s="15"/>
      <c r="K5" s="15"/>
      <c r="L5" s="6" t="s">
        <v>172</v>
      </c>
    </row>
    <row r="6" spans="1:23" ht="60" customHeight="1" x14ac:dyDescent="0.35">
      <c r="A6" s="42" t="s">
        <v>227</v>
      </c>
      <c r="B6" s="42" t="s">
        <v>225</v>
      </c>
      <c r="C6" s="42" t="s">
        <v>226</v>
      </c>
      <c r="D6" s="42" t="s">
        <v>125</v>
      </c>
      <c r="E6" s="42">
        <v>2</v>
      </c>
      <c r="F6" s="42" t="s">
        <v>228</v>
      </c>
      <c r="G6" s="6" t="s">
        <v>24</v>
      </c>
      <c r="H6" s="13"/>
      <c r="I6" s="16"/>
      <c r="J6" s="17"/>
      <c r="K6" s="15"/>
      <c r="L6" s="6" t="s">
        <v>172</v>
      </c>
    </row>
    <row r="7" spans="1:23" ht="60" customHeight="1" x14ac:dyDescent="0.35">
      <c r="A7" s="40" t="s">
        <v>229</v>
      </c>
      <c r="B7" s="40" t="s">
        <v>225</v>
      </c>
      <c r="C7" s="40" t="s">
        <v>226</v>
      </c>
      <c r="D7" s="40" t="s">
        <v>125</v>
      </c>
      <c r="E7" s="40">
        <v>3</v>
      </c>
      <c r="F7" s="40" t="s">
        <v>230</v>
      </c>
      <c r="G7" s="6" t="s">
        <v>24</v>
      </c>
      <c r="H7" s="13"/>
      <c r="I7" s="16"/>
      <c r="J7" s="17"/>
      <c r="K7" s="15"/>
      <c r="L7" s="6" t="s">
        <v>172</v>
      </c>
    </row>
    <row r="8" spans="1:23" ht="60" customHeight="1" x14ac:dyDescent="0.35">
      <c r="A8" s="42" t="s">
        <v>231</v>
      </c>
      <c r="B8" s="42" t="s">
        <v>225</v>
      </c>
      <c r="C8" s="42" t="s">
        <v>226</v>
      </c>
      <c r="D8" s="42" t="s">
        <v>125</v>
      </c>
      <c r="E8" s="42">
        <v>4</v>
      </c>
      <c r="F8" s="42" t="s">
        <v>232</v>
      </c>
      <c r="G8" s="6" t="s">
        <v>24</v>
      </c>
      <c r="H8" s="13"/>
      <c r="I8" s="16"/>
      <c r="J8" s="17"/>
      <c r="K8" s="25"/>
      <c r="L8" s="6" t="s">
        <v>172</v>
      </c>
    </row>
    <row r="9" spans="1:23" ht="60" customHeight="1" x14ac:dyDescent="0.35">
      <c r="A9" s="40" t="s">
        <v>233</v>
      </c>
      <c r="B9" s="40" t="s">
        <v>225</v>
      </c>
      <c r="C9" s="40" t="s">
        <v>226</v>
      </c>
      <c r="D9" s="40" t="s">
        <v>125</v>
      </c>
      <c r="E9" s="40">
        <v>5</v>
      </c>
      <c r="F9" s="40" t="s">
        <v>234</v>
      </c>
      <c r="G9" s="6" t="s">
        <v>24</v>
      </c>
      <c r="H9" s="13"/>
      <c r="I9" s="16"/>
      <c r="J9" s="17"/>
      <c r="K9" s="15"/>
      <c r="L9" s="6" t="s">
        <v>172</v>
      </c>
    </row>
    <row r="10" spans="1:23" ht="60" customHeight="1" x14ac:dyDescent="0.35">
      <c r="A10" s="42" t="s">
        <v>235</v>
      </c>
      <c r="B10" s="42" t="s">
        <v>225</v>
      </c>
      <c r="C10" s="42" t="s">
        <v>226</v>
      </c>
      <c r="D10" s="42" t="s">
        <v>125</v>
      </c>
      <c r="E10" s="42">
        <v>6</v>
      </c>
      <c r="F10" s="42" t="s">
        <v>236</v>
      </c>
      <c r="G10" s="6" t="s">
        <v>24</v>
      </c>
      <c r="H10" s="13"/>
      <c r="I10" s="16"/>
      <c r="J10" s="17"/>
      <c r="K10" s="25"/>
      <c r="L10" s="6" t="s">
        <v>172</v>
      </c>
    </row>
    <row r="11" spans="1:23" ht="60" customHeight="1" x14ac:dyDescent="0.35">
      <c r="A11" s="40" t="s">
        <v>237</v>
      </c>
      <c r="B11" s="40" t="s">
        <v>225</v>
      </c>
      <c r="C11" s="40" t="s">
        <v>226</v>
      </c>
      <c r="D11" s="40" t="s">
        <v>125</v>
      </c>
      <c r="E11" s="40">
        <v>7</v>
      </c>
      <c r="F11" s="40" t="s">
        <v>238</v>
      </c>
      <c r="G11" s="6" t="s">
        <v>24</v>
      </c>
      <c r="H11" s="13"/>
      <c r="I11" s="16"/>
      <c r="J11" s="17"/>
      <c r="K11" s="25"/>
      <c r="L11" s="6" t="s">
        <v>172</v>
      </c>
    </row>
    <row r="12" spans="1:23" ht="60" customHeight="1" x14ac:dyDescent="0.35">
      <c r="A12" s="42" t="s">
        <v>239</v>
      </c>
      <c r="B12" s="42" t="s">
        <v>225</v>
      </c>
      <c r="C12" s="42" t="s">
        <v>226</v>
      </c>
      <c r="D12" s="42" t="s">
        <v>125</v>
      </c>
      <c r="E12" s="42">
        <v>8</v>
      </c>
      <c r="F12" s="42" t="s">
        <v>3141</v>
      </c>
      <c r="G12" s="6" t="s">
        <v>24</v>
      </c>
      <c r="H12" s="13"/>
      <c r="I12" s="16"/>
      <c r="J12" s="17"/>
      <c r="K12" s="15"/>
      <c r="L12" s="6" t="s">
        <v>172</v>
      </c>
    </row>
    <row r="13" spans="1:23" ht="60" customHeight="1" x14ac:dyDescent="0.35">
      <c r="A13" s="40" t="s">
        <v>240</v>
      </c>
      <c r="B13" s="40" t="s">
        <v>225</v>
      </c>
      <c r="C13" s="40" t="s">
        <v>226</v>
      </c>
      <c r="D13" s="40" t="s">
        <v>125</v>
      </c>
      <c r="E13" s="40">
        <v>9</v>
      </c>
      <c r="F13" s="40" t="s">
        <v>241</v>
      </c>
      <c r="G13" s="6" t="s">
        <v>24</v>
      </c>
      <c r="H13" s="13"/>
      <c r="I13" s="16"/>
      <c r="J13" s="17"/>
      <c r="K13" s="15"/>
      <c r="L13" s="6" t="s">
        <v>172</v>
      </c>
    </row>
    <row r="14" spans="1:23" ht="60" customHeight="1" x14ac:dyDescent="0.35">
      <c r="A14" s="42" t="s">
        <v>242</v>
      </c>
      <c r="B14" s="42" t="s">
        <v>225</v>
      </c>
      <c r="C14" s="42" t="s">
        <v>226</v>
      </c>
      <c r="D14" s="42" t="s">
        <v>184</v>
      </c>
      <c r="E14" s="42">
        <v>1</v>
      </c>
      <c r="F14" s="42" t="s">
        <v>243</v>
      </c>
      <c r="G14" s="6" t="s">
        <v>24</v>
      </c>
      <c r="H14" s="13"/>
      <c r="I14" s="16"/>
      <c r="J14" s="17"/>
      <c r="K14" s="15"/>
      <c r="L14" s="6" t="s">
        <v>172</v>
      </c>
    </row>
    <row r="15" spans="1:23" ht="60" customHeight="1" x14ac:dyDescent="0.35">
      <c r="A15" s="40" t="s">
        <v>244</v>
      </c>
      <c r="B15" s="40" t="s">
        <v>225</v>
      </c>
      <c r="C15" s="40" t="s">
        <v>226</v>
      </c>
      <c r="D15" s="40" t="s">
        <v>184</v>
      </c>
      <c r="E15" s="40">
        <v>2</v>
      </c>
      <c r="F15" s="40" t="s">
        <v>3142</v>
      </c>
      <c r="G15" s="6" t="s">
        <v>24</v>
      </c>
      <c r="H15" s="13"/>
      <c r="I15" s="16"/>
      <c r="J15" s="17"/>
      <c r="K15" s="15"/>
      <c r="L15" s="6" t="s">
        <v>172</v>
      </c>
    </row>
    <row r="16" spans="1:23" ht="60" customHeight="1" x14ac:dyDescent="0.35">
      <c r="A16" s="42" t="s">
        <v>245</v>
      </c>
      <c r="B16" s="42" t="s">
        <v>225</v>
      </c>
      <c r="C16" s="42" t="s">
        <v>226</v>
      </c>
      <c r="D16" s="42" t="s">
        <v>184</v>
      </c>
      <c r="E16" s="42">
        <v>3</v>
      </c>
      <c r="F16" s="42" t="s">
        <v>3143</v>
      </c>
      <c r="G16" s="6" t="s">
        <v>24</v>
      </c>
      <c r="H16" s="13"/>
      <c r="I16" s="16"/>
      <c r="J16" s="17"/>
      <c r="K16" s="25"/>
      <c r="L16" s="6" t="s">
        <v>172</v>
      </c>
    </row>
    <row r="17" spans="1:12" ht="60" customHeight="1" x14ac:dyDescent="0.35">
      <c r="A17" s="40" t="s">
        <v>246</v>
      </c>
      <c r="B17" s="40" t="s">
        <v>225</v>
      </c>
      <c r="C17" s="40" t="s">
        <v>226</v>
      </c>
      <c r="D17" s="40" t="s">
        <v>184</v>
      </c>
      <c r="E17" s="40">
        <v>4</v>
      </c>
      <c r="F17" s="40" t="s">
        <v>3144</v>
      </c>
      <c r="G17" s="6" t="s">
        <v>24</v>
      </c>
      <c r="H17" s="13"/>
      <c r="I17" s="16"/>
      <c r="J17" s="17"/>
      <c r="K17" s="15"/>
      <c r="L17" s="6" t="s">
        <v>172</v>
      </c>
    </row>
    <row r="18" spans="1:12" ht="60" customHeight="1" x14ac:dyDescent="0.35">
      <c r="A18" s="42" t="s">
        <v>247</v>
      </c>
      <c r="B18" s="42" t="s">
        <v>225</v>
      </c>
      <c r="C18" s="42" t="s">
        <v>226</v>
      </c>
      <c r="D18" s="42" t="s">
        <v>184</v>
      </c>
      <c r="E18" s="42">
        <v>5</v>
      </c>
      <c r="F18" s="42" t="s">
        <v>3145</v>
      </c>
      <c r="G18" s="6" t="s">
        <v>24</v>
      </c>
      <c r="H18" s="13"/>
      <c r="I18" s="16"/>
      <c r="J18" s="17"/>
      <c r="K18" s="15"/>
      <c r="L18" s="6" t="s">
        <v>172</v>
      </c>
    </row>
    <row r="19" spans="1:12" ht="60" customHeight="1" x14ac:dyDescent="0.35">
      <c r="A19" s="40" t="s">
        <v>248</v>
      </c>
      <c r="B19" s="40" t="s">
        <v>225</v>
      </c>
      <c r="C19" s="40" t="s">
        <v>226</v>
      </c>
      <c r="D19" s="40" t="s">
        <v>184</v>
      </c>
      <c r="E19" s="40">
        <v>6</v>
      </c>
      <c r="F19" s="40" t="s">
        <v>3146</v>
      </c>
      <c r="G19" s="6" t="s">
        <v>24</v>
      </c>
      <c r="H19" s="13"/>
      <c r="I19" s="16"/>
      <c r="J19" s="17"/>
      <c r="K19" s="15"/>
      <c r="L19" s="6" t="s">
        <v>172</v>
      </c>
    </row>
    <row r="20" spans="1:12" ht="60" customHeight="1" x14ac:dyDescent="0.35">
      <c r="A20" s="42" t="s">
        <v>249</v>
      </c>
      <c r="B20" s="42" t="s">
        <v>225</v>
      </c>
      <c r="C20" s="42" t="s">
        <v>226</v>
      </c>
      <c r="D20" s="42" t="s">
        <v>184</v>
      </c>
      <c r="E20" s="42">
        <v>7</v>
      </c>
      <c r="F20" s="42" t="s">
        <v>250</v>
      </c>
      <c r="G20" s="6" t="s">
        <v>24</v>
      </c>
      <c r="H20" s="13"/>
      <c r="I20" s="16"/>
      <c r="J20" s="17"/>
      <c r="K20" s="15"/>
      <c r="L20" s="6" t="s">
        <v>172</v>
      </c>
    </row>
    <row r="21" spans="1:12" ht="60" customHeight="1" x14ac:dyDescent="0.35">
      <c r="A21" s="40" t="s">
        <v>251</v>
      </c>
      <c r="B21" s="40" t="s">
        <v>225</v>
      </c>
      <c r="C21" s="40" t="s">
        <v>226</v>
      </c>
      <c r="D21" s="40" t="s">
        <v>184</v>
      </c>
      <c r="E21" s="40">
        <v>8</v>
      </c>
      <c r="F21" s="40" t="s">
        <v>3147</v>
      </c>
      <c r="G21" s="6" t="s">
        <v>24</v>
      </c>
      <c r="H21" s="13"/>
      <c r="I21" s="16"/>
      <c r="J21" s="17"/>
      <c r="K21" s="15"/>
      <c r="L21" s="6" t="s">
        <v>172</v>
      </c>
    </row>
    <row r="22" spans="1:12" x14ac:dyDescent="0.35">
      <c r="A22" s="45"/>
      <c r="B22" s="45"/>
      <c r="C22" s="45"/>
      <c r="D22" s="45"/>
      <c r="E22" s="45"/>
      <c r="F22" s="45"/>
      <c r="G22" s="46"/>
      <c r="H22" s="45"/>
      <c r="I22" s="47"/>
      <c r="J22" s="48"/>
      <c r="K22" s="48"/>
      <c r="L22" s="48"/>
    </row>
  </sheetData>
  <sheetProtection sheet="1" selectLockedCells="1" sort="0" autoFilter="0"/>
  <autoFilter ref="A4:L4" xr:uid="{00000000-0009-0000-0000-000007000000}"/>
  <mergeCells count="5">
    <mergeCell ref="I1:L1"/>
    <mergeCell ref="A1:F1"/>
    <mergeCell ref="B2:L2"/>
    <mergeCell ref="G3:I3"/>
    <mergeCell ref="J3:L3"/>
  </mergeCells>
  <conditionalFormatting sqref="B2:L2">
    <cfRule type="dataBar" priority="35">
      <dataBar>
        <cfvo type="num" val="0"/>
        <cfvo type="num" val="1"/>
        <color rgb="FF4F81BD"/>
      </dataBar>
    </cfRule>
    <cfRule type="expression" dxfId="1121" priority="35">
      <formula>$W$2&gt;=0.8</formula>
    </cfRule>
    <cfRule type="expression" dxfId="1120" priority="35">
      <formula>AND($W$2&gt;=0.5,$W$2&lt;0.8)</formula>
    </cfRule>
    <cfRule type="expression" dxfId="1119" priority="35">
      <formula>$W$2&lt;0.5</formula>
    </cfRule>
  </conditionalFormatting>
  <conditionalFormatting sqref="G5:G22">
    <cfRule type="expression" dxfId="1118" priority="22">
      <formula>$G5="Met"</formula>
    </cfRule>
    <cfRule type="expression" dxfId="1117" priority="23">
      <formula>$G5="Achieved"</formula>
    </cfRule>
    <cfRule type="expression" dxfId="1116" priority="24">
      <formula>$G5="Partially met"</formula>
    </cfRule>
    <cfRule type="expression" dxfId="1115" priority="25">
      <formula>$G5="Partially achieved"</formula>
    </cfRule>
    <cfRule type="expression" dxfId="1114" priority="26">
      <formula>$G5="Not met"</formula>
    </cfRule>
    <cfRule type="expression" dxfId="1113" priority="27">
      <formula>$G5="Not yet achieved"</formula>
    </cfRule>
    <cfRule type="expression" dxfId="1112" priority="28">
      <formula>$G5="Not applicable"</formula>
    </cfRule>
  </conditionalFormatting>
  <conditionalFormatting sqref="K5:K500">
    <cfRule type="expression" dxfId="1111" priority="2">
      <formula>AND(K5&lt;&gt;"",K5&lt;TODAY())</formula>
    </cfRule>
  </conditionalFormatting>
  <conditionalFormatting sqref="L5:L22">
    <cfRule type="beginsWith" dxfId="1110" priority="3" operator="beginsWith" text="Blue">
      <formula>LEFT(L5,LEN("Blue"))="Blue"</formula>
    </cfRule>
    <cfRule type="beginsWith" dxfId="1109" priority="4" operator="beginsWith" text="Green">
      <formula>LEFT(L5,LEN("Green"))="Green"</formula>
    </cfRule>
    <cfRule type="beginsWith" dxfId="1108" priority="5" operator="beginsWith" text="Red">
      <formula>LEFT(L5,LEN("Red"))="Red"</formula>
    </cfRule>
    <cfRule type="beginsWith" dxfId="1107" priority="6" operator="beginsWith" text="Grey">
      <formula>LEFT(L5,LEN("Grey"))="Grey"</formula>
    </cfRule>
    <cfRule type="beginsWith" dxfId="1106" priority="7" operator="beginsWith" text="Amber">
      <formula>LEFT(L5,LEN("Amber"))="Amber"</formula>
    </cfRule>
    <cfRule type="beginsWith" dxfId="1105" priority="8" operator="beginsWith" text="Black">
      <formula>LEFT(L5,LEN("Black"))="Black"</formula>
    </cfRule>
  </conditionalFormatting>
  <dataValidations count="3">
    <dataValidation type="list" allowBlank="1" sqref="G5:G13" xr:uid="{00000000-0002-0000-0700-000000000000}">
      <formula1>MSStatus</formula1>
    </dataValidation>
    <dataValidation type="list" allowBlank="1" sqref="G14:G21" xr:uid="{00000000-0002-0000-0700-000001000000}">
      <formula1>RecStatus</formula1>
    </dataValidation>
    <dataValidation type="list" allowBlank="1" sqref="L5:L22" xr:uid="{00000000-0002-0000-0700-000002000000}">
      <formula1>BRAGStatus</formula1>
    </dataValidation>
  </dataValidations>
  <hyperlinks>
    <hyperlink ref="I1" r:id="rId1" xr:uid="{00000000-0004-0000-0700-000000000000}"/>
    <hyperlink ref="H1" location="Dashboard!A1" display="← Dashboard" xr:uid="{31E6087A-6152-451E-B0A2-96E0E2324E03}"/>
  </hyperlinks>
  <pageMargins left="0.3" right="0.3" top="0.75" bottom="0.75" header="0.5" footer="0.5"/>
  <pageSetup fitToHeight="0" orientation="landscape"/>
  <headerFooter>
    <oddHeader>&amp;LMid Cheshire Hospitals NHS Foundation Trust&amp;CGPICS V3 – Appendix 3 Audit&amp;R28 Jan 2026</oddHeader>
    <oddFooter>&amp;LConfidential – For internal audit use&amp;CPage &amp;P of &amp;N&amp;R© NHS</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2E75B6"/>
  </sheetPr>
  <dimension ref="A1:Y22"/>
  <sheetViews>
    <sheetView showGridLines="0" showOutlineSymbols="0" zoomScaleNormal="100" workbookViewId="0">
      <pane ySplit="4" topLeftCell="A13" activePane="bottomLeft" state="frozen"/>
      <selection pane="bottomLeft" activeCell="G16" sqref="G16"/>
    </sheetView>
  </sheetViews>
  <sheetFormatPr defaultRowHeight="14.5" x14ac:dyDescent="0.35"/>
  <cols>
    <col min="1" max="1" width="10.81640625" customWidth="1"/>
    <col min="2" max="2" width="13" hidden="1" customWidth="1"/>
    <col min="3" max="3" width="30" hidden="1" customWidth="1"/>
    <col min="4" max="4" width="18" customWidth="1"/>
    <col min="5" max="5" width="12" hidden="1" customWidth="1"/>
    <col min="6" max="6" width="45" customWidth="1"/>
    <col min="7" max="7" width="30" customWidth="1"/>
    <col min="8" max="8" width="33.1796875" customWidth="1"/>
    <col min="9" max="10" width="34" customWidth="1"/>
    <col min="11" max="11" width="16" customWidth="1"/>
    <col min="12" max="12" width="14" customWidth="1"/>
    <col min="23" max="24" width="0" hidden="1" customWidth="1"/>
    <col min="25" max="25" width="13" hidden="1" customWidth="1"/>
    <col min="26" max="26" width="0" hidden="1" customWidth="1"/>
  </cols>
  <sheetData>
    <row r="1" spans="1:23" ht="80" customHeight="1" x14ac:dyDescent="0.45">
      <c r="A1" s="361" t="s">
        <v>252</v>
      </c>
      <c r="B1" s="362"/>
      <c r="C1" s="362"/>
      <c r="D1" s="362"/>
      <c r="E1" s="362"/>
      <c r="F1" s="362"/>
      <c r="G1" s="30" t="e" vm="3">
        <v>#VALUE!</v>
      </c>
      <c r="H1" s="44" t="e" vm="4">
        <v>#VALUE!</v>
      </c>
      <c r="I1" s="358" t="s">
        <v>163</v>
      </c>
      <c r="J1" s="359"/>
      <c r="K1" s="359"/>
      <c r="L1" s="360"/>
    </row>
    <row r="2" spans="1:23" ht="66" customHeight="1" x14ac:dyDescent="0.35">
      <c r="A2" s="50" t="s">
        <v>3089</v>
      </c>
      <c r="B2" s="317" t="str">
        <f>REPT("█",ROUND($W$2*50,0))&amp;REPT("░",50-ROUND($W$2*50,0))&amp;" "&amp;TEXT($W$2,"0%")</f>
        <v>░░░░░░░░░░░░░░░░░░░░░░░░░░░░░░░░░░░░░░░░░░░░░░░░░░ 0%</v>
      </c>
      <c r="C2" s="235"/>
      <c r="D2" s="235"/>
      <c r="E2" s="235"/>
      <c r="F2" s="235"/>
      <c r="G2" s="235"/>
      <c r="H2" s="235"/>
      <c r="I2" s="235"/>
      <c r="J2" s="235"/>
      <c r="K2" s="235"/>
      <c r="L2" s="235"/>
      <c r="W2" s="32">
        <f>IFERROR(1-COUNTIF($G:$G,"Not assessed")/(COUNTIF($D:$D,"Minimum Standard")+COUNTIF($D:$D,"Quality Recommendation")),0)</f>
        <v>0</v>
      </c>
    </row>
    <row r="3" spans="1:23" ht="20" customHeight="1" x14ac:dyDescent="0.35">
      <c r="A3" s="33"/>
      <c r="B3" s="33"/>
      <c r="C3" s="33"/>
      <c r="D3" s="33"/>
      <c r="E3" s="33"/>
      <c r="F3" s="33"/>
      <c r="G3" s="236"/>
      <c r="H3" s="235"/>
      <c r="I3" s="235"/>
      <c r="J3" s="236"/>
      <c r="K3" s="235"/>
      <c r="L3" s="235"/>
    </row>
    <row r="4" spans="1:23" ht="30" customHeight="1" x14ac:dyDescent="0.35">
      <c r="A4" s="34" t="s">
        <v>161</v>
      </c>
      <c r="B4" s="34" t="s">
        <v>105</v>
      </c>
      <c r="C4" s="34" t="s">
        <v>164</v>
      </c>
      <c r="D4" s="34" t="s">
        <v>165</v>
      </c>
      <c r="E4" s="34" t="s">
        <v>166</v>
      </c>
      <c r="F4" s="34" t="s">
        <v>167</v>
      </c>
      <c r="G4" s="35" t="s">
        <v>68</v>
      </c>
      <c r="H4" s="34" t="s">
        <v>70</v>
      </c>
      <c r="I4" s="34" t="s">
        <v>45</v>
      </c>
      <c r="J4" s="34" t="s">
        <v>47</v>
      </c>
      <c r="K4" s="36" t="s">
        <v>49</v>
      </c>
      <c r="L4" s="34" t="s">
        <v>15</v>
      </c>
    </row>
    <row r="5" spans="1:23" ht="60" customHeight="1" x14ac:dyDescent="0.35">
      <c r="A5" s="39" t="s">
        <v>253</v>
      </c>
      <c r="B5" s="39" t="s">
        <v>254</v>
      </c>
      <c r="C5" s="39" t="s">
        <v>255</v>
      </c>
      <c r="D5" s="39" t="s">
        <v>125</v>
      </c>
      <c r="E5" s="40">
        <v>1</v>
      </c>
      <c r="F5" s="39" t="s">
        <v>256</v>
      </c>
      <c r="G5" s="7" t="s">
        <v>24</v>
      </c>
      <c r="H5" s="13"/>
      <c r="I5" s="23"/>
      <c r="J5" s="15"/>
      <c r="K5" s="15"/>
      <c r="L5" s="6" t="s">
        <v>172</v>
      </c>
    </row>
    <row r="6" spans="1:23" ht="60" customHeight="1" x14ac:dyDescent="0.35">
      <c r="A6" s="42" t="s">
        <v>257</v>
      </c>
      <c r="B6" s="42" t="s">
        <v>254</v>
      </c>
      <c r="C6" s="42" t="s">
        <v>255</v>
      </c>
      <c r="D6" s="42" t="s">
        <v>125</v>
      </c>
      <c r="E6" s="42">
        <v>2</v>
      </c>
      <c r="F6" s="42" t="s">
        <v>258</v>
      </c>
      <c r="G6" s="7" t="s">
        <v>24</v>
      </c>
      <c r="H6" s="13"/>
      <c r="I6" s="16"/>
      <c r="J6" s="17"/>
      <c r="K6" s="17"/>
      <c r="L6" s="6" t="s">
        <v>172</v>
      </c>
    </row>
    <row r="7" spans="1:23" ht="60" customHeight="1" x14ac:dyDescent="0.35">
      <c r="A7" s="40" t="s">
        <v>259</v>
      </c>
      <c r="B7" s="40" t="s">
        <v>254</v>
      </c>
      <c r="C7" s="40" t="s">
        <v>255</v>
      </c>
      <c r="D7" s="40" t="s">
        <v>125</v>
      </c>
      <c r="E7" s="40">
        <v>3</v>
      </c>
      <c r="F7" s="40" t="s">
        <v>260</v>
      </c>
      <c r="G7" s="7" t="s">
        <v>24</v>
      </c>
      <c r="H7" s="13"/>
      <c r="I7" s="16"/>
      <c r="J7" s="17"/>
      <c r="K7" s="17"/>
      <c r="L7" s="6" t="s">
        <v>172</v>
      </c>
    </row>
    <row r="8" spans="1:23" ht="60" customHeight="1" x14ac:dyDescent="0.35">
      <c r="A8" s="42" t="s">
        <v>261</v>
      </c>
      <c r="B8" s="42" t="s">
        <v>254</v>
      </c>
      <c r="C8" s="42" t="s">
        <v>255</v>
      </c>
      <c r="D8" s="42" t="s">
        <v>125</v>
      </c>
      <c r="E8" s="42">
        <v>4</v>
      </c>
      <c r="F8" s="42" t="s">
        <v>3148</v>
      </c>
      <c r="G8" s="7" t="s">
        <v>24</v>
      </c>
      <c r="H8" s="13"/>
      <c r="I8" s="16"/>
      <c r="J8" s="17"/>
      <c r="K8" s="17"/>
      <c r="L8" s="6" t="s">
        <v>172</v>
      </c>
    </row>
    <row r="9" spans="1:23" ht="60" customHeight="1" x14ac:dyDescent="0.35">
      <c r="A9" s="40" t="s">
        <v>262</v>
      </c>
      <c r="B9" s="40" t="s">
        <v>254</v>
      </c>
      <c r="C9" s="40" t="s">
        <v>255</v>
      </c>
      <c r="D9" s="40" t="s">
        <v>125</v>
      </c>
      <c r="E9" s="40">
        <v>5</v>
      </c>
      <c r="F9" s="40" t="s">
        <v>263</v>
      </c>
      <c r="G9" s="7" t="s">
        <v>24</v>
      </c>
      <c r="H9" s="13"/>
      <c r="I9" s="16"/>
      <c r="J9" s="17"/>
      <c r="K9" s="17"/>
      <c r="L9" s="6" t="s">
        <v>172</v>
      </c>
    </row>
    <row r="10" spans="1:23" ht="60" customHeight="1" x14ac:dyDescent="0.35">
      <c r="A10" s="42" t="s">
        <v>264</v>
      </c>
      <c r="B10" s="42" t="s">
        <v>254</v>
      </c>
      <c r="C10" s="42" t="s">
        <v>255</v>
      </c>
      <c r="D10" s="42" t="s">
        <v>125</v>
      </c>
      <c r="E10" s="42">
        <v>6</v>
      </c>
      <c r="F10" s="42" t="s">
        <v>265</v>
      </c>
      <c r="G10" s="7" t="s">
        <v>24</v>
      </c>
      <c r="H10" s="13"/>
      <c r="I10" s="16"/>
      <c r="J10" s="17"/>
      <c r="K10" s="18"/>
      <c r="L10" s="6" t="s">
        <v>172</v>
      </c>
    </row>
    <row r="11" spans="1:23" ht="60" customHeight="1" x14ac:dyDescent="0.35">
      <c r="A11" s="40" t="s">
        <v>266</v>
      </c>
      <c r="B11" s="40" t="s">
        <v>254</v>
      </c>
      <c r="C11" s="40" t="s">
        <v>255</v>
      </c>
      <c r="D11" s="40" t="s">
        <v>125</v>
      </c>
      <c r="E11" s="40">
        <v>7</v>
      </c>
      <c r="F11" s="40" t="s">
        <v>3149</v>
      </c>
      <c r="G11" s="7" t="s">
        <v>24</v>
      </c>
      <c r="H11" s="13"/>
      <c r="I11" s="16"/>
      <c r="J11" s="17"/>
      <c r="K11" s="18"/>
      <c r="L11" s="6" t="s">
        <v>172</v>
      </c>
    </row>
    <row r="12" spans="1:23" ht="60" customHeight="1" x14ac:dyDescent="0.35">
      <c r="A12" s="42" t="s">
        <v>267</v>
      </c>
      <c r="B12" s="42" t="s">
        <v>254</v>
      </c>
      <c r="C12" s="42" t="s">
        <v>255</v>
      </c>
      <c r="D12" s="42" t="s">
        <v>125</v>
      </c>
      <c r="E12" s="42">
        <v>8</v>
      </c>
      <c r="F12" s="42" t="s">
        <v>268</v>
      </c>
      <c r="G12" s="7" t="s">
        <v>24</v>
      </c>
      <c r="H12" s="13"/>
      <c r="I12" s="16"/>
      <c r="J12" s="17"/>
      <c r="K12" s="18"/>
      <c r="L12" s="6" t="s">
        <v>172</v>
      </c>
    </row>
    <row r="13" spans="1:23" ht="60" customHeight="1" x14ac:dyDescent="0.35">
      <c r="A13" s="40" t="s">
        <v>269</v>
      </c>
      <c r="B13" s="40" t="s">
        <v>254</v>
      </c>
      <c r="C13" s="40" t="s">
        <v>255</v>
      </c>
      <c r="D13" s="40" t="s">
        <v>125</v>
      </c>
      <c r="E13" s="40">
        <v>9</v>
      </c>
      <c r="F13" s="40" t="s">
        <v>270</v>
      </c>
      <c r="G13" s="7" t="s">
        <v>24</v>
      </c>
      <c r="H13" s="13"/>
      <c r="I13" s="16"/>
      <c r="J13" s="17"/>
      <c r="K13" s="18"/>
      <c r="L13" s="6" t="s">
        <v>172</v>
      </c>
    </row>
    <row r="14" spans="1:23" ht="60" customHeight="1" x14ac:dyDescent="0.35">
      <c r="A14" s="42" t="s">
        <v>271</v>
      </c>
      <c r="B14" s="42" t="s">
        <v>254</v>
      </c>
      <c r="C14" s="42" t="s">
        <v>255</v>
      </c>
      <c r="D14" s="42" t="s">
        <v>125</v>
      </c>
      <c r="E14" s="42">
        <v>10</v>
      </c>
      <c r="F14" s="42" t="s">
        <v>272</v>
      </c>
      <c r="G14" s="7" t="s">
        <v>24</v>
      </c>
      <c r="H14" s="13"/>
      <c r="I14" s="16"/>
      <c r="J14" s="17"/>
      <c r="K14" s="17"/>
      <c r="L14" s="6" t="s">
        <v>172</v>
      </c>
    </row>
    <row r="15" spans="1:23" ht="60" customHeight="1" x14ac:dyDescent="0.35">
      <c r="A15" s="40" t="s">
        <v>273</v>
      </c>
      <c r="B15" s="40" t="s">
        <v>254</v>
      </c>
      <c r="C15" s="40" t="s">
        <v>255</v>
      </c>
      <c r="D15" s="40" t="s">
        <v>125</v>
      </c>
      <c r="E15" s="40">
        <v>11</v>
      </c>
      <c r="F15" s="40" t="s">
        <v>274</v>
      </c>
      <c r="G15" s="7" t="s">
        <v>24</v>
      </c>
      <c r="H15" s="13"/>
      <c r="I15" s="16"/>
      <c r="J15" s="17"/>
      <c r="K15" s="17"/>
      <c r="L15" s="6" t="s">
        <v>172</v>
      </c>
    </row>
    <row r="16" spans="1:23" ht="60" customHeight="1" x14ac:dyDescent="0.35">
      <c r="A16" s="42" t="s">
        <v>275</v>
      </c>
      <c r="B16" s="42" t="s">
        <v>254</v>
      </c>
      <c r="C16" s="42" t="s">
        <v>255</v>
      </c>
      <c r="D16" s="42" t="s">
        <v>184</v>
      </c>
      <c r="E16" s="42">
        <v>1</v>
      </c>
      <c r="F16" s="42" t="s">
        <v>276</v>
      </c>
      <c r="G16" s="6" t="s">
        <v>24</v>
      </c>
      <c r="H16" s="13"/>
      <c r="I16" s="16"/>
      <c r="J16" s="17"/>
      <c r="K16" s="17"/>
      <c r="L16" s="6" t="s">
        <v>172</v>
      </c>
    </row>
    <row r="17" spans="1:12" ht="60" customHeight="1" x14ac:dyDescent="0.35">
      <c r="A17" s="40" t="s">
        <v>277</v>
      </c>
      <c r="B17" s="40" t="s">
        <v>254</v>
      </c>
      <c r="C17" s="40" t="s">
        <v>255</v>
      </c>
      <c r="D17" s="40" t="s">
        <v>184</v>
      </c>
      <c r="E17" s="40">
        <v>2</v>
      </c>
      <c r="F17" s="40" t="s">
        <v>278</v>
      </c>
      <c r="G17" s="6" t="s">
        <v>24</v>
      </c>
      <c r="H17" s="13"/>
      <c r="I17" s="16"/>
      <c r="J17" s="17"/>
      <c r="K17" s="18"/>
      <c r="L17" s="6" t="s">
        <v>172</v>
      </c>
    </row>
    <row r="18" spans="1:12" ht="60" customHeight="1" x14ac:dyDescent="0.35">
      <c r="A18" s="42" t="s">
        <v>279</v>
      </c>
      <c r="B18" s="42" t="s">
        <v>254</v>
      </c>
      <c r="C18" s="42" t="s">
        <v>255</v>
      </c>
      <c r="D18" s="42" t="s">
        <v>184</v>
      </c>
      <c r="E18" s="42">
        <v>3</v>
      </c>
      <c r="F18" s="42" t="s">
        <v>280</v>
      </c>
      <c r="G18" s="6" t="s">
        <v>24</v>
      </c>
      <c r="H18" s="13"/>
      <c r="I18" s="16"/>
      <c r="J18" s="17"/>
      <c r="K18" s="18"/>
      <c r="L18" s="6" t="s">
        <v>172</v>
      </c>
    </row>
    <row r="19" spans="1:12" ht="60" customHeight="1" x14ac:dyDescent="0.35">
      <c r="A19" s="40" t="s">
        <v>281</v>
      </c>
      <c r="B19" s="40" t="s">
        <v>254</v>
      </c>
      <c r="C19" s="40" t="s">
        <v>255</v>
      </c>
      <c r="D19" s="40" t="s">
        <v>184</v>
      </c>
      <c r="E19" s="40">
        <v>4</v>
      </c>
      <c r="F19" s="40" t="s">
        <v>282</v>
      </c>
      <c r="G19" s="6" t="s">
        <v>24</v>
      </c>
      <c r="H19" s="13"/>
      <c r="I19" s="16"/>
      <c r="J19" s="17"/>
      <c r="K19" s="18"/>
      <c r="L19" s="6" t="s">
        <v>172</v>
      </c>
    </row>
    <row r="20" spans="1:12" ht="60" customHeight="1" x14ac:dyDescent="0.35">
      <c r="A20" s="42" t="s">
        <v>283</v>
      </c>
      <c r="B20" s="42" t="s">
        <v>254</v>
      </c>
      <c r="C20" s="42" t="s">
        <v>255</v>
      </c>
      <c r="D20" s="42" t="s">
        <v>184</v>
      </c>
      <c r="E20" s="42">
        <v>5</v>
      </c>
      <c r="F20" s="42" t="s">
        <v>284</v>
      </c>
      <c r="G20" s="6" t="s">
        <v>24</v>
      </c>
      <c r="H20" s="13"/>
      <c r="I20" s="16"/>
      <c r="J20" s="17"/>
      <c r="K20" s="18"/>
      <c r="L20" s="6" t="s">
        <v>172</v>
      </c>
    </row>
    <row r="21" spans="1:12" ht="60" customHeight="1" x14ac:dyDescent="0.35">
      <c r="A21" s="40" t="s">
        <v>285</v>
      </c>
      <c r="B21" s="40" t="s">
        <v>254</v>
      </c>
      <c r="C21" s="40" t="s">
        <v>255</v>
      </c>
      <c r="D21" s="40" t="s">
        <v>184</v>
      </c>
      <c r="E21" s="40">
        <v>6</v>
      </c>
      <c r="F21" s="40" t="s">
        <v>286</v>
      </c>
      <c r="G21" s="6" t="s">
        <v>24</v>
      </c>
      <c r="H21" s="13"/>
      <c r="I21" s="16"/>
      <c r="J21" s="17"/>
      <c r="K21" s="18"/>
      <c r="L21" s="6" t="s">
        <v>172</v>
      </c>
    </row>
    <row r="22" spans="1:12" ht="60" customHeight="1" x14ac:dyDescent="0.35">
      <c r="A22" s="42" t="s">
        <v>287</v>
      </c>
      <c r="B22" s="42" t="s">
        <v>254</v>
      </c>
      <c r="C22" s="42" t="s">
        <v>255</v>
      </c>
      <c r="D22" s="42" t="s">
        <v>184</v>
      </c>
      <c r="E22" s="42">
        <v>7</v>
      </c>
      <c r="F22" s="42" t="s">
        <v>288</v>
      </c>
      <c r="G22" s="6" t="s">
        <v>24</v>
      </c>
      <c r="H22" s="13"/>
      <c r="I22" s="16"/>
      <c r="J22" s="17"/>
      <c r="K22" s="17"/>
      <c r="L22" s="6" t="s">
        <v>172</v>
      </c>
    </row>
  </sheetData>
  <sheetProtection sheet="1" selectLockedCells="1" sort="0" autoFilter="0"/>
  <autoFilter ref="A4:L4" xr:uid="{00000000-0009-0000-0000-000008000000}"/>
  <mergeCells count="5">
    <mergeCell ref="I1:L1"/>
    <mergeCell ref="A1:F1"/>
    <mergeCell ref="B2:L2"/>
    <mergeCell ref="G3:I3"/>
    <mergeCell ref="J3:L3"/>
  </mergeCells>
  <conditionalFormatting sqref="B2:L2">
    <cfRule type="dataBar" priority="34">
      <dataBar>
        <cfvo type="num" val="0"/>
        <cfvo type="num" val="1"/>
        <color rgb="FF4F81BD"/>
      </dataBar>
    </cfRule>
    <cfRule type="expression" dxfId="1104" priority="34">
      <formula>$W$2&gt;=0.8</formula>
    </cfRule>
    <cfRule type="expression" dxfId="1103" priority="34">
      <formula>AND($W$2&gt;=0.5,$W$2&lt;0.8)</formula>
    </cfRule>
    <cfRule type="expression" dxfId="1102" priority="34">
      <formula>$W$2&lt;0.5</formula>
    </cfRule>
  </conditionalFormatting>
  <conditionalFormatting sqref="G5:G22">
    <cfRule type="expression" dxfId="1101" priority="21">
      <formula>$G5="Met"</formula>
    </cfRule>
    <cfRule type="expression" dxfId="1100" priority="22">
      <formula>$G5="Achieved"</formula>
    </cfRule>
    <cfRule type="expression" dxfId="1099" priority="23">
      <formula>$G5="Partially met"</formula>
    </cfRule>
    <cfRule type="expression" dxfId="1098" priority="24">
      <formula>$G5="Partially achieved"</formula>
    </cfRule>
    <cfRule type="expression" dxfId="1097" priority="25">
      <formula>$G5="Not met"</formula>
    </cfRule>
    <cfRule type="expression" dxfId="1096" priority="26">
      <formula>$G5="Not yet achieved"</formula>
    </cfRule>
    <cfRule type="expression" dxfId="1095" priority="27">
      <formula>$G5="Not applicable"</formula>
    </cfRule>
  </conditionalFormatting>
  <conditionalFormatting sqref="K5:K500">
    <cfRule type="expression" dxfId="1094" priority="1">
      <formula>AND(K5&lt;&gt;"",K5&lt;TODAY())</formula>
    </cfRule>
  </conditionalFormatting>
  <conditionalFormatting sqref="L5:L22">
    <cfRule type="beginsWith" dxfId="1093" priority="2" operator="beginsWith" text="Blue">
      <formula>LEFT(L5,LEN("Blue"))="Blue"</formula>
    </cfRule>
    <cfRule type="beginsWith" dxfId="1092" priority="3" operator="beginsWith" text="Green">
      <formula>LEFT(L5,LEN("Green"))="Green"</formula>
    </cfRule>
    <cfRule type="beginsWith" dxfId="1091" priority="4" operator="beginsWith" text="Red">
      <formula>LEFT(L5,LEN("Red"))="Red"</formula>
    </cfRule>
    <cfRule type="beginsWith" dxfId="1090" priority="5" operator="beginsWith" text="Grey">
      <formula>LEFT(L5,LEN("Grey"))="Grey"</formula>
    </cfRule>
    <cfRule type="beginsWith" dxfId="1089" priority="6" operator="beginsWith" text="Amber">
      <formula>LEFT(L5,LEN("Amber"))="Amber"</formula>
    </cfRule>
    <cfRule type="beginsWith" dxfId="1088" priority="7" operator="beginsWith" text="Black">
      <formula>LEFT(L5,LEN("Black"))="Black"</formula>
    </cfRule>
  </conditionalFormatting>
  <dataValidations count="3">
    <dataValidation type="list" allowBlank="1" sqref="G5:G15" xr:uid="{00000000-0002-0000-0800-000000000000}">
      <formula1>MSStatus</formula1>
    </dataValidation>
    <dataValidation type="list" allowBlank="1" sqref="G16:G22" xr:uid="{00000000-0002-0000-0800-000001000000}">
      <formula1>RecStatus</formula1>
    </dataValidation>
    <dataValidation type="list" allowBlank="1" sqref="L5:L22" xr:uid="{00000000-0002-0000-0800-000002000000}">
      <formula1>BRAGStatus</formula1>
    </dataValidation>
  </dataValidations>
  <hyperlinks>
    <hyperlink ref="I1" r:id="rId1" xr:uid="{00000000-0004-0000-0800-000000000000}"/>
    <hyperlink ref="H1" location="Dashboard!A1" display="← Dashboard" xr:uid="{85D07B60-B910-43FD-A628-FBFB5646FFD5}"/>
  </hyperlinks>
  <pageMargins left="0.3" right="0.3" top="0.75" bottom="0.75" header="0.5" footer="0.5"/>
  <pageSetup fitToHeight="0" orientation="landscape"/>
  <headerFooter>
    <oddHeader>&amp;LMid Cheshire Hospitals NHS Foundation Trust&amp;CGPICS V3 – Appendix 3 Audit&amp;R28 Jan 2026</oddHeader>
    <oddFooter>&amp;LConfidential – For internal audit use&amp;CPage &amp;P of &amp;N&amp;R© NHS</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2E75B6"/>
  </sheetPr>
  <dimension ref="A1:Y20"/>
  <sheetViews>
    <sheetView showGridLines="0" showOutlineSymbols="0" zoomScaleNormal="100" workbookViewId="0">
      <pane ySplit="4" topLeftCell="A17" activePane="bottomLeft" state="frozen"/>
      <selection pane="bottomLeft" activeCell="G20" sqref="G20"/>
    </sheetView>
  </sheetViews>
  <sheetFormatPr defaultRowHeight="14.5" x14ac:dyDescent="0.35"/>
  <cols>
    <col min="1" max="1" width="10.81640625" customWidth="1"/>
    <col min="2" max="2" width="13" hidden="1" customWidth="1"/>
    <col min="3" max="3" width="20" hidden="1" customWidth="1"/>
    <col min="4" max="4" width="18" customWidth="1"/>
    <col min="5" max="5" width="12" hidden="1" customWidth="1"/>
    <col min="6" max="6" width="45" customWidth="1"/>
    <col min="7" max="7" width="30" customWidth="1"/>
    <col min="8" max="8" width="33.1796875" customWidth="1"/>
    <col min="9" max="10" width="34" customWidth="1"/>
    <col min="11" max="11" width="16" customWidth="1"/>
    <col min="12" max="12" width="14" customWidth="1"/>
    <col min="23" max="24" width="0" hidden="1" customWidth="1"/>
    <col min="25" max="25" width="13" hidden="1" customWidth="1"/>
    <col min="26" max="26" width="0" hidden="1" customWidth="1"/>
  </cols>
  <sheetData>
    <row r="1" spans="1:23" ht="80" customHeight="1" x14ac:dyDescent="0.45">
      <c r="A1" s="361" t="s">
        <v>289</v>
      </c>
      <c r="B1" s="362"/>
      <c r="C1" s="362"/>
      <c r="D1" s="362"/>
      <c r="E1" s="362"/>
      <c r="F1" s="362"/>
      <c r="G1" s="30" t="e" vm="3">
        <v>#VALUE!</v>
      </c>
      <c r="H1" s="44" t="e" vm="4">
        <v>#VALUE!</v>
      </c>
      <c r="I1" s="358" t="s">
        <v>163</v>
      </c>
      <c r="J1" s="359"/>
      <c r="K1" s="359"/>
      <c r="L1" s="360"/>
    </row>
    <row r="2" spans="1:23" ht="66" customHeight="1" x14ac:dyDescent="0.35">
      <c r="A2" s="50" t="s">
        <v>3089</v>
      </c>
      <c r="B2" s="317" t="str">
        <f>REPT("█",ROUND($W$2*50,0))&amp;REPT("░",50-ROUND($W$2*50,0))&amp;" "&amp;TEXT($W$2,"0%")</f>
        <v>░░░░░░░░░░░░░░░░░░░░░░░░░░░░░░░░░░░░░░░░░░░░░░░░░░ 0%</v>
      </c>
      <c r="C2" s="235"/>
      <c r="D2" s="235"/>
      <c r="E2" s="235"/>
      <c r="F2" s="235"/>
      <c r="G2" s="235"/>
      <c r="H2" s="235"/>
      <c r="I2" s="235"/>
      <c r="J2" s="235"/>
      <c r="K2" s="235"/>
      <c r="L2" s="235"/>
      <c r="W2" s="32">
        <f>IFERROR(1-COUNTIF($G:$G,"Not assessed")/(COUNTIF($D:$D,"Minimum Standard")+COUNTIF($D:$D,"Quality Recommendation")),0)</f>
        <v>0</v>
      </c>
    </row>
    <row r="3" spans="1:23" ht="20" customHeight="1" x14ac:dyDescent="0.35">
      <c r="A3" s="33"/>
      <c r="B3" s="33"/>
      <c r="C3" s="33"/>
      <c r="D3" s="33"/>
      <c r="E3" s="33"/>
      <c r="F3" s="33"/>
      <c r="G3" s="236"/>
      <c r="H3" s="235"/>
      <c r="I3" s="235"/>
      <c r="J3" s="236"/>
      <c r="K3" s="235"/>
      <c r="L3" s="235"/>
    </row>
    <row r="4" spans="1:23" ht="30" customHeight="1" x14ac:dyDescent="0.35">
      <c r="A4" s="34" t="s">
        <v>161</v>
      </c>
      <c r="B4" s="34" t="s">
        <v>105</v>
      </c>
      <c r="C4" s="34" t="s">
        <v>164</v>
      </c>
      <c r="D4" s="34" t="s">
        <v>165</v>
      </c>
      <c r="E4" s="34" t="s">
        <v>166</v>
      </c>
      <c r="F4" s="34" t="s">
        <v>167</v>
      </c>
      <c r="G4" s="35" t="s">
        <v>68</v>
      </c>
      <c r="H4" s="34" t="s">
        <v>70</v>
      </c>
      <c r="I4" s="34" t="s">
        <v>45</v>
      </c>
      <c r="J4" s="34" t="s">
        <v>47</v>
      </c>
      <c r="K4" s="36" t="s">
        <v>49</v>
      </c>
      <c r="L4" s="34" t="s">
        <v>15</v>
      </c>
    </row>
    <row r="5" spans="1:23" ht="60" customHeight="1" x14ac:dyDescent="0.35">
      <c r="A5" s="39" t="s">
        <v>290</v>
      </c>
      <c r="B5" s="39" t="s">
        <v>291</v>
      </c>
      <c r="C5" s="39" t="s">
        <v>292</v>
      </c>
      <c r="D5" s="39" t="s">
        <v>125</v>
      </c>
      <c r="E5" s="40">
        <v>1</v>
      </c>
      <c r="F5" s="39" t="s">
        <v>293</v>
      </c>
      <c r="G5" s="6" t="s">
        <v>24</v>
      </c>
      <c r="H5" s="13"/>
      <c r="I5" s="23"/>
      <c r="J5" s="15"/>
      <c r="K5" s="15"/>
      <c r="L5" s="6" t="s">
        <v>172</v>
      </c>
    </row>
    <row r="6" spans="1:23" ht="60" customHeight="1" x14ac:dyDescent="0.35">
      <c r="A6" s="42" t="s">
        <v>294</v>
      </c>
      <c r="B6" s="42" t="s">
        <v>291</v>
      </c>
      <c r="C6" s="42" t="s">
        <v>292</v>
      </c>
      <c r="D6" s="42" t="s">
        <v>125</v>
      </c>
      <c r="E6" s="42">
        <v>2</v>
      </c>
      <c r="F6" s="42" t="s">
        <v>295</v>
      </c>
      <c r="G6" s="6" t="s">
        <v>24</v>
      </c>
      <c r="H6" s="13"/>
      <c r="I6" s="16"/>
      <c r="J6" s="17"/>
      <c r="K6" s="17"/>
      <c r="L6" s="6" t="s">
        <v>172</v>
      </c>
    </row>
    <row r="7" spans="1:23" ht="60" customHeight="1" x14ac:dyDescent="0.35">
      <c r="A7" s="40" t="s">
        <v>296</v>
      </c>
      <c r="B7" s="40" t="s">
        <v>291</v>
      </c>
      <c r="C7" s="40" t="s">
        <v>292</v>
      </c>
      <c r="D7" s="40" t="s">
        <v>125</v>
      </c>
      <c r="E7" s="40">
        <v>3</v>
      </c>
      <c r="F7" s="40" t="s">
        <v>297</v>
      </c>
      <c r="G7" s="6" t="s">
        <v>24</v>
      </c>
      <c r="H7" s="13"/>
      <c r="I7" s="16"/>
      <c r="J7" s="17"/>
      <c r="K7" s="17"/>
      <c r="L7" s="6" t="s">
        <v>172</v>
      </c>
    </row>
    <row r="8" spans="1:23" ht="60" customHeight="1" x14ac:dyDescent="0.35">
      <c r="A8" s="42" t="s">
        <v>298</v>
      </c>
      <c r="B8" s="42" t="s">
        <v>291</v>
      </c>
      <c r="C8" s="42" t="s">
        <v>292</v>
      </c>
      <c r="D8" s="42" t="s">
        <v>125</v>
      </c>
      <c r="E8" s="42">
        <v>4</v>
      </c>
      <c r="F8" s="42" t="s">
        <v>299</v>
      </c>
      <c r="G8" s="6" t="s">
        <v>24</v>
      </c>
      <c r="H8" s="13"/>
      <c r="I8" s="16"/>
      <c r="J8" s="17"/>
      <c r="K8" s="17"/>
      <c r="L8" s="6" t="s">
        <v>172</v>
      </c>
    </row>
    <row r="9" spans="1:23" ht="60" customHeight="1" x14ac:dyDescent="0.35">
      <c r="A9" s="40" t="s">
        <v>300</v>
      </c>
      <c r="B9" s="40" t="s">
        <v>291</v>
      </c>
      <c r="C9" s="40" t="s">
        <v>292</v>
      </c>
      <c r="D9" s="40" t="s">
        <v>125</v>
      </c>
      <c r="E9" s="40">
        <v>5</v>
      </c>
      <c r="F9" s="40" t="s">
        <v>301</v>
      </c>
      <c r="G9" s="6" t="s">
        <v>24</v>
      </c>
      <c r="H9" s="13"/>
      <c r="I9" s="16"/>
      <c r="J9" s="17"/>
      <c r="K9" s="18"/>
      <c r="L9" s="6" t="s">
        <v>172</v>
      </c>
    </row>
    <row r="10" spans="1:23" ht="60" customHeight="1" x14ac:dyDescent="0.35">
      <c r="A10" s="42" t="s">
        <v>302</v>
      </c>
      <c r="B10" s="42" t="s">
        <v>291</v>
      </c>
      <c r="C10" s="42" t="s">
        <v>292</v>
      </c>
      <c r="D10" s="42" t="s">
        <v>125</v>
      </c>
      <c r="E10" s="42">
        <v>6</v>
      </c>
      <c r="F10" s="42" t="s">
        <v>303</v>
      </c>
      <c r="G10" s="6" t="s">
        <v>24</v>
      </c>
      <c r="H10" s="13"/>
      <c r="I10" s="16"/>
      <c r="J10" s="17"/>
      <c r="K10" s="18"/>
      <c r="L10" s="6" t="s">
        <v>172</v>
      </c>
    </row>
    <row r="11" spans="1:23" ht="60" customHeight="1" x14ac:dyDescent="0.35">
      <c r="A11" s="40" t="s">
        <v>304</v>
      </c>
      <c r="B11" s="40" t="s">
        <v>291</v>
      </c>
      <c r="C11" s="40" t="s">
        <v>292</v>
      </c>
      <c r="D11" s="40" t="s">
        <v>125</v>
      </c>
      <c r="E11" s="40">
        <v>7</v>
      </c>
      <c r="F11" s="40" t="s">
        <v>305</v>
      </c>
      <c r="G11" s="6" t="s">
        <v>24</v>
      </c>
      <c r="H11" s="13"/>
      <c r="I11" s="16"/>
      <c r="J11" s="17"/>
      <c r="K11" s="17"/>
      <c r="L11" s="6" t="s">
        <v>172</v>
      </c>
    </row>
    <row r="12" spans="1:23" ht="60" customHeight="1" x14ac:dyDescent="0.35">
      <c r="A12" s="42" t="s">
        <v>306</v>
      </c>
      <c r="B12" s="42" t="s">
        <v>291</v>
      </c>
      <c r="C12" s="42" t="s">
        <v>292</v>
      </c>
      <c r="D12" s="42" t="s">
        <v>125</v>
      </c>
      <c r="E12" s="42">
        <v>8</v>
      </c>
      <c r="F12" s="42" t="s">
        <v>307</v>
      </c>
      <c r="G12" s="6" t="s">
        <v>24</v>
      </c>
      <c r="H12" s="13"/>
      <c r="I12" s="16"/>
      <c r="J12" s="17"/>
      <c r="K12" s="18"/>
      <c r="L12" s="6" t="s">
        <v>172</v>
      </c>
    </row>
    <row r="13" spans="1:23" ht="60" customHeight="1" x14ac:dyDescent="0.35">
      <c r="A13" s="40" t="s">
        <v>308</v>
      </c>
      <c r="B13" s="40" t="s">
        <v>291</v>
      </c>
      <c r="C13" s="40" t="s">
        <v>292</v>
      </c>
      <c r="D13" s="40" t="s">
        <v>125</v>
      </c>
      <c r="E13" s="40">
        <v>9</v>
      </c>
      <c r="F13" s="40" t="s">
        <v>309</v>
      </c>
      <c r="G13" s="6" t="s">
        <v>24</v>
      </c>
      <c r="H13" s="13"/>
      <c r="I13" s="16"/>
      <c r="J13" s="17"/>
      <c r="K13" s="18"/>
      <c r="L13" s="6" t="s">
        <v>172</v>
      </c>
    </row>
    <row r="14" spans="1:23" ht="60" customHeight="1" x14ac:dyDescent="0.35">
      <c r="A14" s="42" t="s">
        <v>310</v>
      </c>
      <c r="B14" s="42" t="s">
        <v>291</v>
      </c>
      <c r="C14" s="42" t="s">
        <v>292</v>
      </c>
      <c r="D14" s="42" t="s">
        <v>125</v>
      </c>
      <c r="E14" s="42">
        <v>10</v>
      </c>
      <c r="F14" s="42" t="s">
        <v>311</v>
      </c>
      <c r="G14" s="6" t="s">
        <v>24</v>
      </c>
      <c r="H14" s="13"/>
      <c r="I14" s="16"/>
      <c r="J14" s="17"/>
      <c r="K14" s="17"/>
      <c r="L14" s="6" t="s">
        <v>172</v>
      </c>
    </row>
    <row r="15" spans="1:23" ht="60" customHeight="1" x14ac:dyDescent="0.35">
      <c r="A15" s="40" t="s">
        <v>312</v>
      </c>
      <c r="B15" s="40" t="s">
        <v>291</v>
      </c>
      <c r="C15" s="40" t="s">
        <v>292</v>
      </c>
      <c r="D15" s="40" t="s">
        <v>125</v>
      </c>
      <c r="E15" s="40">
        <v>11</v>
      </c>
      <c r="F15" s="40" t="s">
        <v>313</v>
      </c>
      <c r="G15" s="6" t="s">
        <v>24</v>
      </c>
      <c r="H15" s="13"/>
      <c r="I15" s="16"/>
      <c r="J15" s="17"/>
      <c r="K15" s="17"/>
      <c r="L15" s="6" t="s">
        <v>172</v>
      </c>
    </row>
    <row r="16" spans="1:23" ht="60" customHeight="1" x14ac:dyDescent="0.35">
      <c r="A16" s="42" t="s">
        <v>314</v>
      </c>
      <c r="B16" s="42" t="s">
        <v>291</v>
      </c>
      <c r="C16" s="42" t="s">
        <v>292</v>
      </c>
      <c r="D16" s="42" t="s">
        <v>125</v>
      </c>
      <c r="E16" s="42">
        <v>12</v>
      </c>
      <c r="F16" s="42" t="s">
        <v>315</v>
      </c>
      <c r="G16" s="6" t="s">
        <v>24</v>
      </c>
      <c r="H16" s="13"/>
      <c r="I16" s="16"/>
      <c r="J16" s="17"/>
      <c r="K16" s="17"/>
      <c r="L16" s="6" t="s">
        <v>172</v>
      </c>
    </row>
    <row r="17" spans="1:12" ht="60" customHeight="1" x14ac:dyDescent="0.35">
      <c r="A17" s="40" t="s">
        <v>316</v>
      </c>
      <c r="B17" s="40" t="s">
        <v>291</v>
      </c>
      <c r="C17" s="40" t="s">
        <v>292</v>
      </c>
      <c r="D17" s="40" t="s">
        <v>125</v>
      </c>
      <c r="E17" s="40">
        <v>13</v>
      </c>
      <c r="F17" s="40" t="s">
        <v>317</v>
      </c>
      <c r="G17" s="6" t="s">
        <v>24</v>
      </c>
      <c r="H17" s="13"/>
      <c r="I17" s="16"/>
      <c r="J17" s="17"/>
      <c r="K17" s="18"/>
      <c r="L17" s="6" t="s">
        <v>172</v>
      </c>
    </row>
    <row r="18" spans="1:12" ht="60" customHeight="1" x14ac:dyDescent="0.35">
      <c r="A18" s="42" t="s">
        <v>318</v>
      </c>
      <c r="B18" s="42" t="s">
        <v>291</v>
      </c>
      <c r="C18" s="42" t="s">
        <v>292</v>
      </c>
      <c r="D18" s="42" t="s">
        <v>184</v>
      </c>
      <c r="E18" s="42">
        <v>1</v>
      </c>
      <c r="F18" s="42" t="s">
        <v>319</v>
      </c>
      <c r="G18" s="6" t="s">
        <v>24</v>
      </c>
      <c r="H18" s="13"/>
      <c r="I18" s="16"/>
      <c r="J18" s="17"/>
      <c r="K18" s="18"/>
      <c r="L18" s="6" t="s">
        <v>172</v>
      </c>
    </row>
    <row r="19" spans="1:12" ht="60" customHeight="1" x14ac:dyDescent="0.35">
      <c r="A19" s="40" t="s">
        <v>320</v>
      </c>
      <c r="B19" s="40" t="s">
        <v>291</v>
      </c>
      <c r="C19" s="40" t="s">
        <v>292</v>
      </c>
      <c r="D19" s="40" t="s">
        <v>184</v>
      </c>
      <c r="E19" s="40">
        <v>2</v>
      </c>
      <c r="F19" s="40" t="s">
        <v>3150</v>
      </c>
      <c r="G19" s="6" t="s">
        <v>24</v>
      </c>
      <c r="H19" s="13"/>
      <c r="I19" s="16"/>
      <c r="J19" s="17"/>
      <c r="K19" s="18"/>
      <c r="L19" s="6" t="s">
        <v>172</v>
      </c>
    </row>
    <row r="20" spans="1:12" ht="60" customHeight="1" x14ac:dyDescent="0.35">
      <c r="A20" s="42" t="s">
        <v>321</v>
      </c>
      <c r="B20" s="42" t="s">
        <v>291</v>
      </c>
      <c r="C20" s="42" t="s">
        <v>292</v>
      </c>
      <c r="D20" s="42" t="s">
        <v>184</v>
      </c>
      <c r="E20" s="42">
        <v>3</v>
      </c>
      <c r="F20" s="42" t="s">
        <v>3151</v>
      </c>
      <c r="G20" s="6" t="s">
        <v>24</v>
      </c>
      <c r="H20" s="13"/>
      <c r="I20" s="16"/>
      <c r="J20" s="17"/>
      <c r="K20" s="18"/>
      <c r="L20" s="6" t="s">
        <v>172</v>
      </c>
    </row>
  </sheetData>
  <sheetProtection sheet="1" selectLockedCells="1" sort="0" autoFilter="0"/>
  <autoFilter ref="A4:L4" xr:uid="{00000000-0009-0000-0000-000009000000}"/>
  <mergeCells count="5">
    <mergeCell ref="I1:L1"/>
    <mergeCell ref="A1:F1"/>
    <mergeCell ref="B2:L2"/>
    <mergeCell ref="G3:I3"/>
    <mergeCell ref="J3:L3"/>
  </mergeCells>
  <conditionalFormatting sqref="B2:L2">
    <cfRule type="dataBar" priority="34">
      <dataBar>
        <cfvo type="num" val="0"/>
        <cfvo type="num" val="1"/>
        <color rgb="FF4F81BD"/>
      </dataBar>
    </cfRule>
    <cfRule type="expression" dxfId="1087" priority="34">
      <formula>$W$2&gt;=0.8</formula>
    </cfRule>
    <cfRule type="expression" dxfId="1086" priority="34">
      <formula>AND($W$2&gt;=0.5,$W$2&lt;0.8)</formula>
    </cfRule>
    <cfRule type="expression" dxfId="1085" priority="34">
      <formula>$W$2&lt;0.5</formula>
    </cfRule>
  </conditionalFormatting>
  <conditionalFormatting sqref="G5:G20">
    <cfRule type="expression" dxfId="1084" priority="21">
      <formula>$G5="Met"</formula>
    </cfRule>
    <cfRule type="expression" dxfId="1083" priority="22">
      <formula>$G5="Achieved"</formula>
    </cfRule>
    <cfRule type="expression" dxfId="1082" priority="23">
      <formula>$G5="Partially met"</formula>
    </cfRule>
    <cfRule type="expression" dxfId="1081" priority="24">
      <formula>$G5="Partially achieved"</formula>
    </cfRule>
    <cfRule type="expression" dxfId="1080" priority="25">
      <formula>$G5="Not met"</formula>
    </cfRule>
    <cfRule type="expression" dxfId="1079" priority="26">
      <formula>$G5="Not yet achieved"</formula>
    </cfRule>
    <cfRule type="expression" dxfId="1078" priority="27">
      <formula>$G5="Not applicable"</formula>
    </cfRule>
  </conditionalFormatting>
  <conditionalFormatting sqref="K5:K500">
    <cfRule type="expression" dxfId="1077" priority="1">
      <formula>AND(K5&lt;&gt;"",K5&lt;TODAY())</formula>
    </cfRule>
  </conditionalFormatting>
  <conditionalFormatting sqref="L5:L20">
    <cfRule type="beginsWith" dxfId="1076" priority="2" operator="beginsWith" text="Blue">
      <formula>LEFT(L5,LEN("Blue"))="Blue"</formula>
    </cfRule>
    <cfRule type="beginsWith" dxfId="1075" priority="3" operator="beginsWith" text="Green">
      <formula>LEFT(L5,LEN("Green"))="Green"</formula>
    </cfRule>
    <cfRule type="beginsWith" dxfId="1074" priority="4" operator="beginsWith" text="Red">
      <formula>LEFT(L5,LEN("Red"))="Red"</formula>
    </cfRule>
    <cfRule type="beginsWith" dxfId="1073" priority="5" operator="beginsWith" text="Grey">
      <formula>LEFT(L5,LEN("Grey"))="Grey"</formula>
    </cfRule>
    <cfRule type="beginsWith" dxfId="1072" priority="6" operator="beginsWith" text="Amber">
      <formula>LEFT(L5,LEN("Amber"))="Amber"</formula>
    </cfRule>
    <cfRule type="beginsWith" dxfId="1071" priority="7" operator="beginsWith" text="Black">
      <formula>LEFT(L5,LEN("Black"))="Black"</formula>
    </cfRule>
  </conditionalFormatting>
  <dataValidations count="3">
    <dataValidation type="list" allowBlank="1" sqref="G5:G17" xr:uid="{00000000-0002-0000-0900-000000000000}">
      <formula1>MSStatus</formula1>
    </dataValidation>
    <dataValidation type="list" allowBlank="1" sqref="G18:G20" xr:uid="{00000000-0002-0000-0900-000001000000}">
      <formula1>RecStatus</formula1>
    </dataValidation>
    <dataValidation type="list" allowBlank="1" sqref="L5:L20" xr:uid="{00000000-0002-0000-0900-000002000000}">
      <formula1>BRAGStatus</formula1>
    </dataValidation>
  </dataValidations>
  <hyperlinks>
    <hyperlink ref="I1" r:id="rId1" xr:uid="{00000000-0004-0000-0900-000000000000}"/>
    <hyperlink ref="H1" location="Dashboard!A1" display="← Dashboard" xr:uid="{4DC30791-879E-4547-AFC5-07ACC78A8C6E}"/>
  </hyperlinks>
  <pageMargins left="0.3" right="0.3" top="0.75" bottom="0.75" header="0.5" footer="0.5"/>
  <pageSetup fitToHeight="0" orientation="landscape"/>
  <headerFooter>
    <oddHeader>&amp;LMid Cheshire Hospitals NHS Foundation Trust&amp;CGPICS V3 – Appendix 3 Audit&amp;R28 Jan 2026</oddHeader>
    <oddFooter>&amp;LConfidential – For internal audit use&amp;CPage &amp;P of &amp;N&amp;R© NHS</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2E75B6"/>
  </sheetPr>
  <dimension ref="A1:Y22"/>
  <sheetViews>
    <sheetView showGridLines="0" showOutlineSymbols="0" zoomScaleNormal="100" workbookViewId="0">
      <pane ySplit="4" topLeftCell="A5" activePane="bottomLeft" state="frozen"/>
      <selection pane="bottomLeft" activeCell="G5" sqref="G5"/>
    </sheetView>
  </sheetViews>
  <sheetFormatPr defaultRowHeight="14.5" x14ac:dyDescent="0.35"/>
  <cols>
    <col min="1" max="1" width="10.81640625" customWidth="1"/>
    <col min="2" max="2" width="13" hidden="1" customWidth="1"/>
    <col min="3" max="3" width="27" hidden="1" customWidth="1"/>
    <col min="4" max="4" width="18" customWidth="1"/>
    <col min="5" max="5" width="12" hidden="1" customWidth="1"/>
    <col min="6" max="6" width="45" customWidth="1"/>
    <col min="7" max="7" width="30" customWidth="1"/>
    <col min="8" max="8" width="33.1796875" customWidth="1"/>
    <col min="9" max="10" width="34" customWidth="1"/>
    <col min="11" max="11" width="16" customWidth="1"/>
    <col min="12" max="12" width="14" customWidth="1"/>
    <col min="23" max="24" width="0" hidden="1" customWidth="1"/>
    <col min="25" max="25" width="13" hidden="1" customWidth="1"/>
    <col min="26" max="26" width="0" hidden="1" customWidth="1"/>
  </cols>
  <sheetData>
    <row r="1" spans="1:23" ht="80" customHeight="1" x14ac:dyDescent="0.45">
      <c r="A1" s="361" t="s">
        <v>322</v>
      </c>
      <c r="B1" s="362"/>
      <c r="C1" s="362"/>
      <c r="D1" s="362"/>
      <c r="E1" s="362"/>
      <c r="F1" s="362"/>
      <c r="G1" s="30" t="e" vm="3">
        <v>#VALUE!</v>
      </c>
      <c r="H1" s="44" t="e" vm="4">
        <v>#VALUE!</v>
      </c>
      <c r="I1" s="358" t="s">
        <v>163</v>
      </c>
      <c r="J1" s="359"/>
      <c r="K1" s="359"/>
      <c r="L1" s="360"/>
    </row>
    <row r="2" spans="1:23" ht="66" customHeight="1" x14ac:dyDescent="0.35">
      <c r="A2" s="50" t="s">
        <v>3089</v>
      </c>
      <c r="B2" s="317" t="str">
        <f>REPT("█",ROUND($W$2*50,0))&amp;REPT("░",50-ROUND($W$2*50,0))&amp;" "&amp;TEXT($W$2,"0%")</f>
        <v>░░░░░░░░░░░░░░░░░░░░░░░░░░░░░░░░░░░░░░░░░░░░░░░░░░ 0%</v>
      </c>
      <c r="C2" s="235"/>
      <c r="D2" s="235"/>
      <c r="E2" s="235"/>
      <c r="F2" s="235"/>
      <c r="G2" s="235"/>
      <c r="H2" s="235"/>
      <c r="I2" s="235"/>
      <c r="J2" s="235"/>
      <c r="K2" s="235"/>
      <c r="L2" s="235"/>
      <c r="W2" s="32">
        <f>IFERROR(1-COUNTIF($G:$G,"Not assessed")/(COUNTIF($D:$D,"Minimum Standard")+COUNTIF($D:$D,"Quality Recommendation")),0)</f>
        <v>0</v>
      </c>
    </row>
    <row r="3" spans="1:23" ht="20" customHeight="1" x14ac:dyDescent="0.35">
      <c r="A3" s="33"/>
      <c r="B3" s="33"/>
      <c r="C3" s="33"/>
      <c r="D3" s="33"/>
      <c r="E3" s="33"/>
      <c r="F3" s="33"/>
      <c r="G3" s="236"/>
      <c r="H3" s="235"/>
      <c r="I3" s="235"/>
      <c r="J3" s="236"/>
      <c r="K3" s="235"/>
      <c r="L3" s="235"/>
    </row>
    <row r="4" spans="1:23" ht="30" customHeight="1" x14ac:dyDescent="0.35">
      <c r="A4" s="34" t="s">
        <v>161</v>
      </c>
      <c r="B4" s="34" t="s">
        <v>105</v>
      </c>
      <c r="C4" s="34" t="s">
        <v>164</v>
      </c>
      <c r="D4" s="34" t="s">
        <v>165</v>
      </c>
      <c r="E4" s="34" t="s">
        <v>166</v>
      </c>
      <c r="F4" s="34" t="s">
        <v>167</v>
      </c>
      <c r="G4" s="35" t="s">
        <v>68</v>
      </c>
      <c r="H4" s="34" t="s">
        <v>70</v>
      </c>
      <c r="I4" s="34" t="s">
        <v>45</v>
      </c>
      <c r="J4" s="34" t="s">
        <v>47</v>
      </c>
      <c r="K4" s="36" t="s">
        <v>49</v>
      </c>
      <c r="L4" s="34" t="s">
        <v>15</v>
      </c>
    </row>
    <row r="5" spans="1:23" ht="60" customHeight="1" x14ac:dyDescent="0.35">
      <c r="A5" s="39" t="s">
        <v>323</v>
      </c>
      <c r="B5" s="39" t="s">
        <v>324</v>
      </c>
      <c r="C5" s="39" t="s">
        <v>325</v>
      </c>
      <c r="D5" s="39" t="s">
        <v>125</v>
      </c>
      <c r="E5" s="40">
        <v>1</v>
      </c>
      <c r="F5" s="41" t="s">
        <v>3152</v>
      </c>
      <c r="G5" s="7" t="s">
        <v>24</v>
      </c>
      <c r="H5" s="13"/>
      <c r="I5" s="23"/>
      <c r="J5" s="15"/>
      <c r="K5" s="15"/>
      <c r="L5" s="6" t="s">
        <v>172</v>
      </c>
    </row>
    <row r="6" spans="1:23" ht="60" customHeight="1" x14ac:dyDescent="0.35">
      <c r="A6" s="42" t="s">
        <v>326</v>
      </c>
      <c r="B6" s="42" t="s">
        <v>324</v>
      </c>
      <c r="C6" s="42" t="s">
        <v>325</v>
      </c>
      <c r="D6" s="42" t="s">
        <v>125</v>
      </c>
      <c r="E6" s="42">
        <v>2</v>
      </c>
      <c r="F6" s="42" t="s">
        <v>327</v>
      </c>
      <c r="G6" s="6" t="s">
        <v>24</v>
      </c>
      <c r="H6" s="13"/>
      <c r="I6" s="16"/>
      <c r="J6" s="17"/>
      <c r="K6" s="17"/>
      <c r="L6" s="6" t="s">
        <v>172</v>
      </c>
    </row>
    <row r="7" spans="1:23" ht="60" customHeight="1" x14ac:dyDescent="0.35">
      <c r="A7" s="40" t="s">
        <v>328</v>
      </c>
      <c r="B7" s="40" t="s">
        <v>324</v>
      </c>
      <c r="C7" s="40" t="s">
        <v>325</v>
      </c>
      <c r="D7" s="40" t="s">
        <v>125</v>
      </c>
      <c r="E7" s="40">
        <v>3</v>
      </c>
      <c r="F7" s="40" t="s">
        <v>329</v>
      </c>
      <c r="G7" s="6" t="s">
        <v>24</v>
      </c>
      <c r="H7" s="13"/>
      <c r="I7" s="16"/>
      <c r="J7" s="17"/>
      <c r="K7" s="17"/>
      <c r="L7" s="6" t="s">
        <v>172</v>
      </c>
    </row>
    <row r="8" spans="1:23" ht="60" customHeight="1" x14ac:dyDescent="0.35">
      <c r="A8" s="42" t="s">
        <v>330</v>
      </c>
      <c r="B8" s="42" t="s">
        <v>324</v>
      </c>
      <c r="C8" s="42" t="s">
        <v>325</v>
      </c>
      <c r="D8" s="42" t="s">
        <v>125</v>
      </c>
      <c r="E8" s="42">
        <v>4</v>
      </c>
      <c r="F8" s="42" t="s">
        <v>331</v>
      </c>
      <c r="G8" s="6" t="s">
        <v>24</v>
      </c>
      <c r="H8" s="13"/>
      <c r="I8" s="16"/>
      <c r="J8" s="17"/>
      <c r="K8" s="17"/>
      <c r="L8" s="6" t="s">
        <v>172</v>
      </c>
    </row>
    <row r="9" spans="1:23" ht="60" customHeight="1" x14ac:dyDescent="0.35">
      <c r="A9" s="40" t="s">
        <v>332</v>
      </c>
      <c r="B9" s="40" t="s">
        <v>324</v>
      </c>
      <c r="C9" s="40" t="s">
        <v>325</v>
      </c>
      <c r="D9" s="40" t="s">
        <v>125</v>
      </c>
      <c r="E9" s="40">
        <v>5</v>
      </c>
      <c r="F9" s="40" t="s">
        <v>333</v>
      </c>
      <c r="G9" s="6" t="s">
        <v>24</v>
      </c>
      <c r="H9" s="13"/>
      <c r="I9" s="16"/>
      <c r="J9" s="17"/>
      <c r="K9" s="17"/>
      <c r="L9" s="6" t="s">
        <v>172</v>
      </c>
    </row>
    <row r="10" spans="1:23" ht="60" customHeight="1" x14ac:dyDescent="0.35">
      <c r="A10" s="42" t="s">
        <v>334</v>
      </c>
      <c r="B10" s="42" t="s">
        <v>324</v>
      </c>
      <c r="C10" s="42" t="s">
        <v>325</v>
      </c>
      <c r="D10" s="42" t="s">
        <v>125</v>
      </c>
      <c r="E10" s="42">
        <v>6</v>
      </c>
      <c r="F10" s="42" t="s">
        <v>335</v>
      </c>
      <c r="G10" s="6" t="s">
        <v>24</v>
      </c>
      <c r="H10" s="13"/>
      <c r="I10" s="16"/>
      <c r="J10" s="17"/>
      <c r="K10" s="17"/>
      <c r="L10" s="6" t="s">
        <v>172</v>
      </c>
    </row>
    <row r="11" spans="1:23" ht="60" customHeight="1" x14ac:dyDescent="0.35">
      <c r="A11" s="40" t="s">
        <v>336</v>
      </c>
      <c r="B11" s="40" t="s">
        <v>324</v>
      </c>
      <c r="C11" s="40" t="s">
        <v>325</v>
      </c>
      <c r="D11" s="40" t="s">
        <v>125</v>
      </c>
      <c r="E11" s="40">
        <v>7</v>
      </c>
      <c r="F11" s="40" t="s">
        <v>337</v>
      </c>
      <c r="G11" s="6" t="s">
        <v>24</v>
      </c>
      <c r="H11" s="13"/>
      <c r="I11" s="16"/>
      <c r="J11" s="17"/>
      <c r="K11" s="17"/>
      <c r="L11" s="6" t="s">
        <v>172</v>
      </c>
    </row>
    <row r="12" spans="1:23" ht="60" customHeight="1" x14ac:dyDescent="0.35">
      <c r="A12" s="42" t="s">
        <v>338</v>
      </c>
      <c r="B12" s="42" t="s">
        <v>324</v>
      </c>
      <c r="C12" s="42" t="s">
        <v>325</v>
      </c>
      <c r="D12" s="42" t="s">
        <v>125</v>
      </c>
      <c r="E12" s="42">
        <v>8</v>
      </c>
      <c r="F12" s="42" t="s">
        <v>339</v>
      </c>
      <c r="G12" s="6" t="s">
        <v>24</v>
      </c>
      <c r="H12" s="13"/>
      <c r="I12" s="16"/>
      <c r="J12" s="17"/>
      <c r="K12" s="18"/>
      <c r="L12" s="6" t="s">
        <v>172</v>
      </c>
    </row>
    <row r="13" spans="1:23" ht="60" customHeight="1" x14ac:dyDescent="0.35">
      <c r="A13" s="40" t="s">
        <v>340</v>
      </c>
      <c r="B13" s="40" t="s">
        <v>324</v>
      </c>
      <c r="C13" s="40" t="s">
        <v>325</v>
      </c>
      <c r="D13" s="40" t="s">
        <v>125</v>
      </c>
      <c r="E13" s="40">
        <v>9</v>
      </c>
      <c r="F13" s="40" t="s">
        <v>341</v>
      </c>
      <c r="G13" s="6" t="s">
        <v>24</v>
      </c>
      <c r="H13" s="13"/>
      <c r="I13" s="16"/>
      <c r="J13" s="17"/>
      <c r="K13" s="18"/>
      <c r="L13" s="6" t="s">
        <v>172</v>
      </c>
    </row>
    <row r="14" spans="1:23" ht="60" customHeight="1" x14ac:dyDescent="0.35">
      <c r="A14" s="42" t="s">
        <v>342</v>
      </c>
      <c r="B14" s="42" t="s">
        <v>324</v>
      </c>
      <c r="C14" s="42" t="s">
        <v>325</v>
      </c>
      <c r="D14" s="42" t="s">
        <v>125</v>
      </c>
      <c r="E14" s="42">
        <v>10</v>
      </c>
      <c r="F14" s="42" t="s">
        <v>343</v>
      </c>
      <c r="G14" s="6" t="s">
        <v>24</v>
      </c>
      <c r="H14" s="13"/>
      <c r="I14" s="16"/>
      <c r="J14" s="17"/>
      <c r="K14" s="17"/>
      <c r="L14" s="6" t="s">
        <v>172</v>
      </c>
    </row>
    <row r="15" spans="1:23" ht="60" customHeight="1" x14ac:dyDescent="0.35">
      <c r="A15" s="40" t="s">
        <v>344</v>
      </c>
      <c r="B15" s="40" t="s">
        <v>324</v>
      </c>
      <c r="C15" s="40" t="s">
        <v>325</v>
      </c>
      <c r="D15" s="40" t="s">
        <v>125</v>
      </c>
      <c r="E15" s="40">
        <v>11</v>
      </c>
      <c r="F15" s="40" t="s">
        <v>315</v>
      </c>
      <c r="G15" s="6" t="s">
        <v>24</v>
      </c>
      <c r="H15" s="13"/>
      <c r="I15" s="16"/>
      <c r="J15" s="17"/>
      <c r="K15" s="17"/>
      <c r="L15" s="6" t="s">
        <v>172</v>
      </c>
    </row>
    <row r="16" spans="1:23" ht="60" customHeight="1" x14ac:dyDescent="0.35">
      <c r="A16" s="42" t="s">
        <v>345</v>
      </c>
      <c r="B16" s="42" t="s">
        <v>324</v>
      </c>
      <c r="C16" s="42" t="s">
        <v>325</v>
      </c>
      <c r="D16" s="42" t="s">
        <v>184</v>
      </c>
      <c r="E16" s="42">
        <v>1</v>
      </c>
      <c r="F16" s="42" t="s">
        <v>346</v>
      </c>
      <c r="G16" s="6" t="s">
        <v>24</v>
      </c>
      <c r="H16" s="13"/>
      <c r="I16" s="16"/>
      <c r="J16" s="17"/>
      <c r="K16" s="17"/>
      <c r="L16" s="6" t="s">
        <v>172</v>
      </c>
    </row>
    <row r="17" spans="1:12" ht="60" customHeight="1" x14ac:dyDescent="0.35">
      <c r="A17" s="40" t="s">
        <v>347</v>
      </c>
      <c r="B17" s="40" t="s">
        <v>324</v>
      </c>
      <c r="C17" s="40" t="s">
        <v>325</v>
      </c>
      <c r="D17" s="40" t="s">
        <v>184</v>
      </c>
      <c r="E17" s="40">
        <v>2</v>
      </c>
      <c r="F17" s="40" t="s">
        <v>348</v>
      </c>
      <c r="G17" s="6" t="s">
        <v>24</v>
      </c>
      <c r="H17" s="13"/>
      <c r="I17" s="16"/>
      <c r="J17" s="17"/>
      <c r="K17" s="18"/>
      <c r="L17" s="6" t="s">
        <v>172</v>
      </c>
    </row>
    <row r="18" spans="1:12" ht="60" customHeight="1" x14ac:dyDescent="0.35">
      <c r="A18" s="42" t="s">
        <v>349</v>
      </c>
      <c r="B18" s="42" t="s">
        <v>324</v>
      </c>
      <c r="C18" s="42" t="s">
        <v>325</v>
      </c>
      <c r="D18" s="42" t="s">
        <v>184</v>
      </c>
      <c r="E18" s="42">
        <v>3</v>
      </c>
      <c r="F18" s="42" t="s">
        <v>350</v>
      </c>
      <c r="G18" s="6" t="s">
        <v>24</v>
      </c>
      <c r="H18" s="13"/>
      <c r="I18" s="16"/>
      <c r="J18" s="17"/>
      <c r="K18" s="18"/>
      <c r="L18" s="6" t="s">
        <v>172</v>
      </c>
    </row>
    <row r="19" spans="1:12" ht="60" customHeight="1" x14ac:dyDescent="0.35">
      <c r="A19" s="40" t="s">
        <v>351</v>
      </c>
      <c r="B19" s="40" t="s">
        <v>324</v>
      </c>
      <c r="C19" s="40" t="s">
        <v>325</v>
      </c>
      <c r="D19" s="40" t="s">
        <v>184</v>
      </c>
      <c r="E19" s="40">
        <v>4</v>
      </c>
      <c r="F19" s="40" t="s">
        <v>352</v>
      </c>
      <c r="G19" s="6" t="s">
        <v>24</v>
      </c>
      <c r="H19" s="13"/>
      <c r="I19" s="16"/>
      <c r="J19" s="17"/>
      <c r="K19" s="18"/>
      <c r="L19" s="6" t="s">
        <v>172</v>
      </c>
    </row>
    <row r="20" spans="1:12" ht="60" customHeight="1" x14ac:dyDescent="0.35">
      <c r="A20" s="42" t="s">
        <v>353</v>
      </c>
      <c r="B20" s="42" t="s">
        <v>324</v>
      </c>
      <c r="C20" s="42" t="s">
        <v>325</v>
      </c>
      <c r="D20" s="42" t="s">
        <v>184</v>
      </c>
      <c r="E20" s="42">
        <v>5</v>
      </c>
      <c r="F20" s="42" t="s">
        <v>354</v>
      </c>
      <c r="G20" s="6" t="s">
        <v>24</v>
      </c>
      <c r="H20" s="13"/>
      <c r="I20" s="16"/>
      <c r="J20" s="17"/>
      <c r="K20" s="18"/>
      <c r="L20" s="6" t="s">
        <v>172</v>
      </c>
    </row>
    <row r="21" spans="1:12" ht="60" customHeight="1" x14ac:dyDescent="0.35">
      <c r="A21" s="40" t="s">
        <v>355</v>
      </c>
      <c r="B21" s="40" t="s">
        <v>324</v>
      </c>
      <c r="C21" s="40" t="s">
        <v>325</v>
      </c>
      <c r="D21" s="40" t="s">
        <v>184</v>
      </c>
      <c r="E21" s="40">
        <v>6</v>
      </c>
      <c r="F21" s="40" t="s">
        <v>356</v>
      </c>
      <c r="G21" s="6" t="s">
        <v>24</v>
      </c>
      <c r="H21" s="13"/>
      <c r="I21" s="16"/>
      <c r="J21" s="17"/>
      <c r="K21" s="18"/>
      <c r="L21" s="6" t="s">
        <v>172</v>
      </c>
    </row>
    <row r="22" spans="1:12" x14ac:dyDescent="0.35">
      <c r="A22" s="45"/>
      <c r="B22" s="45"/>
      <c r="C22" s="45"/>
      <c r="D22" s="45"/>
      <c r="E22" s="45"/>
      <c r="F22" s="45"/>
      <c r="G22" s="46"/>
      <c r="H22" s="45"/>
      <c r="I22" s="47"/>
      <c r="J22" s="48"/>
      <c r="K22" s="48"/>
      <c r="L22" s="48"/>
    </row>
  </sheetData>
  <sheetProtection sheet="1" selectLockedCells="1" sort="0" autoFilter="0"/>
  <autoFilter ref="A4:L4" xr:uid="{00000000-0009-0000-0000-00000A000000}"/>
  <mergeCells count="5">
    <mergeCell ref="I1:L1"/>
    <mergeCell ref="A1:F1"/>
    <mergeCell ref="B2:L2"/>
    <mergeCell ref="G3:I3"/>
    <mergeCell ref="J3:L3"/>
  </mergeCells>
  <conditionalFormatting sqref="B2:L2">
    <cfRule type="dataBar" priority="34">
      <dataBar>
        <cfvo type="num" val="0"/>
        <cfvo type="num" val="1"/>
        <color rgb="FF4F81BD"/>
      </dataBar>
    </cfRule>
    <cfRule type="expression" dxfId="1070" priority="34">
      <formula>$W$2&gt;=0.8</formula>
    </cfRule>
    <cfRule type="expression" dxfId="1069" priority="34">
      <formula>AND($W$2&gt;=0.5,$W$2&lt;0.8)</formula>
    </cfRule>
    <cfRule type="expression" dxfId="1068" priority="34">
      <formula>$W$2&lt;0.5</formula>
    </cfRule>
  </conditionalFormatting>
  <conditionalFormatting sqref="G5:G22">
    <cfRule type="expression" dxfId="1067" priority="21">
      <formula>$G5="Met"</formula>
    </cfRule>
    <cfRule type="expression" dxfId="1066" priority="22">
      <formula>$G5="Achieved"</formula>
    </cfRule>
    <cfRule type="expression" dxfId="1065" priority="23">
      <formula>$G5="Partially met"</formula>
    </cfRule>
    <cfRule type="expression" dxfId="1064" priority="24">
      <formula>$G5="Partially achieved"</formula>
    </cfRule>
    <cfRule type="expression" dxfId="1063" priority="25">
      <formula>$G5="Not met"</formula>
    </cfRule>
    <cfRule type="expression" dxfId="1062" priority="26">
      <formula>$G5="Not yet achieved"</formula>
    </cfRule>
    <cfRule type="expression" dxfId="1061" priority="27">
      <formula>$G5="Not applicable"</formula>
    </cfRule>
  </conditionalFormatting>
  <conditionalFormatting sqref="K5:K500">
    <cfRule type="expression" dxfId="1060" priority="1">
      <formula>AND(N9&lt;&gt;"",N9&lt;TODAY())</formula>
    </cfRule>
  </conditionalFormatting>
  <conditionalFormatting sqref="L5:L22">
    <cfRule type="beginsWith" dxfId="1059" priority="2" operator="beginsWith" text="Blue">
      <formula>LEFT(L5,LEN("Blue"))="Blue"</formula>
    </cfRule>
    <cfRule type="beginsWith" dxfId="1058" priority="3" operator="beginsWith" text="Green">
      <formula>LEFT(L5,LEN("Green"))="Green"</formula>
    </cfRule>
    <cfRule type="beginsWith" dxfId="1057" priority="4" operator="beginsWith" text="Red">
      <formula>LEFT(L5,LEN("Red"))="Red"</formula>
    </cfRule>
    <cfRule type="beginsWith" dxfId="1056" priority="5" operator="beginsWith" text="Grey">
      <formula>LEFT(L5,LEN("Grey"))="Grey"</formula>
    </cfRule>
    <cfRule type="beginsWith" dxfId="1055" priority="6" operator="beginsWith" text="Amber">
      <formula>LEFT(L5,LEN("Amber"))="Amber"</formula>
    </cfRule>
    <cfRule type="beginsWith" dxfId="1054" priority="7" operator="beginsWith" text="Black">
      <formula>LEFT(L5,LEN("Black"))="Black"</formula>
    </cfRule>
  </conditionalFormatting>
  <dataValidations count="3">
    <dataValidation type="list" allowBlank="1" sqref="G5:G15" xr:uid="{00000000-0002-0000-0A00-000000000000}">
      <formula1>MSStatus</formula1>
    </dataValidation>
    <dataValidation type="list" allowBlank="1" sqref="G16:G21" xr:uid="{00000000-0002-0000-0A00-000001000000}">
      <formula1>RecStatus</formula1>
    </dataValidation>
    <dataValidation type="list" allowBlank="1" sqref="L5:L22" xr:uid="{00000000-0002-0000-0A00-000002000000}">
      <formula1>BRAGStatus</formula1>
    </dataValidation>
  </dataValidations>
  <hyperlinks>
    <hyperlink ref="I1" r:id="rId1" xr:uid="{00000000-0004-0000-0A00-000000000000}"/>
    <hyperlink ref="H1" location="Dashboard!A1" display="← Dashboard" xr:uid="{3B0899F8-8328-451B-A6CC-89383B745CF2}"/>
  </hyperlinks>
  <pageMargins left="0.3" right="0.3" top="0.75" bottom="0.75" header="0.5" footer="0.5"/>
  <pageSetup fitToHeight="0" orientation="landscape"/>
  <headerFooter>
    <oddHeader>&amp;LMid Cheshire Hospitals NHS Foundation Trust&amp;CGPICS V3 – Appendix 3 Audit&amp;R28 Jan 2026</oddHeader>
    <oddFooter>&amp;LConfidential – For internal audit use&amp;CPage &amp;P of &amp;N&amp;R© NHS</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2E75B6"/>
  </sheetPr>
  <dimension ref="A1:Y21"/>
  <sheetViews>
    <sheetView showGridLines="0" showOutlineSymbols="0" zoomScaleNormal="100" workbookViewId="0">
      <pane ySplit="4" topLeftCell="A15" activePane="bottomLeft" state="frozen"/>
      <selection pane="bottomLeft" activeCell="H1" sqref="H1"/>
    </sheetView>
  </sheetViews>
  <sheetFormatPr defaultRowHeight="14.5" x14ac:dyDescent="0.35"/>
  <cols>
    <col min="1" max="1" width="10.81640625" customWidth="1"/>
    <col min="2" max="2" width="13" hidden="1" customWidth="1"/>
    <col min="3" max="3" width="45" hidden="1" customWidth="1"/>
    <col min="4" max="4" width="18" customWidth="1"/>
    <col min="5" max="5" width="12" hidden="1" customWidth="1"/>
    <col min="6" max="6" width="45" customWidth="1"/>
    <col min="7" max="7" width="30" customWidth="1"/>
    <col min="8" max="8" width="33.1796875" customWidth="1"/>
    <col min="9" max="10" width="34" customWidth="1"/>
    <col min="11" max="11" width="16" customWidth="1"/>
    <col min="12" max="12" width="14" customWidth="1"/>
    <col min="23" max="23" width="8.90625" hidden="1" customWidth="1"/>
    <col min="24" max="24" width="0" hidden="1" customWidth="1"/>
    <col min="25" max="25" width="13" hidden="1" customWidth="1"/>
    <col min="26" max="26" width="0" hidden="1" customWidth="1"/>
  </cols>
  <sheetData>
    <row r="1" spans="1:23" ht="80" customHeight="1" x14ac:dyDescent="0.45">
      <c r="A1" s="361" t="s">
        <v>357</v>
      </c>
      <c r="B1" s="362"/>
      <c r="C1" s="362"/>
      <c r="D1" s="362"/>
      <c r="E1" s="362"/>
      <c r="F1" s="362"/>
      <c r="G1" s="30" t="e" vm="3">
        <v>#VALUE!</v>
      </c>
      <c r="H1" s="44" t="e" vm="4">
        <v>#VALUE!</v>
      </c>
      <c r="I1" s="358" t="s">
        <v>163</v>
      </c>
      <c r="J1" s="359"/>
      <c r="K1" s="359"/>
      <c r="L1" s="360"/>
    </row>
    <row r="2" spans="1:23" ht="66" customHeight="1" x14ac:dyDescent="0.35">
      <c r="A2" s="50" t="s">
        <v>3089</v>
      </c>
      <c r="B2" s="317" t="str">
        <f>REPT("█",ROUND($W$2*50,0))&amp;REPT("░",50-ROUND($W$2*50,0))&amp;" "&amp;TEXT($W$2,"0%")</f>
        <v>░░░░░░░░░░░░░░░░░░░░░░░░░░░░░░░░░░░░░░░░░░░░░░░░░░ 0%</v>
      </c>
      <c r="C2" s="235"/>
      <c r="D2" s="235"/>
      <c r="E2" s="235"/>
      <c r="F2" s="235"/>
      <c r="G2" s="235"/>
      <c r="H2" s="235"/>
      <c r="I2" s="235"/>
      <c r="J2" s="235"/>
      <c r="K2" s="235"/>
      <c r="L2" s="235"/>
      <c r="W2" s="32">
        <f>IFERROR(1-COUNTIF($G:$G,"Not assessed")/(COUNTIF($D:$D,"Minimum Standard")+COUNTIF($D:$D,"Quality Recommendation")),0)</f>
        <v>0</v>
      </c>
    </row>
    <row r="3" spans="1:23" ht="20" customHeight="1" x14ac:dyDescent="0.35">
      <c r="A3" s="33"/>
      <c r="B3" s="33"/>
      <c r="C3" s="33"/>
      <c r="D3" s="33"/>
      <c r="E3" s="33"/>
      <c r="F3" s="33"/>
      <c r="G3" s="236"/>
      <c r="H3" s="235"/>
      <c r="I3" s="235"/>
      <c r="J3" s="236"/>
      <c r="K3" s="235"/>
      <c r="L3" s="235"/>
    </row>
    <row r="4" spans="1:23" ht="30" customHeight="1" x14ac:dyDescent="0.35">
      <c r="A4" s="34" t="s">
        <v>161</v>
      </c>
      <c r="B4" s="34" t="s">
        <v>105</v>
      </c>
      <c r="C4" s="34" t="s">
        <v>164</v>
      </c>
      <c r="D4" s="34" t="s">
        <v>165</v>
      </c>
      <c r="E4" s="34" t="s">
        <v>166</v>
      </c>
      <c r="F4" s="34" t="s">
        <v>167</v>
      </c>
      <c r="G4" s="35" t="s">
        <v>68</v>
      </c>
      <c r="H4" s="34" t="s">
        <v>70</v>
      </c>
      <c r="I4" s="34" t="s">
        <v>45</v>
      </c>
      <c r="J4" s="34" t="s">
        <v>47</v>
      </c>
      <c r="K4" s="36" t="s">
        <v>49</v>
      </c>
      <c r="L4" s="34" t="s">
        <v>15</v>
      </c>
    </row>
    <row r="5" spans="1:23" ht="60" customHeight="1" x14ac:dyDescent="0.35">
      <c r="A5" s="39" t="s">
        <v>358</v>
      </c>
      <c r="B5" s="39" t="s">
        <v>359</v>
      </c>
      <c r="C5" s="39" t="s">
        <v>360</v>
      </c>
      <c r="D5" s="39" t="s">
        <v>125</v>
      </c>
      <c r="E5" s="40">
        <v>1</v>
      </c>
      <c r="F5" s="39" t="s">
        <v>361</v>
      </c>
      <c r="G5" s="7" t="s">
        <v>24</v>
      </c>
      <c r="H5" s="13"/>
      <c r="I5" s="23"/>
      <c r="J5" s="15"/>
      <c r="K5" s="15"/>
      <c r="L5" s="6" t="s">
        <v>172</v>
      </c>
    </row>
    <row r="6" spans="1:23" ht="60" customHeight="1" x14ac:dyDescent="0.35">
      <c r="A6" s="42" t="s">
        <v>362</v>
      </c>
      <c r="B6" s="42" t="s">
        <v>359</v>
      </c>
      <c r="C6" s="42" t="s">
        <v>360</v>
      </c>
      <c r="D6" s="42" t="s">
        <v>125</v>
      </c>
      <c r="E6" s="42">
        <v>2</v>
      </c>
      <c r="F6" s="42" t="s">
        <v>363</v>
      </c>
      <c r="G6" s="6" t="s">
        <v>24</v>
      </c>
      <c r="H6" s="13"/>
      <c r="I6" s="16"/>
      <c r="J6" s="17"/>
      <c r="K6" s="17"/>
      <c r="L6" s="6" t="s">
        <v>172</v>
      </c>
    </row>
    <row r="7" spans="1:23" ht="60" customHeight="1" x14ac:dyDescent="0.35">
      <c r="A7" s="40" t="s">
        <v>364</v>
      </c>
      <c r="B7" s="40" t="s">
        <v>359</v>
      </c>
      <c r="C7" s="40" t="s">
        <v>360</v>
      </c>
      <c r="D7" s="40" t="s">
        <v>125</v>
      </c>
      <c r="E7" s="40">
        <v>3</v>
      </c>
      <c r="F7" s="40" t="s">
        <v>365</v>
      </c>
      <c r="G7" s="6" t="s">
        <v>24</v>
      </c>
      <c r="H7" s="13"/>
      <c r="I7" s="16"/>
      <c r="J7" s="17"/>
      <c r="K7" s="17"/>
      <c r="L7" s="6" t="s">
        <v>172</v>
      </c>
    </row>
    <row r="8" spans="1:23" ht="60" customHeight="1" x14ac:dyDescent="0.35">
      <c r="A8" s="42" t="s">
        <v>366</v>
      </c>
      <c r="B8" s="42" t="s">
        <v>359</v>
      </c>
      <c r="C8" s="42" t="s">
        <v>360</v>
      </c>
      <c r="D8" s="42" t="s">
        <v>125</v>
      </c>
      <c r="E8" s="42">
        <v>4</v>
      </c>
      <c r="F8" s="43" t="s">
        <v>3153</v>
      </c>
      <c r="G8" s="6" t="s">
        <v>24</v>
      </c>
      <c r="H8" s="13"/>
      <c r="I8" s="16"/>
      <c r="J8" s="17"/>
      <c r="K8" s="17"/>
      <c r="L8" s="6" t="s">
        <v>172</v>
      </c>
    </row>
    <row r="9" spans="1:23" ht="60" customHeight="1" x14ac:dyDescent="0.35">
      <c r="A9" s="42" t="s">
        <v>367</v>
      </c>
      <c r="B9" s="42" t="s">
        <v>359</v>
      </c>
      <c r="C9" s="42" t="s">
        <v>360</v>
      </c>
      <c r="D9" s="42" t="s">
        <v>125</v>
      </c>
      <c r="E9" s="42">
        <v>5</v>
      </c>
      <c r="F9" s="42" t="s">
        <v>368</v>
      </c>
      <c r="G9" s="6" t="s">
        <v>24</v>
      </c>
      <c r="H9" s="13"/>
      <c r="I9" s="16"/>
      <c r="J9" s="17"/>
      <c r="K9" s="17"/>
      <c r="L9" s="6" t="s">
        <v>172</v>
      </c>
    </row>
    <row r="10" spans="1:23" ht="60" customHeight="1" x14ac:dyDescent="0.35">
      <c r="A10" s="40" t="s">
        <v>369</v>
      </c>
      <c r="B10" s="40" t="s">
        <v>359</v>
      </c>
      <c r="C10" s="40" t="s">
        <v>360</v>
      </c>
      <c r="D10" s="40" t="s">
        <v>125</v>
      </c>
      <c r="E10" s="40">
        <v>6</v>
      </c>
      <c r="F10" s="40" t="s">
        <v>370</v>
      </c>
      <c r="G10" s="6" t="s">
        <v>24</v>
      </c>
      <c r="H10" s="13"/>
      <c r="I10" s="16"/>
      <c r="J10" s="17"/>
      <c r="K10" s="17"/>
      <c r="L10" s="6" t="s">
        <v>172</v>
      </c>
    </row>
    <row r="11" spans="1:23" ht="60" customHeight="1" x14ac:dyDescent="0.35">
      <c r="A11" s="42" t="s">
        <v>371</v>
      </c>
      <c r="B11" s="42" t="s">
        <v>359</v>
      </c>
      <c r="C11" s="42" t="s">
        <v>360</v>
      </c>
      <c r="D11" s="42" t="s">
        <v>125</v>
      </c>
      <c r="E11" s="42">
        <v>7</v>
      </c>
      <c r="F11" s="42" t="s">
        <v>372</v>
      </c>
      <c r="G11" s="6" t="s">
        <v>24</v>
      </c>
      <c r="H11" s="13"/>
      <c r="I11" s="16"/>
      <c r="J11" s="17"/>
      <c r="K11" s="18"/>
      <c r="L11" s="6" t="s">
        <v>172</v>
      </c>
    </row>
    <row r="12" spans="1:23" ht="60" customHeight="1" x14ac:dyDescent="0.35">
      <c r="A12" s="40" t="s">
        <v>373</v>
      </c>
      <c r="B12" s="40" t="s">
        <v>359</v>
      </c>
      <c r="C12" s="40" t="s">
        <v>360</v>
      </c>
      <c r="D12" s="40" t="s">
        <v>125</v>
      </c>
      <c r="E12" s="40">
        <v>8</v>
      </c>
      <c r="F12" s="40" t="s">
        <v>374</v>
      </c>
      <c r="G12" s="6" t="s">
        <v>24</v>
      </c>
      <c r="H12" s="13"/>
      <c r="I12" s="16"/>
      <c r="J12" s="17"/>
      <c r="K12" s="18"/>
      <c r="L12" s="6" t="s">
        <v>172</v>
      </c>
    </row>
    <row r="13" spans="1:23" ht="60" customHeight="1" x14ac:dyDescent="0.35">
      <c r="A13" s="42" t="s">
        <v>375</v>
      </c>
      <c r="B13" s="42" t="s">
        <v>359</v>
      </c>
      <c r="C13" s="42" t="s">
        <v>360</v>
      </c>
      <c r="D13" s="42" t="s">
        <v>184</v>
      </c>
      <c r="E13" s="42">
        <v>1</v>
      </c>
      <c r="F13" s="42" t="s">
        <v>3154</v>
      </c>
      <c r="G13" s="6" t="s">
        <v>24</v>
      </c>
      <c r="H13" s="13"/>
      <c r="I13" s="16"/>
      <c r="J13" s="17"/>
      <c r="K13" s="17"/>
      <c r="L13" s="6" t="s">
        <v>172</v>
      </c>
    </row>
    <row r="14" spans="1:23" ht="60" customHeight="1" x14ac:dyDescent="0.35">
      <c r="A14" s="40" t="s">
        <v>376</v>
      </c>
      <c r="B14" s="40" t="s">
        <v>359</v>
      </c>
      <c r="C14" s="40" t="s">
        <v>360</v>
      </c>
      <c r="D14" s="40" t="s">
        <v>184</v>
      </c>
      <c r="E14" s="40">
        <v>2</v>
      </c>
      <c r="F14" s="40" t="s">
        <v>377</v>
      </c>
      <c r="G14" s="6" t="s">
        <v>24</v>
      </c>
      <c r="H14" s="13"/>
      <c r="I14" s="16"/>
      <c r="J14" s="17"/>
      <c r="K14" s="17"/>
      <c r="L14" s="6" t="s">
        <v>172</v>
      </c>
    </row>
    <row r="15" spans="1:23" ht="60" customHeight="1" x14ac:dyDescent="0.35">
      <c r="A15" s="42" t="s">
        <v>378</v>
      </c>
      <c r="B15" s="42" t="s">
        <v>359</v>
      </c>
      <c r="C15" s="42" t="s">
        <v>360</v>
      </c>
      <c r="D15" s="42" t="s">
        <v>184</v>
      </c>
      <c r="E15" s="42">
        <v>3</v>
      </c>
      <c r="F15" s="42" t="s">
        <v>379</v>
      </c>
      <c r="G15" s="6" t="s">
        <v>24</v>
      </c>
      <c r="H15" s="13"/>
      <c r="I15" s="16"/>
      <c r="J15" s="17"/>
      <c r="K15" s="17"/>
      <c r="L15" s="6" t="s">
        <v>172</v>
      </c>
    </row>
    <row r="16" spans="1:23" ht="60" customHeight="1" x14ac:dyDescent="0.35">
      <c r="A16" s="40" t="s">
        <v>380</v>
      </c>
      <c r="B16" s="40" t="s">
        <v>359</v>
      </c>
      <c r="C16" s="40" t="s">
        <v>360</v>
      </c>
      <c r="D16" s="40" t="s">
        <v>184</v>
      </c>
      <c r="E16" s="40">
        <v>4</v>
      </c>
      <c r="F16" s="40" t="s">
        <v>381</v>
      </c>
      <c r="G16" s="6" t="s">
        <v>24</v>
      </c>
      <c r="H16" s="13"/>
      <c r="I16" s="16"/>
      <c r="J16" s="17"/>
      <c r="K16" s="18"/>
      <c r="L16" s="6" t="s">
        <v>172</v>
      </c>
    </row>
    <row r="17" spans="1:12" ht="60" customHeight="1" x14ac:dyDescent="0.35">
      <c r="A17" s="42" t="s">
        <v>382</v>
      </c>
      <c r="B17" s="42" t="s">
        <v>359</v>
      </c>
      <c r="C17" s="42" t="s">
        <v>360</v>
      </c>
      <c r="D17" s="42" t="s">
        <v>184</v>
      </c>
      <c r="E17" s="42">
        <v>5</v>
      </c>
      <c r="F17" s="42" t="s">
        <v>383</v>
      </c>
      <c r="G17" s="6" t="s">
        <v>24</v>
      </c>
      <c r="H17" s="13"/>
      <c r="I17" s="16"/>
      <c r="J17" s="17"/>
      <c r="K17" s="18"/>
      <c r="L17" s="6" t="s">
        <v>172</v>
      </c>
    </row>
    <row r="18" spans="1:12" ht="60" customHeight="1" x14ac:dyDescent="0.35">
      <c r="A18" s="40" t="s">
        <v>384</v>
      </c>
      <c r="B18" s="40" t="s">
        <v>359</v>
      </c>
      <c r="C18" s="40" t="s">
        <v>360</v>
      </c>
      <c r="D18" s="40" t="s">
        <v>184</v>
      </c>
      <c r="E18" s="40">
        <v>6</v>
      </c>
      <c r="F18" s="40" t="s">
        <v>385</v>
      </c>
      <c r="G18" s="6" t="s">
        <v>24</v>
      </c>
      <c r="H18" s="13"/>
      <c r="I18" s="16"/>
      <c r="J18" s="17"/>
      <c r="K18" s="18"/>
      <c r="L18" s="6" t="s">
        <v>172</v>
      </c>
    </row>
    <row r="19" spans="1:12" x14ac:dyDescent="0.35">
      <c r="A19" s="45"/>
      <c r="B19" s="45"/>
      <c r="C19" s="45"/>
      <c r="D19" s="45"/>
      <c r="E19" s="45"/>
      <c r="F19" s="45"/>
      <c r="G19" s="46"/>
      <c r="H19" s="45"/>
      <c r="I19" s="47"/>
      <c r="J19" s="48"/>
      <c r="K19" s="49"/>
      <c r="L19" s="48"/>
    </row>
    <row r="20" spans="1:12" x14ac:dyDescent="0.35">
      <c r="A20" s="45"/>
      <c r="B20" s="45"/>
      <c r="C20" s="45"/>
      <c r="D20" s="45"/>
      <c r="E20" s="45"/>
      <c r="F20" s="45"/>
      <c r="G20" s="46"/>
      <c r="H20" s="45"/>
      <c r="I20" s="47"/>
      <c r="J20" s="48"/>
      <c r="K20" s="49"/>
      <c r="L20" s="48"/>
    </row>
    <row r="21" spans="1:12" x14ac:dyDescent="0.35">
      <c r="A21" s="45"/>
      <c r="B21" s="45"/>
      <c r="C21" s="45"/>
      <c r="D21" s="45"/>
      <c r="E21" s="45"/>
      <c r="F21" s="45"/>
      <c r="G21" s="46"/>
      <c r="H21" s="45"/>
      <c r="I21" s="47"/>
      <c r="J21" s="48"/>
      <c r="K21" s="48"/>
      <c r="L21" s="48"/>
    </row>
  </sheetData>
  <sheetProtection sheet="1" selectLockedCells="1" sort="0" autoFilter="0"/>
  <autoFilter ref="A4:L4" xr:uid="{00000000-0009-0000-0000-00000B000000}"/>
  <mergeCells count="5">
    <mergeCell ref="I1:L1"/>
    <mergeCell ref="A1:F1"/>
    <mergeCell ref="B2:L2"/>
    <mergeCell ref="G3:I3"/>
    <mergeCell ref="J3:L3"/>
  </mergeCells>
  <conditionalFormatting sqref="B2:L2">
    <cfRule type="dataBar" priority="34">
      <dataBar>
        <cfvo type="num" val="0"/>
        <cfvo type="num" val="1"/>
        <color rgb="FF4F81BD"/>
      </dataBar>
    </cfRule>
    <cfRule type="expression" dxfId="1053" priority="34">
      <formula>$W$2&gt;=0.8</formula>
    </cfRule>
    <cfRule type="expression" dxfId="1052" priority="34">
      <formula>AND($W$2&gt;=0.5,$W$2&lt;0.8)</formula>
    </cfRule>
    <cfRule type="expression" dxfId="1051" priority="34">
      <formula>$W$2&lt;0.5</formula>
    </cfRule>
  </conditionalFormatting>
  <conditionalFormatting sqref="G5:G21">
    <cfRule type="expression" dxfId="1050" priority="21">
      <formula>$G5="Met"</formula>
    </cfRule>
    <cfRule type="expression" dxfId="1049" priority="22">
      <formula>$G5="Achieved"</formula>
    </cfRule>
    <cfRule type="expression" dxfId="1048" priority="23">
      <formula>$G5="Partially met"</formula>
    </cfRule>
    <cfRule type="expression" dxfId="1047" priority="24">
      <formula>$G5="Partially achieved"</formula>
    </cfRule>
    <cfRule type="expression" dxfId="1046" priority="25">
      <formula>$G5="Not met"</formula>
    </cfRule>
    <cfRule type="expression" dxfId="1045" priority="26">
      <formula>$G5="Not yet achieved"</formula>
    </cfRule>
    <cfRule type="expression" dxfId="1044" priority="27">
      <formula>$G5="Not applicable"</formula>
    </cfRule>
  </conditionalFormatting>
  <conditionalFormatting sqref="K5:K500">
    <cfRule type="expression" dxfId="1043" priority="1">
      <formula>AND(K5&lt;&gt;"",K5&lt;TODAY())</formula>
    </cfRule>
  </conditionalFormatting>
  <conditionalFormatting sqref="L5:L21">
    <cfRule type="beginsWith" dxfId="1042" priority="2" operator="beginsWith" text="Blue">
      <formula>LEFT(L5,LEN("Blue"))="Blue"</formula>
    </cfRule>
    <cfRule type="beginsWith" dxfId="1041" priority="3" operator="beginsWith" text="Green">
      <formula>LEFT(L5,LEN("Green"))="Green"</formula>
    </cfRule>
    <cfRule type="beginsWith" dxfId="1040" priority="4" operator="beginsWith" text="Red">
      <formula>LEFT(L5,LEN("Red"))="Red"</formula>
    </cfRule>
    <cfRule type="beginsWith" dxfId="1039" priority="5" operator="beginsWith" text="Grey">
      <formula>LEFT(L5,LEN("Grey"))="Grey"</formula>
    </cfRule>
    <cfRule type="beginsWith" dxfId="1038" priority="6" operator="beginsWith" text="Amber">
      <formula>LEFT(L5,LEN("Amber"))="Amber"</formula>
    </cfRule>
    <cfRule type="beginsWith" dxfId="1037" priority="7" operator="beginsWith" text="Black">
      <formula>LEFT(L5,LEN("Black"))="Black"</formula>
    </cfRule>
  </conditionalFormatting>
  <dataValidations count="3">
    <dataValidation type="list" allowBlank="1" sqref="G13:G18" xr:uid="{00000000-0002-0000-0B00-000001000000}">
      <formula1>RecStatus</formula1>
    </dataValidation>
    <dataValidation type="list" allowBlank="1" sqref="G5:G12" xr:uid="{00000000-0002-0000-0B00-000000000000}">
      <formula1>MSStatus</formula1>
    </dataValidation>
    <dataValidation type="list" allowBlank="1" sqref="L5:L21" xr:uid="{00000000-0002-0000-0B00-000002000000}">
      <formula1>BRAGStatus</formula1>
    </dataValidation>
  </dataValidations>
  <hyperlinks>
    <hyperlink ref="I1" r:id="rId1" xr:uid="{00000000-0004-0000-0B00-000000000000}"/>
    <hyperlink ref="H1" location="Dashboard!A1" display="← Dashboard" xr:uid="{60665717-7DA3-40C8-A1A7-7B5B97E12AFC}"/>
  </hyperlinks>
  <pageMargins left="0.3" right="0.3" top="0.75" bottom="0.75" header="0.5" footer="0.5"/>
  <pageSetup fitToHeight="0" orientation="landscape"/>
  <headerFooter>
    <oddHeader>&amp;LMid Cheshire Hospitals NHS Foundation Trust&amp;CGPICS V3 – Appendix 3 Audit&amp;R28 Jan 2026</oddHeader>
    <oddFooter>&amp;LConfidential – For internal audit use&amp;CPage &amp;P of &amp;N&amp;R© NHS</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2E75B6"/>
  </sheetPr>
  <dimension ref="A1:Y22"/>
  <sheetViews>
    <sheetView showGridLines="0" showOutlineSymbols="0" zoomScaleNormal="100" workbookViewId="0">
      <pane ySplit="4" topLeftCell="A14" activePane="bottomLeft" state="frozen"/>
      <selection activeCell="K9" sqref="K9"/>
      <selection pane="bottomLeft" activeCell="G14" sqref="G14"/>
    </sheetView>
  </sheetViews>
  <sheetFormatPr defaultRowHeight="14.5" x14ac:dyDescent="0.35"/>
  <cols>
    <col min="1" max="1" width="10.81640625" customWidth="1"/>
    <col min="2" max="2" width="13" hidden="1" customWidth="1"/>
    <col min="3" max="3" width="30" hidden="1" customWidth="1"/>
    <col min="4" max="4" width="18" customWidth="1"/>
    <col min="5" max="5" width="12" hidden="1" customWidth="1"/>
    <col min="6" max="6" width="45" customWidth="1"/>
    <col min="7" max="7" width="30" customWidth="1"/>
    <col min="8" max="8" width="33.1796875" customWidth="1"/>
    <col min="9" max="10" width="34" customWidth="1"/>
    <col min="11" max="11" width="16" customWidth="1"/>
    <col min="12" max="12" width="14" customWidth="1"/>
    <col min="23" max="24" width="0" hidden="1" customWidth="1"/>
    <col min="25" max="25" width="13" hidden="1" customWidth="1"/>
    <col min="26" max="26" width="0" hidden="1" customWidth="1"/>
  </cols>
  <sheetData>
    <row r="1" spans="1:23" ht="80" customHeight="1" x14ac:dyDescent="0.45">
      <c r="A1" s="361" t="s">
        <v>386</v>
      </c>
      <c r="B1" s="362"/>
      <c r="C1" s="362"/>
      <c r="D1" s="362"/>
      <c r="E1" s="362"/>
      <c r="F1" s="362"/>
      <c r="G1" s="30" t="e" vm="3">
        <v>#VALUE!</v>
      </c>
      <c r="H1" s="44" t="e" vm="4">
        <v>#VALUE!</v>
      </c>
      <c r="I1" s="358" t="s">
        <v>163</v>
      </c>
      <c r="J1" s="359"/>
      <c r="K1" s="359"/>
      <c r="L1" s="360"/>
    </row>
    <row r="2" spans="1:23" ht="66" customHeight="1" x14ac:dyDescent="0.35">
      <c r="A2" s="50" t="s">
        <v>3089</v>
      </c>
      <c r="B2" s="317" t="str">
        <f>REPT("█",ROUND($W$2*50,0))&amp;REPT("░",50-ROUND($W$2*50,0))&amp;" "&amp;TEXT($W$2,"0%")</f>
        <v>░░░░░░░░░░░░░░░░░░░░░░░░░░░░░░░░░░░░░░░░░░░░░░░░░░ 0%</v>
      </c>
      <c r="C2" s="235"/>
      <c r="D2" s="235"/>
      <c r="E2" s="235"/>
      <c r="F2" s="235"/>
      <c r="G2" s="235"/>
      <c r="H2" s="235"/>
      <c r="I2" s="235"/>
      <c r="J2" s="235"/>
      <c r="K2" s="235"/>
      <c r="L2" s="235"/>
      <c r="W2" s="32">
        <f>IFERROR(1-COUNTIF($G:$G,"Not assessed")/(COUNTIF($D:$D,"Minimum Standard")+COUNTIF($D:$D,"Quality Recommendation")),0)</f>
        <v>0</v>
      </c>
    </row>
    <row r="3" spans="1:23" ht="20" customHeight="1" x14ac:dyDescent="0.35">
      <c r="A3" s="33"/>
      <c r="B3" s="33"/>
      <c r="C3" s="33"/>
      <c r="D3" s="33"/>
      <c r="E3" s="33"/>
      <c r="F3" s="33"/>
      <c r="G3" s="236"/>
      <c r="H3" s="235"/>
      <c r="I3" s="235"/>
      <c r="J3" s="236"/>
      <c r="K3" s="235"/>
      <c r="L3" s="235"/>
    </row>
    <row r="4" spans="1:23" ht="30" customHeight="1" x14ac:dyDescent="0.35">
      <c r="A4" s="34" t="s">
        <v>161</v>
      </c>
      <c r="B4" s="34" t="s">
        <v>105</v>
      </c>
      <c r="C4" s="34" t="s">
        <v>164</v>
      </c>
      <c r="D4" s="34" t="s">
        <v>165</v>
      </c>
      <c r="E4" s="34" t="s">
        <v>166</v>
      </c>
      <c r="F4" s="34" t="s">
        <v>167</v>
      </c>
      <c r="G4" s="35" t="s">
        <v>68</v>
      </c>
      <c r="H4" s="34" t="s">
        <v>70</v>
      </c>
      <c r="I4" s="34" t="s">
        <v>45</v>
      </c>
      <c r="J4" s="34" t="s">
        <v>47</v>
      </c>
      <c r="K4" s="36" t="s">
        <v>49</v>
      </c>
      <c r="L4" s="34" t="s">
        <v>15</v>
      </c>
    </row>
    <row r="5" spans="1:23" ht="60" customHeight="1" x14ac:dyDescent="0.35">
      <c r="A5" s="39" t="s">
        <v>387</v>
      </c>
      <c r="B5" s="39" t="s">
        <v>388</v>
      </c>
      <c r="C5" s="39" t="s">
        <v>389</v>
      </c>
      <c r="D5" s="39" t="s">
        <v>125</v>
      </c>
      <c r="E5" s="40">
        <v>1</v>
      </c>
      <c r="F5" s="39" t="s">
        <v>3155</v>
      </c>
      <c r="G5" s="7" t="s">
        <v>24</v>
      </c>
      <c r="H5" s="13"/>
      <c r="I5" s="23"/>
      <c r="J5" s="15"/>
      <c r="K5" s="15"/>
      <c r="L5" s="6" t="s">
        <v>172</v>
      </c>
    </row>
    <row r="6" spans="1:23" ht="60" customHeight="1" x14ac:dyDescent="0.35">
      <c r="A6" s="42" t="s">
        <v>390</v>
      </c>
      <c r="B6" s="42" t="s">
        <v>388</v>
      </c>
      <c r="C6" s="42" t="s">
        <v>389</v>
      </c>
      <c r="D6" s="42" t="s">
        <v>125</v>
      </c>
      <c r="E6" s="42">
        <v>2</v>
      </c>
      <c r="F6" s="42" t="s">
        <v>3156</v>
      </c>
      <c r="G6" s="7" t="s">
        <v>24</v>
      </c>
      <c r="H6" s="13"/>
      <c r="I6" s="16"/>
      <c r="J6" s="17"/>
      <c r="K6" s="17"/>
      <c r="L6" s="6" t="s">
        <v>172</v>
      </c>
    </row>
    <row r="7" spans="1:23" ht="60" customHeight="1" x14ac:dyDescent="0.35">
      <c r="A7" s="40" t="s">
        <v>391</v>
      </c>
      <c r="B7" s="40" t="s">
        <v>388</v>
      </c>
      <c r="C7" s="40" t="s">
        <v>389</v>
      </c>
      <c r="D7" s="40" t="s">
        <v>125</v>
      </c>
      <c r="E7" s="40">
        <v>3</v>
      </c>
      <c r="F7" s="40" t="s">
        <v>3157</v>
      </c>
      <c r="G7" s="7" t="s">
        <v>24</v>
      </c>
      <c r="H7" s="13"/>
      <c r="I7" s="16"/>
      <c r="J7" s="17"/>
      <c r="K7" s="17"/>
      <c r="L7" s="6" t="s">
        <v>172</v>
      </c>
    </row>
    <row r="8" spans="1:23" ht="60" customHeight="1" x14ac:dyDescent="0.35">
      <c r="A8" s="42" t="s">
        <v>392</v>
      </c>
      <c r="B8" s="42" t="s">
        <v>388</v>
      </c>
      <c r="C8" s="42" t="s">
        <v>389</v>
      </c>
      <c r="D8" s="42" t="s">
        <v>125</v>
      </c>
      <c r="E8" s="42">
        <v>4</v>
      </c>
      <c r="F8" s="42" t="s">
        <v>3158</v>
      </c>
      <c r="G8" s="7" t="s">
        <v>24</v>
      </c>
      <c r="H8" s="13"/>
      <c r="I8" s="16"/>
      <c r="J8" s="17"/>
      <c r="K8" s="17"/>
      <c r="L8" s="6" t="s">
        <v>172</v>
      </c>
    </row>
    <row r="9" spans="1:23" ht="60" customHeight="1" x14ac:dyDescent="0.35">
      <c r="A9" s="40" t="s">
        <v>393</v>
      </c>
      <c r="B9" s="40" t="s">
        <v>388</v>
      </c>
      <c r="C9" s="40" t="s">
        <v>389</v>
      </c>
      <c r="D9" s="40" t="s">
        <v>125</v>
      </c>
      <c r="E9" s="40">
        <v>5</v>
      </c>
      <c r="F9" s="40" t="s">
        <v>394</v>
      </c>
      <c r="G9" s="7" t="s">
        <v>24</v>
      </c>
      <c r="H9" s="13"/>
      <c r="I9" s="16"/>
      <c r="J9" s="17"/>
      <c r="K9" s="17"/>
      <c r="L9" s="6" t="s">
        <v>172</v>
      </c>
    </row>
    <row r="10" spans="1:23" ht="60" customHeight="1" x14ac:dyDescent="0.35">
      <c r="A10" s="42" t="s">
        <v>395</v>
      </c>
      <c r="B10" s="42" t="s">
        <v>388</v>
      </c>
      <c r="C10" s="42" t="s">
        <v>389</v>
      </c>
      <c r="D10" s="42" t="s">
        <v>125</v>
      </c>
      <c r="E10" s="42">
        <v>6</v>
      </c>
      <c r="F10" s="42" t="s">
        <v>396</v>
      </c>
      <c r="G10" s="7" t="s">
        <v>24</v>
      </c>
      <c r="H10" s="13"/>
      <c r="I10" s="16"/>
      <c r="J10" s="17"/>
      <c r="K10" s="17"/>
      <c r="L10" s="6" t="s">
        <v>172</v>
      </c>
    </row>
    <row r="11" spans="1:23" ht="60" customHeight="1" x14ac:dyDescent="0.35">
      <c r="A11" s="40" t="s">
        <v>397</v>
      </c>
      <c r="B11" s="40" t="s">
        <v>388</v>
      </c>
      <c r="C11" s="40" t="s">
        <v>389</v>
      </c>
      <c r="D11" s="40" t="s">
        <v>125</v>
      </c>
      <c r="E11" s="40">
        <v>7</v>
      </c>
      <c r="F11" s="40" t="s">
        <v>398</v>
      </c>
      <c r="G11" s="7" t="s">
        <v>24</v>
      </c>
      <c r="H11" s="13"/>
      <c r="I11" s="16"/>
      <c r="J11" s="17"/>
      <c r="K11" s="17"/>
      <c r="L11" s="6" t="s">
        <v>172</v>
      </c>
    </row>
    <row r="12" spans="1:23" ht="60" customHeight="1" x14ac:dyDescent="0.35">
      <c r="A12" s="42" t="s">
        <v>399</v>
      </c>
      <c r="B12" s="42" t="s">
        <v>388</v>
      </c>
      <c r="C12" s="42" t="s">
        <v>389</v>
      </c>
      <c r="D12" s="42" t="s">
        <v>125</v>
      </c>
      <c r="E12" s="42">
        <v>8</v>
      </c>
      <c r="F12" s="42" t="s">
        <v>400</v>
      </c>
      <c r="G12" s="7" t="s">
        <v>24</v>
      </c>
      <c r="H12" s="13"/>
      <c r="I12" s="16"/>
      <c r="J12" s="17"/>
      <c r="K12" s="18"/>
      <c r="L12" s="6" t="s">
        <v>172</v>
      </c>
    </row>
    <row r="13" spans="1:23" ht="60" customHeight="1" x14ac:dyDescent="0.35">
      <c r="A13" s="40" t="s">
        <v>401</v>
      </c>
      <c r="B13" s="40" t="s">
        <v>388</v>
      </c>
      <c r="C13" s="40" t="s">
        <v>389</v>
      </c>
      <c r="D13" s="40" t="s">
        <v>125</v>
      </c>
      <c r="E13" s="40">
        <v>9</v>
      </c>
      <c r="F13" s="40" t="s">
        <v>402</v>
      </c>
      <c r="G13" s="7" t="s">
        <v>24</v>
      </c>
      <c r="H13" s="13"/>
      <c r="I13" s="16"/>
      <c r="J13" s="17"/>
      <c r="K13" s="18"/>
      <c r="L13" s="6" t="s">
        <v>172</v>
      </c>
    </row>
    <row r="14" spans="1:23" ht="60" customHeight="1" x14ac:dyDescent="0.35">
      <c r="A14" s="42" t="s">
        <v>403</v>
      </c>
      <c r="B14" s="42" t="s">
        <v>388</v>
      </c>
      <c r="C14" s="42" t="s">
        <v>389</v>
      </c>
      <c r="D14" s="42" t="s">
        <v>184</v>
      </c>
      <c r="E14" s="42">
        <v>1</v>
      </c>
      <c r="F14" s="42" t="s">
        <v>404</v>
      </c>
      <c r="G14" s="6" t="s">
        <v>24</v>
      </c>
      <c r="H14" s="13"/>
      <c r="I14" s="16"/>
      <c r="J14" s="17"/>
      <c r="K14" s="17"/>
      <c r="L14" s="6" t="s">
        <v>172</v>
      </c>
    </row>
    <row r="15" spans="1:23" ht="60" customHeight="1" x14ac:dyDescent="0.35">
      <c r="A15" s="40" t="s">
        <v>405</v>
      </c>
      <c r="B15" s="40" t="s">
        <v>388</v>
      </c>
      <c r="C15" s="40" t="s">
        <v>389</v>
      </c>
      <c r="D15" s="40" t="s">
        <v>184</v>
      </c>
      <c r="E15" s="40">
        <v>2</v>
      </c>
      <c r="F15" s="40" t="s">
        <v>406</v>
      </c>
      <c r="G15" s="6" t="s">
        <v>24</v>
      </c>
      <c r="H15" s="13"/>
      <c r="I15" s="16"/>
      <c r="J15" s="17"/>
      <c r="K15" s="17"/>
      <c r="L15" s="6" t="s">
        <v>172</v>
      </c>
    </row>
    <row r="16" spans="1:23" ht="60" customHeight="1" x14ac:dyDescent="0.35">
      <c r="A16" s="42" t="s">
        <v>407</v>
      </c>
      <c r="B16" s="42" t="s">
        <v>388</v>
      </c>
      <c r="C16" s="42" t="s">
        <v>389</v>
      </c>
      <c r="D16" s="42" t="s">
        <v>184</v>
      </c>
      <c r="E16" s="42">
        <v>3</v>
      </c>
      <c r="F16" s="42" t="s">
        <v>408</v>
      </c>
      <c r="G16" s="6" t="s">
        <v>24</v>
      </c>
      <c r="H16" s="13"/>
      <c r="I16" s="16"/>
      <c r="J16" s="17"/>
      <c r="K16" s="17"/>
      <c r="L16" s="6" t="s">
        <v>172</v>
      </c>
    </row>
    <row r="17" spans="1:12" ht="60" customHeight="1" x14ac:dyDescent="0.35">
      <c r="A17" s="40" t="s">
        <v>409</v>
      </c>
      <c r="B17" s="40" t="s">
        <v>388</v>
      </c>
      <c r="C17" s="40" t="s">
        <v>389</v>
      </c>
      <c r="D17" s="40" t="s">
        <v>184</v>
      </c>
      <c r="E17" s="40">
        <v>4</v>
      </c>
      <c r="F17" s="40" t="s">
        <v>410</v>
      </c>
      <c r="G17" s="6" t="s">
        <v>24</v>
      </c>
      <c r="H17" s="13"/>
      <c r="I17" s="16"/>
      <c r="J17" s="17"/>
      <c r="K17" s="18"/>
      <c r="L17" s="6" t="s">
        <v>172</v>
      </c>
    </row>
    <row r="18" spans="1:12" ht="60" customHeight="1" x14ac:dyDescent="0.35">
      <c r="A18" s="42" t="s">
        <v>411</v>
      </c>
      <c r="B18" s="42" t="s">
        <v>388</v>
      </c>
      <c r="C18" s="42" t="s">
        <v>389</v>
      </c>
      <c r="D18" s="42" t="s">
        <v>184</v>
      </c>
      <c r="E18" s="42">
        <v>5</v>
      </c>
      <c r="F18" s="42" t="s">
        <v>412</v>
      </c>
      <c r="G18" s="6" t="s">
        <v>24</v>
      </c>
      <c r="H18" s="13"/>
      <c r="I18" s="16"/>
      <c r="J18" s="17"/>
      <c r="K18" s="18"/>
      <c r="L18" s="6" t="s">
        <v>172</v>
      </c>
    </row>
    <row r="19" spans="1:12" ht="60" customHeight="1" x14ac:dyDescent="0.35">
      <c r="A19" s="40" t="s">
        <v>413</v>
      </c>
      <c r="B19" s="40" t="s">
        <v>388</v>
      </c>
      <c r="C19" s="40" t="s">
        <v>389</v>
      </c>
      <c r="D19" s="40" t="s">
        <v>184</v>
      </c>
      <c r="E19" s="40">
        <v>6</v>
      </c>
      <c r="F19" s="40" t="s">
        <v>414</v>
      </c>
      <c r="G19" s="6" t="s">
        <v>24</v>
      </c>
      <c r="H19" s="13"/>
      <c r="I19" s="16"/>
      <c r="J19" s="17"/>
      <c r="K19" s="18"/>
      <c r="L19" s="6" t="s">
        <v>172</v>
      </c>
    </row>
    <row r="20" spans="1:12" x14ac:dyDescent="0.35">
      <c r="A20" s="45"/>
      <c r="B20" s="45"/>
      <c r="C20" s="45"/>
      <c r="D20" s="45"/>
      <c r="E20" s="45"/>
      <c r="F20" s="45"/>
      <c r="G20" s="46"/>
      <c r="H20" s="45"/>
      <c r="I20" s="47"/>
      <c r="J20" s="48"/>
      <c r="K20" s="49"/>
      <c r="L20" s="48"/>
    </row>
    <row r="21" spans="1:12" x14ac:dyDescent="0.35">
      <c r="A21" s="45"/>
      <c r="B21" s="45"/>
      <c r="C21" s="45"/>
      <c r="D21" s="45"/>
      <c r="E21" s="45"/>
      <c r="F21" s="45"/>
      <c r="G21" s="46"/>
      <c r="H21" s="45"/>
      <c r="I21" s="47"/>
      <c r="J21" s="48"/>
      <c r="K21" s="49"/>
      <c r="L21" s="48"/>
    </row>
    <row r="22" spans="1:12" x14ac:dyDescent="0.35">
      <c r="A22" s="45"/>
      <c r="B22" s="45"/>
      <c r="C22" s="45"/>
      <c r="D22" s="45"/>
      <c r="E22" s="45"/>
      <c r="F22" s="45"/>
      <c r="G22" s="46"/>
      <c r="H22" s="45"/>
      <c r="I22" s="47"/>
      <c r="J22" s="48"/>
      <c r="K22" s="48"/>
      <c r="L22" s="48"/>
    </row>
  </sheetData>
  <sheetProtection sheet="1" selectLockedCells="1" sort="0" autoFilter="0"/>
  <autoFilter ref="A4:L4" xr:uid="{00000000-0009-0000-0000-00000C000000}"/>
  <mergeCells count="5">
    <mergeCell ref="I1:L1"/>
    <mergeCell ref="A1:F1"/>
    <mergeCell ref="B2:L2"/>
    <mergeCell ref="G3:I3"/>
    <mergeCell ref="J3:L3"/>
  </mergeCells>
  <conditionalFormatting sqref="B2:L2">
    <cfRule type="dataBar" priority="34">
      <dataBar>
        <cfvo type="num" val="0"/>
        <cfvo type="num" val="1"/>
        <color rgb="FF4F81BD"/>
      </dataBar>
    </cfRule>
    <cfRule type="expression" dxfId="1036" priority="34">
      <formula>$W$2&gt;=0.8</formula>
    </cfRule>
    <cfRule type="expression" dxfId="1035" priority="34">
      <formula>AND($W$2&gt;=0.5,$W$2&lt;0.8)</formula>
    </cfRule>
    <cfRule type="expression" dxfId="1034" priority="34">
      <formula>$W$2&lt;0.5</formula>
    </cfRule>
  </conditionalFormatting>
  <conditionalFormatting sqref="G5:G22">
    <cfRule type="expression" dxfId="1033" priority="21">
      <formula>$G5="Met"</formula>
    </cfRule>
    <cfRule type="expression" dxfId="1032" priority="22">
      <formula>$G5="Achieved"</formula>
    </cfRule>
    <cfRule type="expression" dxfId="1031" priority="23">
      <formula>$G5="Partially met"</formula>
    </cfRule>
    <cfRule type="expression" dxfId="1030" priority="24">
      <formula>$G5="Partially achieved"</formula>
    </cfRule>
    <cfRule type="expression" dxfId="1029" priority="25">
      <formula>$G5="Not met"</formula>
    </cfRule>
    <cfRule type="expression" dxfId="1028" priority="26">
      <formula>$G5="Not yet achieved"</formula>
    </cfRule>
    <cfRule type="expression" dxfId="1027" priority="27">
      <formula>$G5="Not applicable"</formula>
    </cfRule>
  </conditionalFormatting>
  <conditionalFormatting sqref="K5:K500">
    <cfRule type="expression" dxfId="1026" priority="1">
      <formula>AND(K5&lt;&gt;"",K5&lt;TODAY())</formula>
    </cfRule>
  </conditionalFormatting>
  <conditionalFormatting sqref="L5:L22">
    <cfRule type="beginsWith" dxfId="1025" priority="2" operator="beginsWith" text="Blue">
      <formula>LEFT(L5,LEN("Blue"))="Blue"</formula>
    </cfRule>
    <cfRule type="beginsWith" dxfId="1024" priority="3" operator="beginsWith" text="Green">
      <formula>LEFT(L5,LEN("Green"))="Green"</formula>
    </cfRule>
    <cfRule type="beginsWith" dxfId="1023" priority="4" operator="beginsWith" text="Red">
      <formula>LEFT(L5,LEN("Red"))="Red"</formula>
    </cfRule>
    <cfRule type="beginsWith" dxfId="1022" priority="5" operator="beginsWith" text="Grey">
      <formula>LEFT(L5,LEN("Grey"))="Grey"</formula>
    </cfRule>
    <cfRule type="beginsWith" dxfId="1021" priority="6" operator="beginsWith" text="Amber">
      <formula>LEFT(L5,LEN("Amber"))="Amber"</formula>
    </cfRule>
    <cfRule type="beginsWith" dxfId="1020" priority="7" operator="beginsWith" text="Black">
      <formula>LEFT(L5,LEN("Black"))="Black"</formula>
    </cfRule>
  </conditionalFormatting>
  <dataValidations count="3">
    <dataValidation type="list" allowBlank="1" sqref="G5:G13" xr:uid="{00000000-0002-0000-0C00-000000000000}">
      <formula1>MSStatus</formula1>
    </dataValidation>
    <dataValidation type="list" allowBlank="1" sqref="G14:G19" xr:uid="{00000000-0002-0000-0C00-000001000000}">
      <formula1>RecStatus</formula1>
    </dataValidation>
    <dataValidation type="list" allowBlank="1" sqref="L5:L22" xr:uid="{00000000-0002-0000-0C00-000002000000}">
      <formula1>BRAGStatus</formula1>
    </dataValidation>
  </dataValidations>
  <hyperlinks>
    <hyperlink ref="I1" r:id="rId1" xr:uid="{00000000-0004-0000-0C00-000000000000}"/>
    <hyperlink ref="H1" location="Dashboard!A1" display="← Dashboard" xr:uid="{7F4DCF90-6754-46FB-B0B2-1BAC769E7702}"/>
  </hyperlinks>
  <pageMargins left="0.3" right="0.3" top="0.75" bottom="0.75" header="0.5" footer="0.5"/>
  <pageSetup fitToHeight="0" orientation="landscape"/>
  <headerFooter>
    <oddHeader>&amp;LMid Cheshire Hospitals NHS Foundation Trust&amp;CGPICS V3 – Appendix 3 Audit&amp;R28 Jan 2026</oddHeader>
    <oddFooter>&amp;LConfidential – For internal audit use&amp;CPage &amp;P of &amp;N&amp;R© NHS</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rgb="FF2E75B6"/>
  </sheetPr>
  <dimension ref="A1:Y22"/>
  <sheetViews>
    <sheetView showGridLines="0" showOutlineSymbols="0" zoomScaleNormal="100" workbookViewId="0">
      <pane ySplit="4" topLeftCell="A15" activePane="bottomLeft" state="frozen"/>
      <selection activeCell="K12" sqref="K12"/>
      <selection pane="bottomLeft" activeCell="G18" sqref="G18"/>
    </sheetView>
  </sheetViews>
  <sheetFormatPr defaultRowHeight="14.5" x14ac:dyDescent="0.35"/>
  <cols>
    <col min="1" max="1" width="10.81640625" customWidth="1"/>
    <col min="2" max="2" width="13" hidden="1" customWidth="1"/>
    <col min="3" max="3" width="20" hidden="1" customWidth="1"/>
    <col min="4" max="4" width="18" customWidth="1"/>
    <col min="5" max="5" width="12" hidden="1" customWidth="1"/>
    <col min="6" max="6" width="45" customWidth="1"/>
    <col min="7" max="7" width="30" customWidth="1"/>
    <col min="8" max="8" width="33.1796875" customWidth="1"/>
    <col min="9" max="10" width="34" customWidth="1"/>
    <col min="11" max="11" width="16" customWidth="1"/>
    <col min="12" max="12" width="14" customWidth="1"/>
    <col min="23" max="24" width="0" hidden="1" customWidth="1"/>
    <col min="25" max="25" width="13" hidden="1" customWidth="1"/>
    <col min="26" max="26" width="0" hidden="1" customWidth="1"/>
  </cols>
  <sheetData>
    <row r="1" spans="1:23" ht="80" customHeight="1" x14ac:dyDescent="0.45">
      <c r="A1" s="361" t="s">
        <v>415</v>
      </c>
      <c r="B1" s="362"/>
      <c r="C1" s="362"/>
      <c r="D1" s="362"/>
      <c r="E1" s="362"/>
      <c r="F1" s="362"/>
      <c r="G1" s="30" t="e" vm="3">
        <v>#VALUE!</v>
      </c>
      <c r="H1" s="44" t="e" vm="4">
        <v>#VALUE!</v>
      </c>
      <c r="I1" s="358" t="s">
        <v>163</v>
      </c>
      <c r="J1" s="359"/>
      <c r="K1" s="359"/>
      <c r="L1" s="360"/>
    </row>
    <row r="2" spans="1:23" ht="66" customHeight="1" x14ac:dyDescent="0.35">
      <c r="A2" s="50" t="s">
        <v>3089</v>
      </c>
      <c r="B2" s="317" t="str">
        <f>REPT("█",ROUND($W$2*50,0))&amp;REPT("░",50-ROUND($W$2*50,0))&amp;" "&amp;TEXT($W$2,"0%")</f>
        <v>░░░░░░░░░░░░░░░░░░░░░░░░░░░░░░░░░░░░░░░░░░░░░░░░░░ 0%</v>
      </c>
      <c r="C2" s="235"/>
      <c r="D2" s="235"/>
      <c r="E2" s="235"/>
      <c r="F2" s="235"/>
      <c r="G2" s="235"/>
      <c r="H2" s="235"/>
      <c r="I2" s="235"/>
      <c r="J2" s="235"/>
      <c r="K2" s="235"/>
      <c r="L2" s="235"/>
      <c r="W2" s="32">
        <f>IFERROR(1-COUNTIF($G:$G,"Not assessed")/(COUNTIF($D:$D,"Minimum Standard")+COUNTIF($D:$D,"Quality Recommendation")),0)</f>
        <v>0</v>
      </c>
    </row>
    <row r="3" spans="1:23" ht="20" customHeight="1" x14ac:dyDescent="0.35">
      <c r="A3" s="33"/>
      <c r="B3" s="33"/>
      <c r="C3" s="33"/>
      <c r="D3" s="33"/>
      <c r="E3" s="33"/>
      <c r="F3" s="33"/>
      <c r="G3" s="236"/>
      <c r="H3" s="235"/>
      <c r="I3" s="235"/>
      <c r="J3" s="236"/>
      <c r="K3" s="235"/>
      <c r="L3" s="235"/>
    </row>
    <row r="4" spans="1:23" ht="30" customHeight="1" x14ac:dyDescent="0.35">
      <c r="A4" s="34" t="s">
        <v>161</v>
      </c>
      <c r="B4" s="34" t="s">
        <v>105</v>
      </c>
      <c r="C4" s="34" t="s">
        <v>164</v>
      </c>
      <c r="D4" s="34" t="s">
        <v>165</v>
      </c>
      <c r="E4" s="34" t="s">
        <v>166</v>
      </c>
      <c r="F4" s="34" t="s">
        <v>167</v>
      </c>
      <c r="G4" s="35" t="s">
        <v>68</v>
      </c>
      <c r="H4" s="34" t="s">
        <v>70</v>
      </c>
      <c r="I4" s="34" t="s">
        <v>45</v>
      </c>
      <c r="J4" s="34" t="s">
        <v>47</v>
      </c>
      <c r="K4" s="36" t="s">
        <v>49</v>
      </c>
      <c r="L4" s="34" t="s">
        <v>15</v>
      </c>
    </row>
    <row r="5" spans="1:23" ht="60" customHeight="1" x14ac:dyDescent="0.35">
      <c r="A5" s="39" t="s">
        <v>416</v>
      </c>
      <c r="B5" s="39" t="s">
        <v>417</v>
      </c>
      <c r="C5" s="39" t="s">
        <v>418</v>
      </c>
      <c r="D5" s="39" t="s">
        <v>125</v>
      </c>
      <c r="E5" s="40">
        <v>1</v>
      </c>
      <c r="F5" s="39" t="s">
        <v>3159</v>
      </c>
      <c r="G5" s="7" t="s">
        <v>24</v>
      </c>
      <c r="H5" s="13"/>
      <c r="I5" s="23"/>
      <c r="J5" s="15"/>
      <c r="K5" s="15"/>
      <c r="L5" s="6" t="s">
        <v>172</v>
      </c>
    </row>
    <row r="6" spans="1:23" ht="60" customHeight="1" x14ac:dyDescent="0.35">
      <c r="A6" s="42" t="s">
        <v>419</v>
      </c>
      <c r="B6" s="42" t="s">
        <v>417</v>
      </c>
      <c r="C6" s="42" t="s">
        <v>418</v>
      </c>
      <c r="D6" s="42" t="s">
        <v>125</v>
      </c>
      <c r="E6" s="42">
        <v>2</v>
      </c>
      <c r="F6" s="42" t="s">
        <v>420</v>
      </c>
      <c r="G6" s="7" t="s">
        <v>24</v>
      </c>
      <c r="H6" s="13"/>
      <c r="I6" s="16"/>
      <c r="J6" s="17"/>
      <c r="K6" s="17"/>
      <c r="L6" s="6" t="s">
        <v>172</v>
      </c>
    </row>
    <row r="7" spans="1:23" ht="60" customHeight="1" x14ac:dyDescent="0.35">
      <c r="A7" s="40" t="s">
        <v>421</v>
      </c>
      <c r="B7" s="40" t="s">
        <v>417</v>
      </c>
      <c r="C7" s="40" t="s">
        <v>418</v>
      </c>
      <c r="D7" s="40" t="s">
        <v>125</v>
      </c>
      <c r="E7" s="40">
        <v>3</v>
      </c>
      <c r="F7" s="40" t="s">
        <v>3160</v>
      </c>
      <c r="G7" s="7" t="s">
        <v>24</v>
      </c>
      <c r="H7" s="13"/>
      <c r="I7" s="16"/>
      <c r="J7" s="17"/>
      <c r="K7" s="17"/>
      <c r="L7" s="6" t="s">
        <v>172</v>
      </c>
    </row>
    <row r="8" spans="1:23" ht="60" customHeight="1" x14ac:dyDescent="0.35">
      <c r="A8" s="42" t="s">
        <v>422</v>
      </c>
      <c r="B8" s="42" t="s">
        <v>417</v>
      </c>
      <c r="C8" s="42" t="s">
        <v>418</v>
      </c>
      <c r="D8" s="42" t="s">
        <v>125</v>
      </c>
      <c r="E8" s="42">
        <v>4</v>
      </c>
      <c r="F8" s="42" t="s">
        <v>3159</v>
      </c>
      <c r="G8" s="7" t="s">
        <v>24</v>
      </c>
      <c r="H8" s="13"/>
      <c r="I8" s="16"/>
      <c r="J8" s="17"/>
      <c r="K8" s="17"/>
      <c r="L8" s="6" t="s">
        <v>172</v>
      </c>
    </row>
    <row r="9" spans="1:23" ht="60" customHeight="1" x14ac:dyDescent="0.35">
      <c r="A9" s="40" t="s">
        <v>423</v>
      </c>
      <c r="B9" s="40" t="s">
        <v>417</v>
      </c>
      <c r="C9" s="40" t="s">
        <v>418</v>
      </c>
      <c r="D9" s="40" t="s">
        <v>125</v>
      </c>
      <c r="E9" s="40">
        <v>5</v>
      </c>
      <c r="F9" s="40" t="s">
        <v>424</v>
      </c>
      <c r="G9" s="7" t="s">
        <v>24</v>
      </c>
      <c r="H9" s="13"/>
      <c r="I9" s="16"/>
      <c r="J9" s="17"/>
      <c r="K9" s="17"/>
      <c r="L9" s="6" t="s">
        <v>172</v>
      </c>
    </row>
    <row r="10" spans="1:23" ht="60" customHeight="1" x14ac:dyDescent="0.35">
      <c r="A10" s="42" t="s">
        <v>425</v>
      </c>
      <c r="B10" s="42" t="s">
        <v>417</v>
      </c>
      <c r="C10" s="42" t="s">
        <v>418</v>
      </c>
      <c r="D10" s="42" t="s">
        <v>125</v>
      </c>
      <c r="E10" s="42">
        <v>6</v>
      </c>
      <c r="F10" s="42" t="s">
        <v>426</v>
      </c>
      <c r="G10" s="7" t="s">
        <v>24</v>
      </c>
      <c r="H10" s="13"/>
      <c r="I10" s="16"/>
      <c r="J10" s="17"/>
      <c r="K10" s="17"/>
      <c r="L10" s="6" t="s">
        <v>172</v>
      </c>
    </row>
    <row r="11" spans="1:23" ht="60" customHeight="1" x14ac:dyDescent="0.35">
      <c r="A11" s="40" t="s">
        <v>427</v>
      </c>
      <c r="B11" s="40" t="s">
        <v>417</v>
      </c>
      <c r="C11" s="40" t="s">
        <v>418</v>
      </c>
      <c r="D11" s="40" t="s">
        <v>125</v>
      </c>
      <c r="E11" s="40">
        <v>7</v>
      </c>
      <c r="F11" s="40" t="s">
        <v>428</v>
      </c>
      <c r="G11" s="7" t="s">
        <v>24</v>
      </c>
      <c r="H11" s="13"/>
      <c r="I11" s="16"/>
      <c r="J11" s="17"/>
      <c r="K11" s="17"/>
      <c r="L11" s="6" t="s">
        <v>172</v>
      </c>
    </row>
    <row r="12" spans="1:23" ht="60" customHeight="1" x14ac:dyDescent="0.35">
      <c r="A12" s="42" t="s">
        <v>429</v>
      </c>
      <c r="B12" s="42" t="s">
        <v>417</v>
      </c>
      <c r="C12" s="42" t="s">
        <v>418</v>
      </c>
      <c r="D12" s="42" t="s">
        <v>125</v>
      </c>
      <c r="E12" s="42">
        <v>8</v>
      </c>
      <c r="F12" s="42" t="s">
        <v>430</v>
      </c>
      <c r="G12" s="7" t="s">
        <v>24</v>
      </c>
      <c r="H12" s="13"/>
      <c r="I12" s="16"/>
      <c r="J12" s="17"/>
      <c r="K12" s="18"/>
      <c r="L12" s="6" t="s">
        <v>172</v>
      </c>
    </row>
    <row r="13" spans="1:23" ht="60" customHeight="1" x14ac:dyDescent="0.35">
      <c r="A13" s="40" t="s">
        <v>431</v>
      </c>
      <c r="B13" s="40" t="s">
        <v>417</v>
      </c>
      <c r="C13" s="40" t="s">
        <v>418</v>
      </c>
      <c r="D13" s="40" t="s">
        <v>125</v>
      </c>
      <c r="E13" s="40">
        <v>9</v>
      </c>
      <c r="F13" s="40" t="s">
        <v>3161</v>
      </c>
      <c r="G13" s="7" t="s">
        <v>24</v>
      </c>
      <c r="H13" s="13"/>
      <c r="I13" s="16"/>
      <c r="J13" s="17"/>
      <c r="K13" s="18"/>
      <c r="L13" s="6" t="s">
        <v>172</v>
      </c>
    </row>
    <row r="14" spans="1:23" ht="60" customHeight="1" x14ac:dyDescent="0.35">
      <c r="A14" s="42" t="s">
        <v>432</v>
      </c>
      <c r="B14" s="42" t="s">
        <v>417</v>
      </c>
      <c r="C14" s="42" t="s">
        <v>418</v>
      </c>
      <c r="D14" s="42" t="s">
        <v>125</v>
      </c>
      <c r="E14" s="42">
        <v>10</v>
      </c>
      <c r="F14" s="42" t="s">
        <v>433</v>
      </c>
      <c r="G14" s="7" t="s">
        <v>24</v>
      </c>
      <c r="H14" s="13"/>
      <c r="I14" s="16"/>
      <c r="J14" s="17"/>
      <c r="K14" s="17"/>
      <c r="L14" s="6" t="s">
        <v>172</v>
      </c>
    </row>
    <row r="15" spans="1:23" ht="60" customHeight="1" x14ac:dyDescent="0.35">
      <c r="A15" s="40" t="s">
        <v>434</v>
      </c>
      <c r="B15" s="40" t="s">
        <v>417</v>
      </c>
      <c r="C15" s="40" t="s">
        <v>418</v>
      </c>
      <c r="D15" s="40" t="s">
        <v>125</v>
      </c>
      <c r="E15" s="40">
        <v>11</v>
      </c>
      <c r="F15" s="40" t="s">
        <v>3162</v>
      </c>
      <c r="G15" s="7" t="s">
        <v>24</v>
      </c>
      <c r="H15" s="13"/>
      <c r="I15" s="16"/>
      <c r="J15" s="17"/>
      <c r="K15" s="17"/>
      <c r="L15" s="6" t="s">
        <v>172</v>
      </c>
    </row>
    <row r="16" spans="1:23" ht="60" customHeight="1" x14ac:dyDescent="0.35">
      <c r="A16" s="42" t="s">
        <v>435</v>
      </c>
      <c r="B16" s="42" t="s">
        <v>417</v>
      </c>
      <c r="C16" s="42" t="s">
        <v>418</v>
      </c>
      <c r="D16" s="42" t="s">
        <v>184</v>
      </c>
      <c r="E16" s="42">
        <v>1</v>
      </c>
      <c r="F16" s="42" t="s">
        <v>436</v>
      </c>
      <c r="G16" s="6" t="s">
        <v>24</v>
      </c>
      <c r="H16" s="13"/>
      <c r="I16" s="16"/>
      <c r="J16" s="17"/>
      <c r="K16" s="17"/>
      <c r="L16" s="6" t="s">
        <v>172</v>
      </c>
    </row>
    <row r="17" spans="1:12" ht="60" customHeight="1" x14ac:dyDescent="0.35">
      <c r="A17" s="40" t="s">
        <v>437</v>
      </c>
      <c r="B17" s="40" t="s">
        <v>417</v>
      </c>
      <c r="C17" s="40" t="s">
        <v>418</v>
      </c>
      <c r="D17" s="40" t="s">
        <v>184</v>
      </c>
      <c r="E17" s="40">
        <v>2</v>
      </c>
      <c r="F17" s="40" t="s">
        <v>438</v>
      </c>
      <c r="G17" s="6" t="s">
        <v>24</v>
      </c>
      <c r="H17" s="13"/>
      <c r="I17" s="16"/>
      <c r="J17" s="17"/>
      <c r="K17" s="18"/>
      <c r="L17" s="6" t="s">
        <v>172</v>
      </c>
    </row>
    <row r="18" spans="1:12" ht="60" customHeight="1" x14ac:dyDescent="0.35">
      <c r="A18" s="42" t="s">
        <v>439</v>
      </c>
      <c r="B18" s="42" t="s">
        <v>417</v>
      </c>
      <c r="C18" s="42" t="s">
        <v>418</v>
      </c>
      <c r="D18" s="42" t="s">
        <v>184</v>
      </c>
      <c r="E18" s="42">
        <v>3</v>
      </c>
      <c r="F18" s="42" t="s">
        <v>3163</v>
      </c>
      <c r="G18" s="6" t="s">
        <v>24</v>
      </c>
      <c r="H18" s="13"/>
      <c r="I18" s="16"/>
      <c r="J18" s="17"/>
      <c r="K18" s="18"/>
      <c r="L18" s="6" t="s">
        <v>172</v>
      </c>
    </row>
    <row r="19" spans="1:12" x14ac:dyDescent="0.35">
      <c r="A19" s="45"/>
      <c r="B19" s="45"/>
      <c r="C19" s="45"/>
      <c r="D19" s="45"/>
      <c r="E19" s="45"/>
      <c r="F19" s="45"/>
      <c r="G19" s="46"/>
      <c r="H19" s="45"/>
      <c r="I19" s="47"/>
      <c r="J19" s="48"/>
      <c r="K19" s="49"/>
      <c r="L19" s="48"/>
    </row>
    <row r="20" spans="1:12" x14ac:dyDescent="0.35">
      <c r="A20" s="45"/>
      <c r="B20" s="45"/>
      <c r="C20" s="45"/>
      <c r="D20" s="45"/>
      <c r="E20" s="45"/>
      <c r="F20" s="45"/>
      <c r="G20" s="46"/>
      <c r="H20" s="45"/>
      <c r="I20" s="47"/>
      <c r="J20" s="48"/>
      <c r="K20" s="49"/>
      <c r="L20" s="48"/>
    </row>
    <row r="21" spans="1:12" x14ac:dyDescent="0.35">
      <c r="A21" s="45"/>
      <c r="B21" s="45"/>
      <c r="C21" s="45"/>
      <c r="D21" s="45"/>
      <c r="E21" s="45"/>
      <c r="F21" s="45"/>
      <c r="G21" s="46"/>
      <c r="H21" s="45"/>
      <c r="I21" s="47"/>
      <c r="J21" s="48"/>
      <c r="K21" s="49"/>
      <c r="L21" s="48"/>
    </row>
    <row r="22" spans="1:12" x14ac:dyDescent="0.35">
      <c r="A22" s="45"/>
      <c r="B22" s="45"/>
      <c r="C22" s="45"/>
      <c r="D22" s="45"/>
      <c r="E22" s="45"/>
      <c r="F22" s="45"/>
      <c r="G22" s="46"/>
      <c r="H22" s="45"/>
      <c r="I22" s="47"/>
      <c r="J22" s="48"/>
      <c r="K22" s="48"/>
      <c r="L22" s="48"/>
    </row>
  </sheetData>
  <sheetProtection sheet="1" selectLockedCells="1" sort="0" autoFilter="0"/>
  <autoFilter ref="A4:L4" xr:uid="{00000000-0009-0000-0000-00000D000000}"/>
  <mergeCells count="5">
    <mergeCell ref="I1:L1"/>
    <mergeCell ref="A1:F1"/>
    <mergeCell ref="B2:L2"/>
    <mergeCell ref="G3:I3"/>
    <mergeCell ref="J3:L3"/>
  </mergeCells>
  <conditionalFormatting sqref="B2:L2">
    <cfRule type="dataBar" priority="34">
      <dataBar>
        <cfvo type="num" val="0"/>
        <cfvo type="num" val="1"/>
        <color rgb="FF4F81BD"/>
      </dataBar>
    </cfRule>
    <cfRule type="expression" dxfId="1019" priority="34">
      <formula>$W$2&gt;=0.8</formula>
    </cfRule>
    <cfRule type="expression" dxfId="1018" priority="34">
      <formula>AND($W$2&gt;=0.5,$W$2&lt;0.8)</formula>
    </cfRule>
    <cfRule type="expression" dxfId="1017" priority="34">
      <formula>$W$2&lt;0.5</formula>
    </cfRule>
  </conditionalFormatting>
  <conditionalFormatting sqref="G5:G22">
    <cfRule type="expression" dxfId="1016" priority="21">
      <formula>$G5="Met"</formula>
    </cfRule>
    <cfRule type="expression" dxfId="1015" priority="22">
      <formula>$G5="Achieved"</formula>
    </cfRule>
    <cfRule type="expression" dxfId="1014" priority="23">
      <formula>$G5="Partially met"</formula>
    </cfRule>
    <cfRule type="expression" dxfId="1013" priority="24">
      <formula>$G5="Partially achieved"</formula>
    </cfRule>
    <cfRule type="expression" dxfId="1012" priority="25">
      <formula>$G5="Not met"</formula>
    </cfRule>
    <cfRule type="expression" dxfId="1011" priority="26">
      <formula>$G5="Not yet achieved"</formula>
    </cfRule>
    <cfRule type="expression" dxfId="1010" priority="27">
      <formula>$G5="Not applicable"</formula>
    </cfRule>
  </conditionalFormatting>
  <conditionalFormatting sqref="K5:K500">
    <cfRule type="expression" dxfId="1009" priority="1">
      <formula>AND(K5&lt;&gt;"",K5&lt;TODAY())</formula>
    </cfRule>
  </conditionalFormatting>
  <conditionalFormatting sqref="L5:L22">
    <cfRule type="beginsWith" dxfId="1008" priority="2" operator="beginsWith" text="Blue">
      <formula>LEFT(L5,LEN("Blue"))="Blue"</formula>
    </cfRule>
    <cfRule type="beginsWith" dxfId="1007" priority="3" operator="beginsWith" text="Green">
      <formula>LEFT(L5,LEN("Green"))="Green"</formula>
    </cfRule>
    <cfRule type="beginsWith" dxfId="1006" priority="4" operator="beginsWith" text="Red">
      <formula>LEFT(L5,LEN("Red"))="Red"</formula>
    </cfRule>
    <cfRule type="beginsWith" dxfId="1005" priority="5" operator="beginsWith" text="Grey">
      <formula>LEFT(L5,LEN("Grey"))="Grey"</formula>
    </cfRule>
    <cfRule type="beginsWith" dxfId="1004" priority="6" operator="beginsWith" text="Amber">
      <formula>LEFT(L5,LEN("Amber"))="Amber"</formula>
    </cfRule>
    <cfRule type="beginsWith" dxfId="1003" priority="7" operator="beginsWith" text="Black">
      <formula>LEFT(L5,LEN("Black"))="Black"</formula>
    </cfRule>
  </conditionalFormatting>
  <dataValidations count="3">
    <dataValidation type="list" allowBlank="1" sqref="G5:G15" xr:uid="{00000000-0002-0000-0D00-000000000000}">
      <formula1>MSStatus</formula1>
    </dataValidation>
    <dataValidation type="list" allowBlank="1" sqref="G16:G18" xr:uid="{00000000-0002-0000-0D00-000001000000}">
      <formula1>RecStatus</formula1>
    </dataValidation>
    <dataValidation type="list" allowBlank="1" sqref="L5:L22" xr:uid="{00000000-0002-0000-0D00-000002000000}">
      <formula1>BRAGStatus</formula1>
    </dataValidation>
  </dataValidations>
  <hyperlinks>
    <hyperlink ref="I1" r:id="rId1" xr:uid="{00000000-0004-0000-0D00-000000000000}"/>
    <hyperlink ref="H1" location="Dashboard!A1" display="← Dashboard" xr:uid="{D44D9033-5F23-42E9-82BD-02CC8A0C3E47}"/>
  </hyperlinks>
  <pageMargins left="0.3" right="0.3" top="0.75" bottom="0.75" header="0.5" footer="0.5"/>
  <pageSetup fitToHeight="0" orientation="landscape"/>
  <headerFooter>
    <oddHeader>&amp;LMid Cheshire Hospitals NHS Foundation Trust&amp;CGPICS V3 – Appendix 3 Audit&amp;R28 Jan 2026</oddHeader>
    <oddFooter>&amp;LConfidential – For internal audit use&amp;CPage &amp;P of &amp;N&amp;R© NHS</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rgb="FF2E75B6"/>
  </sheetPr>
  <dimension ref="A1:Y22"/>
  <sheetViews>
    <sheetView showGridLines="0" showOutlineSymbols="0" zoomScaleNormal="100" workbookViewId="0">
      <pane ySplit="4" topLeftCell="A11" activePane="bottomLeft" state="frozen"/>
      <selection activeCell="K12" sqref="K12"/>
      <selection pane="bottomLeft" activeCell="G11" sqref="G11"/>
    </sheetView>
  </sheetViews>
  <sheetFormatPr defaultRowHeight="14.5" x14ac:dyDescent="0.35"/>
  <cols>
    <col min="1" max="1" width="10.81640625" customWidth="1"/>
    <col min="2" max="2" width="13" hidden="1" customWidth="1"/>
    <col min="3" max="3" width="15" hidden="1" customWidth="1"/>
    <col min="4" max="4" width="18" customWidth="1"/>
    <col min="5" max="5" width="12" hidden="1" customWidth="1"/>
    <col min="6" max="6" width="45" customWidth="1"/>
    <col min="7" max="7" width="30" customWidth="1"/>
    <col min="8" max="8" width="33.1796875" customWidth="1"/>
    <col min="9" max="10" width="34" customWidth="1"/>
    <col min="11" max="11" width="16" customWidth="1"/>
    <col min="12" max="12" width="14" customWidth="1"/>
    <col min="23" max="24" width="0" hidden="1" customWidth="1"/>
    <col min="25" max="25" width="13" hidden="1" customWidth="1"/>
    <col min="26" max="26" width="0" hidden="1" customWidth="1"/>
  </cols>
  <sheetData>
    <row r="1" spans="1:23" ht="80" customHeight="1" x14ac:dyDescent="0.45">
      <c r="A1" s="361" t="s">
        <v>440</v>
      </c>
      <c r="B1" s="362"/>
      <c r="C1" s="362"/>
      <c r="D1" s="362"/>
      <c r="E1" s="362"/>
      <c r="F1" s="362"/>
      <c r="G1" s="30" t="e" vm="3">
        <v>#VALUE!</v>
      </c>
      <c r="H1" s="44" t="e" vm="4">
        <v>#VALUE!</v>
      </c>
      <c r="I1" s="358" t="s">
        <v>163</v>
      </c>
      <c r="J1" s="359"/>
      <c r="K1" s="359"/>
      <c r="L1" s="360"/>
    </row>
    <row r="2" spans="1:23" ht="66" customHeight="1" x14ac:dyDescent="0.35">
      <c r="A2" s="50" t="s">
        <v>3089</v>
      </c>
      <c r="B2" s="317" t="str">
        <f>REPT("█",ROUND($W$2*50,0))&amp;REPT("░",50-ROUND($W$2*50,0))&amp;" "&amp;TEXT($W$2,"0%")</f>
        <v>░░░░░░░░░░░░░░░░░░░░░░░░░░░░░░░░░░░░░░░░░░░░░░░░░░ 0%</v>
      </c>
      <c r="C2" s="235"/>
      <c r="D2" s="235"/>
      <c r="E2" s="235"/>
      <c r="F2" s="235"/>
      <c r="G2" s="235"/>
      <c r="H2" s="235"/>
      <c r="I2" s="235"/>
      <c r="J2" s="235"/>
      <c r="K2" s="235"/>
      <c r="L2" s="235"/>
      <c r="W2" s="32">
        <f>IFERROR(1-COUNTIF($G:$G,"Not assessed")/(COUNTIF($D:$D,"Minimum Standard")+COUNTIF($D:$D,"Quality Recommendation")),0)</f>
        <v>0</v>
      </c>
    </row>
    <row r="3" spans="1:23" ht="20" customHeight="1" x14ac:dyDescent="0.35">
      <c r="A3" s="33"/>
      <c r="B3" s="33"/>
      <c r="C3" s="33"/>
      <c r="D3" s="33"/>
      <c r="E3" s="33"/>
      <c r="F3" s="33"/>
      <c r="G3" s="236"/>
      <c r="H3" s="235"/>
      <c r="I3" s="235"/>
      <c r="J3" s="236"/>
      <c r="K3" s="235"/>
      <c r="L3" s="235"/>
    </row>
    <row r="4" spans="1:23" ht="30" customHeight="1" x14ac:dyDescent="0.35">
      <c r="A4" s="34" t="s">
        <v>161</v>
      </c>
      <c r="B4" s="34" t="s">
        <v>105</v>
      </c>
      <c r="C4" s="34" t="s">
        <v>164</v>
      </c>
      <c r="D4" s="34" t="s">
        <v>165</v>
      </c>
      <c r="E4" s="34" t="s">
        <v>166</v>
      </c>
      <c r="F4" s="34" t="s">
        <v>167</v>
      </c>
      <c r="G4" s="35" t="s">
        <v>68</v>
      </c>
      <c r="H4" s="34" t="s">
        <v>70</v>
      </c>
      <c r="I4" s="34" t="s">
        <v>45</v>
      </c>
      <c r="J4" s="34" t="s">
        <v>47</v>
      </c>
      <c r="K4" s="36" t="s">
        <v>49</v>
      </c>
      <c r="L4" s="34" t="s">
        <v>15</v>
      </c>
    </row>
    <row r="5" spans="1:23" ht="60" customHeight="1" x14ac:dyDescent="0.35">
      <c r="A5" s="39" t="s">
        <v>441</v>
      </c>
      <c r="B5" s="39" t="s">
        <v>442</v>
      </c>
      <c r="C5" s="39" t="s">
        <v>443</v>
      </c>
      <c r="D5" s="39" t="s">
        <v>125</v>
      </c>
      <c r="E5" s="40">
        <v>1</v>
      </c>
      <c r="F5" s="39" t="s">
        <v>444</v>
      </c>
      <c r="G5" s="7" t="s">
        <v>24</v>
      </c>
      <c r="H5" s="13"/>
      <c r="I5" s="23"/>
      <c r="J5" s="15"/>
      <c r="K5" s="15"/>
      <c r="L5" s="6" t="s">
        <v>172</v>
      </c>
    </row>
    <row r="6" spans="1:23" ht="60" customHeight="1" x14ac:dyDescent="0.35">
      <c r="A6" s="42" t="s">
        <v>445</v>
      </c>
      <c r="B6" s="42" t="s">
        <v>442</v>
      </c>
      <c r="C6" s="42" t="s">
        <v>443</v>
      </c>
      <c r="D6" s="42" t="s">
        <v>125</v>
      </c>
      <c r="E6" s="42">
        <v>2</v>
      </c>
      <c r="F6" s="42" t="s">
        <v>446</v>
      </c>
      <c r="G6" s="7" t="s">
        <v>24</v>
      </c>
      <c r="H6" s="13"/>
      <c r="I6" s="16"/>
      <c r="J6" s="17"/>
      <c r="K6" s="17"/>
      <c r="L6" s="6" t="s">
        <v>172</v>
      </c>
    </row>
    <row r="7" spans="1:23" ht="60" customHeight="1" x14ac:dyDescent="0.35">
      <c r="A7" s="40" t="s">
        <v>447</v>
      </c>
      <c r="B7" s="40" t="s">
        <v>442</v>
      </c>
      <c r="C7" s="40" t="s">
        <v>443</v>
      </c>
      <c r="D7" s="40" t="s">
        <v>125</v>
      </c>
      <c r="E7" s="40">
        <v>3</v>
      </c>
      <c r="F7" s="40" t="s">
        <v>448</v>
      </c>
      <c r="G7" s="7" t="s">
        <v>24</v>
      </c>
      <c r="H7" s="13"/>
      <c r="I7" s="16"/>
      <c r="J7" s="17"/>
      <c r="K7" s="17"/>
      <c r="L7" s="6" t="s">
        <v>172</v>
      </c>
    </row>
    <row r="8" spans="1:23" ht="60" customHeight="1" x14ac:dyDescent="0.35">
      <c r="A8" s="42" t="s">
        <v>449</v>
      </c>
      <c r="B8" s="42" t="s">
        <v>442</v>
      </c>
      <c r="C8" s="42" t="s">
        <v>443</v>
      </c>
      <c r="D8" s="42" t="s">
        <v>125</v>
      </c>
      <c r="E8" s="42">
        <v>4</v>
      </c>
      <c r="F8" s="42" t="s">
        <v>450</v>
      </c>
      <c r="G8" s="7" t="s">
        <v>24</v>
      </c>
      <c r="H8" s="13"/>
      <c r="I8" s="16"/>
      <c r="J8" s="17"/>
      <c r="K8" s="17"/>
      <c r="L8" s="6" t="s">
        <v>172</v>
      </c>
    </row>
    <row r="9" spans="1:23" ht="60" customHeight="1" x14ac:dyDescent="0.35">
      <c r="A9" s="40" t="s">
        <v>451</v>
      </c>
      <c r="B9" s="40" t="s">
        <v>442</v>
      </c>
      <c r="C9" s="40" t="s">
        <v>443</v>
      </c>
      <c r="D9" s="40" t="s">
        <v>125</v>
      </c>
      <c r="E9" s="40">
        <v>5</v>
      </c>
      <c r="F9" s="40" t="s">
        <v>452</v>
      </c>
      <c r="G9" s="7" t="s">
        <v>24</v>
      </c>
      <c r="H9" s="13"/>
      <c r="I9" s="16"/>
      <c r="J9" s="17"/>
      <c r="K9" s="17"/>
      <c r="L9" s="6" t="s">
        <v>172</v>
      </c>
    </row>
    <row r="10" spans="1:23" ht="60" customHeight="1" x14ac:dyDescent="0.35">
      <c r="A10" s="42" t="s">
        <v>453</v>
      </c>
      <c r="B10" s="42" t="s">
        <v>442</v>
      </c>
      <c r="C10" s="42" t="s">
        <v>443</v>
      </c>
      <c r="D10" s="42" t="s">
        <v>125</v>
      </c>
      <c r="E10" s="42">
        <v>6</v>
      </c>
      <c r="F10" s="42" t="s">
        <v>454</v>
      </c>
      <c r="G10" s="7" t="s">
        <v>24</v>
      </c>
      <c r="H10" s="13"/>
      <c r="I10" s="16"/>
      <c r="J10" s="17"/>
      <c r="K10" s="17"/>
      <c r="L10" s="6" t="s">
        <v>172</v>
      </c>
    </row>
    <row r="11" spans="1:23" ht="60" customHeight="1" x14ac:dyDescent="0.35">
      <c r="A11" s="40" t="s">
        <v>455</v>
      </c>
      <c r="B11" s="40" t="s">
        <v>442</v>
      </c>
      <c r="C11" s="40" t="s">
        <v>443</v>
      </c>
      <c r="D11" s="40" t="s">
        <v>184</v>
      </c>
      <c r="E11" s="40">
        <v>1</v>
      </c>
      <c r="F11" s="40" t="s">
        <v>456</v>
      </c>
      <c r="G11" s="6" t="s">
        <v>24</v>
      </c>
      <c r="H11" s="13"/>
      <c r="I11" s="16"/>
      <c r="J11" s="17"/>
      <c r="K11" s="17"/>
      <c r="L11" s="6" t="s">
        <v>172</v>
      </c>
    </row>
    <row r="12" spans="1:23" ht="60" customHeight="1" x14ac:dyDescent="0.35">
      <c r="A12" s="42" t="s">
        <v>457</v>
      </c>
      <c r="B12" s="42" t="s">
        <v>442</v>
      </c>
      <c r="C12" s="42" t="s">
        <v>443</v>
      </c>
      <c r="D12" s="42" t="s">
        <v>184</v>
      </c>
      <c r="E12" s="42">
        <v>2</v>
      </c>
      <c r="F12" s="42" t="s">
        <v>458</v>
      </c>
      <c r="G12" s="6" t="s">
        <v>24</v>
      </c>
      <c r="H12" s="13"/>
      <c r="I12" s="16"/>
      <c r="J12" s="17"/>
      <c r="K12" s="18"/>
      <c r="L12" s="6" t="s">
        <v>172</v>
      </c>
    </row>
    <row r="13" spans="1:23" ht="60" customHeight="1" x14ac:dyDescent="0.35">
      <c r="A13" s="40" t="s">
        <v>459</v>
      </c>
      <c r="B13" s="40" t="s">
        <v>442</v>
      </c>
      <c r="C13" s="40" t="s">
        <v>443</v>
      </c>
      <c r="D13" s="40" t="s">
        <v>184</v>
      </c>
      <c r="E13" s="40">
        <v>3</v>
      </c>
      <c r="F13" s="40" t="s">
        <v>460</v>
      </c>
      <c r="G13" s="6" t="s">
        <v>24</v>
      </c>
      <c r="H13" s="13"/>
      <c r="I13" s="16"/>
      <c r="J13" s="17"/>
      <c r="K13" s="18"/>
      <c r="L13" s="6" t="s">
        <v>172</v>
      </c>
    </row>
    <row r="14" spans="1:23" ht="60" customHeight="1" x14ac:dyDescent="0.35">
      <c r="A14" s="42" t="s">
        <v>461</v>
      </c>
      <c r="B14" s="42" t="s">
        <v>442</v>
      </c>
      <c r="C14" s="42" t="s">
        <v>443</v>
      </c>
      <c r="D14" s="42" t="s">
        <v>184</v>
      </c>
      <c r="E14" s="42">
        <v>4</v>
      </c>
      <c r="F14" s="42" t="s">
        <v>462</v>
      </c>
      <c r="G14" s="6" t="s">
        <v>24</v>
      </c>
      <c r="H14" s="13"/>
      <c r="I14" s="16"/>
      <c r="J14" s="17"/>
      <c r="K14" s="17"/>
      <c r="L14" s="6" t="s">
        <v>172</v>
      </c>
    </row>
    <row r="15" spans="1:23" ht="60" customHeight="1" x14ac:dyDescent="0.35">
      <c r="A15" s="40" t="s">
        <v>463</v>
      </c>
      <c r="B15" s="40" t="s">
        <v>442</v>
      </c>
      <c r="C15" s="40" t="s">
        <v>443</v>
      </c>
      <c r="D15" s="40" t="s">
        <v>184</v>
      </c>
      <c r="E15" s="40">
        <v>5</v>
      </c>
      <c r="F15" s="40" t="s">
        <v>464</v>
      </c>
      <c r="G15" s="6" t="s">
        <v>24</v>
      </c>
      <c r="H15" s="13"/>
      <c r="I15" s="16"/>
      <c r="J15" s="17"/>
      <c r="K15" s="17"/>
      <c r="L15" s="6" t="s">
        <v>172</v>
      </c>
    </row>
    <row r="16" spans="1:23" ht="60" customHeight="1" x14ac:dyDescent="0.35">
      <c r="A16" s="42" t="s">
        <v>465</v>
      </c>
      <c r="B16" s="42" t="s">
        <v>442</v>
      </c>
      <c r="C16" s="42" t="s">
        <v>443</v>
      </c>
      <c r="D16" s="42" t="s">
        <v>184</v>
      </c>
      <c r="E16" s="42">
        <v>6</v>
      </c>
      <c r="F16" s="42" t="s">
        <v>466</v>
      </c>
      <c r="G16" s="6" t="s">
        <v>24</v>
      </c>
      <c r="H16" s="13"/>
      <c r="I16" s="16"/>
      <c r="J16" s="17"/>
      <c r="K16" s="17"/>
      <c r="L16" s="6" t="s">
        <v>172</v>
      </c>
    </row>
    <row r="17" spans="1:12" ht="60" customHeight="1" x14ac:dyDescent="0.35">
      <c r="A17" s="40" t="s">
        <v>467</v>
      </c>
      <c r="B17" s="40" t="s">
        <v>442</v>
      </c>
      <c r="C17" s="40" t="s">
        <v>443</v>
      </c>
      <c r="D17" s="40" t="s">
        <v>184</v>
      </c>
      <c r="E17" s="40">
        <v>7</v>
      </c>
      <c r="F17" s="40" t="s">
        <v>468</v>
      </c>
      <c r="G17" s="6" t="s">
        <v>24</v>
      </c>
      <c r="H17" s="13"/>
      <c r="I17" s="16"/>
      <c r="J17" s="17"/>
      <c r="K17" s="18"/>
      <c r="L17" s="6" t="s">
        <v>172</v>
      </c>
    </row>
    <row r="18" spans="1:12" ht="60" customHeight="1" x14ac:dyDescent="0.35">
      <c r="A18" s="42" t="s">
        <v>469</v>
      </c>
      <c r="B18" s="42" t="s">
        <v>442</v>
      </c>
      <c r="C18" s="42" t="s">
        <v>443</v>
      </c>
      <c r="D18" s="42" t="s">
        <v>184</v>
      </c>
      <c r="E18" s="42">
        <v>8</v>
      </c>
      <c r="F18" s="42" t="s">
        <v>470</v>
      </c>
      <c r="G18" s="6" t="s">
        <v>24</v>
      </c>
      <c r="H18" s="13"/>
      <c r="I18" s="16"/>
      <c r="J18" s="17"/>
      <c r="K18" s="18"/>
      <c r="L18" s="6" t="s">
        <v>172</v>
      </c>
    </row>
    <row r="19" spans="1:12" x14ac:dyDescent="0.35">
      <c r="A19" s="45"/>
      <c r="B19" s="45"/>
      <c r="C19" s="45"/>
      <c r="D19" s="45"/>
      <c r="E19" s="45"/>
      <c r="F19" s="45"/>
      <c r="G19" s="46"/>
      <c r="H19" s="45"/>
      <c r="I19" s="47"/>
      <c r="J19" s="48"/>
      <c r="K19" s="49"/>
      <c r="L19" s="48"/>
    </row>
    <row r="20" spans="1:12" x14ac:dyDescent="0.35">
      <c r="A20" s="45"/>
      <c r="B20" s="45"/>
      <c r="C20" s="45"/>
      <c r="D20" s="45"/>
      <c r="E20" s="45"/>
      <c r="F20" s="45"/>
      <c r="G20" s="46"/>
      <c r="H20" s="45"/>
      <c r="I20" s="47"/>
      <c r="J20" s="48"/>
      <c r="K20" s="49"/>
      <c r="L20" s="48"/>
    </row>
    <row r="21" spans="1:12" x14ac:dyDescent="0.35">
      <c r="A21" s="45"/>
      <c r="B21" s="45"/>
      <c r="C21" s="45"/>
      <c r="D21" s="45"/>
      <c r="E21" s="45"/>
      <c r="F21" s="45"/>
      <c r="G21" s="46"/>
      <c r="H21" s="45"/>
      <c r="I21" s="47"/>
      <c r="J21" s="48"/>
      <c r="K21" s="49"/>
      <c r="L21" s="48"/>
    </row>
    <row r="22" spans="1:12" x14ac:dyDescent="0.35">
      <c r="A22" s="45"/>
      <c r="B22" s="45"/>
      <c r="C22" s="45"/>
      <c r="D22" s="45"/>
      <c r="E22" s="45"/>
      <c r="F22" s="45"/>
      <c r="G22" s="46"/>
      <c r="H22" s="45"/>
      <c r="I22" s="47"/>
      <c r="J22" s="48"/>
      <c r="K22" s="48"/>
      <c r="L22" s="48"/>
    </row>
  </sheetData>
  <sheetProtection sheet="1" selectLockedCells="1" sort="0" autoFilter="0"/>
  <autoFilter ref="A4:L4" xr:uid="{00000000-0009-0000-0000-00000E000000}"/>
  <mergeCells count="5">
    <mergeCell ref="I1:L1"/>
    <mergeCell ref="A1:F1"/>
    <mergeCell ref="B2:L2"/>
    <mergeCell ref="G3:I3"/>
    <mergeCell ref="J3:L3"/>
  </mergeCells>
  <conditionalFormatting sqref="B2:L2">
    <cfRule type="dataBar" priority="34">
      <dataBar>
        <cfvo type="num" val="0"/>
        <cfvo type="num" val="1"/>
        <color rgb="FF4F81BD"/>
      </dataBar>
    </cfRule>
    <cfRule type="expression" dxfId="1002" priority="34">
      <formula>$W$2&gt;=0.8</formula>
    </cfRule>
    <cfRule type="expression" dxfId="1001" priority="34">
      <formula>AND($W$2&gt;=0.5,$W$2&lt;0.8)</formula>
    </cfRule>
    <cfRule type="expression" dxfId="1000" priority="34">
      <formula>$W$2&lt;0.5</formula>
    </cfRule>
  </conditionalFormatting>
  <conditionalFormatting sqref="G5:G22">
    <cfRule type="expression" dxfId="999" priority="21">
      <formula>$G5="Met"</formula>
    </cfRule>
    <cfRule type="expression" dxfId="998" priority="22">
      <formula>$G5="Achieved"</formula>
    </cfRule>
    <cfRule type="expression" dxfId="997" priority="23">
      <formula>$G5="Partially met"</formula>
    </cfRule>
    <cfRule type="expression" dxfId="996" priority="24">
      <formula>$G5="Partially achieved"</formula>
    </cfRule>
    <cfRule type="expression" dxfId="995" priority="25">
      <formula>$G5="Not met"</formula>
    </cfRule>
    <cfRule type="expression" dxfId="994" priority="26">
      <formula>$G5="Not yet achieved"</formula>
    </cfRule>
    <cfRule type="expression" dxfId="993" priority="27">
      <formula>$G5="Not applicable"</formula>
    </cfRule>
  </conditionalFormatting>
  <conditionalFormatting sqref="K5:K500">
    <cfRule type="expression" dxfId="992" priority="1">
      <formula>AND(K5&lt;&gt;"",K5&lt;TODAY())</formula>
    </cfRule>
  </conditionalFormatting>
  <conditionalFormatting sqref="L5:L22">
    <cfRule type="beginsWith" dxfId="991" priority="2" operator="beginsWith" text="Blue">
      <formula>LEFT(L5,LEN("Blue"))="Blue"</formula>
    </cfRule>
    <cfRule type="beginsWith" dxfId="990" priority="3" operator="beginsWith" text="Green">
      <formula>LEFT(L5,LEN("Green"))="Green"</formula>
    </cfRule>
    <cfRule type="beginsWith" dxfId="989" priority="4" operator="beginsWith" text="Red">
      <formula>LEFT(L5,LEN("Red"))="Red"</formula>
    </cfRule>
    <cfRule type="beginsWith" dxfId="988" priority="5" operator="beginsWith" text="Grey">
      <formula>LEFT(L5,LEN("Grey"))="Grey"</formula>
    </cfRule>
    <cfRule type="beginsWith" dxfId="987" priority="6" operator="beginsWith" text="Amber">
      <formula>LEFT(L5,LEN("Amber"))="Amber"</formula>
    </cfRule>
    <cfRule type="beginsWith" dxfId="986" priority="7" operator="beginsWith" text="Black">
      <formula>LEFT(L5,LEN("Black"))="Black"</formula>
    </cfRule>
  </conditionalFormatting>
  <dataValidations count="3">
    <dataValidation type="list" allowBlank="1" sqref="G5:G10" xr:uid="{00000000-0002-0000-0E00-000000000000}">
      <formula1>MSStatus</formula1>
    </dataValidation>
    <dataValidation type="list" allowBlank="1" sqref="G11:G18" xr:uid="{00000000-0002-0000-0E00-000001000000}">
      <formula1>RecStatus</formula1>
    </dataValidation>
    <dataValidation type="list" allowBlank="1" sqref="L5:L22" xr:uid="{00000000-0002-0000-0E00-000002000000}">
      <formula1>BRAGStatus</formula1>
    </dataValidation>
  </dataValidations>
  <hyperlinks>
    <hyperlink ref="I1" r:id="rId1" xr:uid="{00000000-0004-0000-0E00-000000000000}"/>
    <hyperlink ref="H1" location="Dashboard!A1" display="← Dashboard" xr:uid="{C9C388C1-A75D-4968-8EA2-5B231078D990}"/>
  </hyperlinks>
  <pageMargins left="0.3" right="0.3" top="0.75" bottom="0.75" header="0.5" footer="0.5"/>
  <pageSetup fitToHeight="0" orientation="landscape"/>
  <headerFooter>
    <oddHeader>&amp;LMid Cheshire Hospitals NHS Foundation Trust&amp;CGPICS V3 – Appendix 3 Audit&amp;R28 Jan 2026</oddHeader>
    <oddFooter>&amp;LConfidential – For internal audit use&amp;CPage &amp;P of &amp;N&amp;R© NHS</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rgb="FF2E75B6"/>
  </sheetPr>
  <dimension ref="A1:Y22"/>
  <sheetViews>
    <sheetView showGridLines="0" showOutlineSymbols="0" zoomScaleNormal="100" workbookViewId="0">
      <pane ySplit="4" topLeftCell="A11" activePane="bottomLeft" state="frozen"/>
      <selection activeCell="K12" sqref="K12"/>
      <selection pane="bottomLeft" activeCell="G11" sqref="G11"/>
    </sheetView>
  </sheetViews>
  <sheetFormatPr defaultRowHeight="14.5" x14ac:dyDescent="0.35"/>
  <cols>
    <col min="1" max="1" width="10.81640625" customWidth="1"/>
    <col min="2" max="2" width="13" hidden="1" customWidth="1"/>
    <col min="3" max="3" width="45" hidden="1" customWidth="1"/>
    <col min="4" max="4" width="18" customWidth="1"/>
    <col min="5" max="5" width="12" hidden="1" customWidth="1"/>
    <col min="6" max="6" width="45" customWidth="1"/>
    <col min="7" max="7" width="30" customWidth="1"/>
    <col min="8" max="8" width="33.1796875" customWidth="1"/>
    <col min="9" max="10" width="34" customWidth="1"/>
    <col min="11" max="11" width="16" customWidth="1"/>
    <col min="12" max="12" width="14" customWidth="1"/>
    <col min="23" max="24" width="0" hidden="1" customWidth="1"/>
    <col min="25" max="25" width="13" hidden="1" customWidth="1"/>
    <col min="26" max="26" width="0" hidden="1" customWidth="1"/>
  </cols>
  <sheetData>
    <row r="1" spans="1:23" ht="80" customHeight="1" x14ac:dyDescent="0.45">
      <c r="A1" s="361" t="s">
        <v>471</v>
      </c>
      <c r="B1" s="362"/>
      <c r="C1" s="362"/>
      <c r="D1" s="362"/>
      <c r="E1" s="362"/>
      <c r="F1" s="362"/>
      <c r="G1" s="30" t="e" vm="3">
        <v>#VALUE!</v>
      </c>
      <c r="H1" s="44" t="e" vm="4">
        <v>#VALUE!</v>
      </c>
      <c r="I1" s="358" t="s">
        <v>163</v>
      </c>
      <c r="J1" s="359"/>
      <c r="K1" s="359"/>
      <c r="L1" s="360"/>
    </row>
    <row r="2" spans="1:23" ht="66" customHeight="1" x14ac:dyDescent="0.35">
      <c r="A2" s="50" t="s">
        <v>3089</v>
      </c>
      <c r="B2" s="317" t="str">
        <f>REPT("█",ROUND($W$2*50,0))&amp;REPT("░",50-ROUND($W$2*50,0))&amp;" "&amp;TEXT($W$2,"0%")</f>
        <v>░░░░░░░░░░░░░░░░░░░░░░░░░░░░░░░░░░░░░░░░░░░░░░░░░░ 0%</v>
      </c>
      <c r="C2" s="235"/>
      <c r="D2" s="235"/>
      <c r="E2" s="235"/>
      <c r="F2" s="235"/>
      <c r="G2" s="235"/>
      <c r="H2" s="235"/>
      <c r="I2" s="235"/>
      <c r="J2" s="235"/>
      <c r="K2" s="235"/>
      <c r="L2" s="235"/>
      <c r="W2" s="32">
        <f>IFERROR(1-COUNTIF($G:$G,"Not assessed")/(COUNTIF($D:$D,"Minimum Standard")+COUNTIF($D:$D,"Quality Recommendation")),0)</f>
        <v>0</v>
      </c>
    </row>
    <row r="3" spans="1:23" ht="20" customHeight="1" x14ac:dyDescent="0.35">
      <c r="A3" s="33"/>
      <c r="B3" s="33"/>
      <c r="C3" s="33"/>
      <c r="D3" s="33"/>
      <c r="E3" s="33"/>
      <c r="F3" s="33"/>
      <c r="G3" s="236"/>
      <c r="H3" s="235"/>
      <c r="I3" s="235"/>
      <c r="J3" s="236"/>
      <c r="K3" s="235"/>
      <c r="L3" s="235"/>
    </row>
    <row r="4" spans="1:23" ht="30" customHeight="1" x14ac:dyDescent="0.35">
      <c r="A4" s="34" t="s">
        <v>161</v>
      </c>
      <c r="B4" s="34" t="s">
        <v>105</v>
      </c>
      <c r="C4" s="34" t="s">
        <v>164</v>
      </c>
      <c r="D4" s="34" t="s">
        <v>165</v>
      </c>
      <c r="E4" s="34" t="s">
        <v>166</v>
      </c>
      <c r="F4" s="34" t="s">
        <v>167</v>
      </c>
      <c r="G4" s="35" t="s">
        <v>68</v>
      </c>
      <c r="H4" s="34" t="s">
        <v>70</v>
      </c>
      <c r="I4" s="34" t="s">
        <v>45</v>
      </c>
      <c r="J4" s="34" t="s">
        <v>47</v>
      </c>
      <c r="K4" s="36" t="s">
        <v>49</v>
      </c>
      <c r="L4" s="34" t="s">
        <v>15</v>
      </c>
    </row>
    <row r="5" spans="1:23" ht="60" customHeight="1" x14ac:dyDescent="0.35">
      <c r="A5" s="51" t="s">
        <v>472</v>
      </c>
      <c r="B5" s="51" t="s">
        <v>473</v>
      </c>
      <c r="C5" s="51" t="s">
        <v>474</v>
      </c>
      <c r="D5" s="51" t="s">
        <v>125</v>
      </c>
      <c r="E5" s="40">
        <v>1</v>
      </c>
      <c r="F5" s="51" t="s">
        <v>475</v>
      </c>
      <c r="G5" s="7" t="s">
        <v>24</v>
      </c>
      <c r="H5" s="13"/>
      <c r="I5" s="23"/>
      <c r="J5" s="15"/>
      <c r="K5" s="15"/>
      <c r="L5" s="6" t="s">
        <v>172</v>
      </c>
    </row>
    <row r="6" spans="1:23" ht="60" customHeight="1" x14ac:dyDescent="0.35">
      <c r="A6" s="42" t="s">
        <v>476</v>
      </c>
      <c r="B6" s="42" t="s">
        <v>473</v>
      </c>
      <c r="C6" s="42" t="s">
        <v>474</v>
      </c>
      <c r="D6" s="42" t="s">
        <v>125</v>
      </c>
      <c r="E6" s="42">
        <v>2</v>
      </c>
      <c r="F6" s="42" t="s">
        <v>477</v>
      </c>
      <c r="G6" s="7" t="s">
        <v>24</v>
      </c>
      <c r="H6" s="13"/>
      <c r="I6" s="16"/>
      <c r="J6" s="17"/>
      <c r="K6" s="17"/>
      <c r="L6" s="6" t="s">
        <v>172</v>
      </c>
    </row>
    <row r="7" spans="1:23" ht="60" customHeight="1" x14ac:dyDescent="0.35">
      <c r="A7" s="40" t="s">
        <v>478</v>
      </c>
      <c r="B7" s="40" t="s">
        <v>473</v>
      </c>
      <c r="C7" s="40" t="s">
        <v>474</v>
      </c>
      <c r="D7" s="40" t="s">
        <v>125</v>
      </c>
      <c r="E7" s="40">
        <v>3</v>
      </c>
      <c r="F7" s="40" t="s">
        <v>3164</v>
      </c>
      <c r="G7" s="7" t="s">
        <v>24</v>
      </c>
      <c r="H7" s="13"/>
      <c r="I7" s="16"/>
      <c r="J7" s="17"/>
      <c r="K7" s="17"/>
      <c r="L7" s="6" t="s">
        <v>172</v>
      </c>
    </row>
    <row r="8" spans="1:23" ht="60" customHeight="1" x14ac:dyDescent="0.35">
      <c r="A8" s="42" t="s">
        <v>479</v>
      </c>
      <c r="B8" s="42" t="s">
        <v>473</v>
      </c>
      <c r="C8" s="42" t="s">
        <v>474</v>
      </c>
      <c r="D8" s="42" t="s">
        <v>125</v>
      </c>
      <c r="E8" s="42">
        <v>4</v>
      </c>
      <c r="F8" s="42" t="s">
        <v>480</v>
      </c>
      <c r="G8" s="7" t="s">
        <v>24</v>
      </c>
      <c r="H8" s="13"/>
      <c r="I8" s="16"/>
      <c r="J8" s="17"/>
      <c r="K8" s="17"/>
      <c r="L8" s="6" t="s">
        <v>172</v>
      </c>
    </row>
    <row r="9" spans="1:23" ht="60" customHeight="1" x14ac:dyDescent="0.35">
      <c r="A9" s="40" t="s">
        <v>481</v>
      </c>
      <c r="B9" s="40" t="s">
        <v>473</v>
      </c>
      <c r="C9" s="40" t="s">
        <v>474</v>
      </c>
      <c r="D9" s="40" t="s">
        <v>125</v>
      </c>
      <c r="E9" s="40">
        <v>5</v>
      </c>
      <c r="F9" s="40" t="s">
        <v>482</v>
      </c>
      <c r="G9" s="7" t="s">
        <v>24</v>
      </c>
      <c r="H9" s="13"/>
      <c r="I9" s="16"/>
      <c r="J9" s="17"/>
      <c r="K9" s="17"/>
      <c r="L9" s="6" t="s">
        <v>172</v>
      </c>
    </row>
    <row r="10" spans="1:23" ht="60" customHeight="1" x14ac:dyDescent="0.35">
      <c r="A10" s="42" t="s">
        <v>483</v>
      </c>
      <c r="B10" s="42" t="s">
        <v>473</v>
      </c>
      <c r="C10" s="42" t="s">
        <v>474</v>
      </c>
      <c r="D10" s="42" t="s">
        <v>125</v>
      </c>
      <c r="E10" s="42">
        <v>6</v>
      </c>
      <c r="F10" s="42" t="s">
        <v>484</v>
      </c>
      <c r="G10" s="7" t="s">
        <v>24</v>
      </c>
      <c r="H10" s="13"/>
      <c r="I10" s="16"/>
      <c r="J10" s="17"/>
      <c r="K10" s="17"/>
      <c r="L10" s="6" t="s">
        <v>172</v>
      </c>
    </row>
    <row r="11" spans="1:23" ht="60" customHeight="1" x14ac:dyDescent="0.35">
      <c r="A11" s="40" t="s">
        <v>485</v>
      </c>
      <c r="B11" s="40" t="s">
        <v>473</v>
      </c>
      <c r="C11" s="40" t="s">
        <v>474</v>
      </c>
      <c r="D11" s="40" t="s">
        <v>184</v>
      </c>
      <c r="E11" s="40">
        <v>1</v>
      </c>
      <c r="F11" s="40" t="s">
        <v>486</v>
      </c>
      <c r="G11" s="6" t="s">
        <v>24</v>
      </c>
      <c r="H11" s="13"/>
      <c r="I11" s="16"/>
      <c r="J11" s="17"/>
      <c r="K11" s="17"/>
      <c r="L11" s="6" t="s">
        <v>172</v>
      </c>
    </row>
    <row r="12" spans="1:23" ht="60" customHeight="1" x14ac:dyDescent="0.35">
      <c r="A12" s="42" t="s">
        <v>487</v>
      </c>
      <c r="B12" s="42" t="s">
        <v>473</v>
      </c>
      <c r="C12" s="42" t="s">
        <v>474</v>
      </c>
      <c r="D12" s="42" t="s">
        <v>184</v>
      </c>
      <c r="E12" s="42">
        <v>2</v>
      </c>
      <c r="F12" s="42" t="s">
        <v>488</v>
      </c>
      <c r="G12" s="6" t="s">
        <v>24</v>
      </c>
      <c r="H12" s="13"/>
      <c r="I12" s="16"/>
      <c r="J12" s="17"/>
      <c r="K12" s="18"/>
      <c r="L12" s="6" t="s">
        <v>172</v>
      </c>
    </row>
    <row r="13" spans="1:23" ht="60" customHeight="1" x14ac:dyDescent="0.35">
      <c r="A13" s="40" t="s">
        <v>489</v>
      </c>
      <c r="B13" s="40" t="s">
        <v>473</v>
      </c>
      <c r="C13" s="40" t="s">
        <v>474</v>
      </c>
      <c r="D13" s="40" t="s">
        <v>184</v>
      </c>
      <c r="E13" s="40">
        <v>3</v>
      </c>
      <c r="F13" s="40" t="s">
        <v>490</v>
      </c>
      <c r="G13" s="6" t="s">
        <v>24</v>
      </c>
      <c r="H13" s="13"/>
      <c r="I13" s="16"/>
      <c r="J13" s="17"/>
      <c r="K13" s="18"/>
      <c r="L13" s="6" t="s">
        <v>172</v>
      </c>
    </row>
    <row r="14" spans="1:23" ht="60" customHeight="1" x14ac:dyDescent="0.35">
      <c r="A14" s="42" t="s">
        <v>491</v>
      </c>
      <c r="B14" s="42" t="s">
        <v>473</v>
      </c>
      <c r="C14" s="42" t="s">
        <v>474</v>
      </c>
      <c r="D14" s="42" t="s">
        <v>184</v>
      </c>
      <c r="E14" s="42">
        <v>4</v>
      </c>
      <c r="F14" s="42" t="s">
        <v>492</v>
      </c>
      <c r="G14" s="6" t="s">
        <v>24</v>
      </c>
      <c r="H14" s="13"/>
      <c r="I14" s="16"/>
      <c r="J14" s="17"/>
      <c r="K14" s="17"/>
      <c r="L14" s="6" t="s">
        <v>172</v>
      </c>
    </row>
    <row r="15" spans="1:23" ht="60" customHeight="1" x14ac:dyDescent="0.35">
      <c r="A15" s="40" t="s">
        <v>493</v>
      </c>
      <c r="B15" s="40" t="s">
        <v>473</v>
      </c>
      <c r="C15" s="40" t="s">
        <v>474</v>
      </c>
      <c r="D15" s="40" t="s">
        <v>184</v>
      </c>
      <c r="E15" s="40">
        <v>5</v>
      </c>
      <c r="F15" s="40" t="s">
        <v>494</v>
      </c>
      <c r="G15" s="6" t="s">
        <v>24</v>
      </c>
      <c r="H15" s="13"/>
      <c r="I15" s="16"/>
      <c r="J15" s="17"/>
      <c r="K15" s="17"/>
      <c r="L15" s="6" t="s">
        <v>172</v>
      </c>
    </row>
    <row r="16" spans="1:23" ht="60" customHeight="1" x14ac:dyDescent="0.35">
      <c r="A16" s="42" t="s">
        <v>495</v>
      </c>
      <c r="B16" s="42" t="s">
        <v>473</v>
      </c>
      <c r="C16" s="42" t="s">
        <v>474</v>
      </c>
      <c r="D16" s="42" t="s">
        <v>184</v>
      </c>
      <c r="E16" s="42">
        <v>6</v>
      </c>
      <c r="F16" s="42" t="s">
        <v>496</v>
      </c>
      <c r="G16" s="6" t="s">
        <v>24</v>
      </c>
      <c r="H16" s="13"/>
      <c r="I16" s="16"/>
      <c r="J16" s="17"/>
      <c r="K16" s="18"/>
      <c r="L16" s="6" t="s">
        <v>172</v>
      </c>
    </row>
    <row r="17" spans="1:12" x14ac:dyDescent="0.35">
      <c r="A17" s="45"/>
      <c r="B17" s="45"/>
      <c r="C17" s="45"/>
      <c r="D17" s="45"/>
      <c r="E17" s="45"/>
      <c r="F17" s="45"/>
      <c r="G17" s="46"/>
      <c r="H17" s="45"/>
      <c r="I17" s="47"/>
      <c r="J17" s="48"/>
      <c r="K17" s="49"/>
      <c r="L17" s="48"/>
    </row>
    <row r="18" spans="1:12" x14ac:dyDescent="0.35">
      <c r="A18" s="45"/>
      <c r="B18" s="45"/>
      <c r="C18" s="45"/>
      <c r="D18" s="45"/>
      <c r="E18" s="45"/>
      <c r="F18" s="45"/>
      <c r="G18" s="46"/>
      <c r="H18" s="45"/>
      <c r="I18" s="47"/>
      <c r="J18" s="48"/>
      <c r="K18" s="49"/>
      <c r="L18" s="48"/>
    </row>
    <row r="19" spans="1:12" x14ac:dyDescent="0.35">
      <c r="A19" s="45"/>
      <c r="B19" s="45"/>
      <c r="C19" s="45"/>
      <c r="D19" s="45"/>
      <c r="E19" s="45"/>
      <c r="F19" s="45"/>
      <c r="G19" s="46"/>
      <c r="H19" s="45"/>
      <c r="I19" s="47"/>
      <c r="J19" s="48"/>
      <c r="K19" s="49"/>
      <c r="L19" s="48"/>
    </row>
    <row r="20" spans="1:12" x14ac:dyDescent="0.35">
      <c r="A20" s="45"/>
      <c r="B20" s="45"/>
      <c r="C20" s="45"/>
      <c r="D20" s="45"/>
      <c r="E20" s="45"/>
      <c r="F20" s="45"/>
      <c r="G20" s="46"/>
      <c r="H20" s="45"/>
      <c r="I20" s="47"/>
      <c r="J20" s="48"/>
      <c r="K20" s="49"/>
      <c r="L20" s="48"/>
    </row>
    <row r="21" spans="1:12" x14ac:dyDescent="0.35">
      <c r="A21" s="45"/>
      <c r="B21" s="45"/>
      <c r="C21" s="45"/>
      <c r="D21" s="45"/>
      <c r="E21" s="45"/>
      <c r="F21" s="45"/>
      <c r="G21" s="46"/>
      <c r="H21" s="45"/>
      <c r="I21" s="47"/>
      <c r="J21" s="48"/>
      <c r="K21" s="49"/>
      <c r="L21" s="48"/>
    </row>
    <row r="22" spans="1:12" x14ac:dyDescent="0.35">
      <c r="A22" s="45"/>
      <c r="B22" s="45"/>
      <c r="C22" s="45"/>
      <c r="D22" s="45"/>
      <c r="E22" s="45"/>
      <c r="F22" s="45"/>
      <c r="G22" s="46"/>
      <c r="H22" s="45"/>
      <c r="I22" s="47"/>
      <c r="J22" s="48"/>
      <c r="K22" s="48"/>
      <c r="L22" s="48"/>
    </row>
  </sheetData>
  <sheetProtection sheet="1" selectLockedCells="1" sort="0" autoFilter="0"/>
  <autoFilter ref="A4:L4" xr:uid="{00000000-0009-0000-0000-00000F000000}"/>
  <mergeCells count="5">
    <mergeCell ref="I1:L1"/>
    <mergeCell ref="A1:F1"/>
    <mergeCell ref="B2:L2"/>
    <mergeCell ref="G3:I3"/>
    <mergeCell ref="J3:L3"/>
  </mergeCells>
  <conditionalFormatting sqref="B2:L2">
    <cfRule type="dataBar" priority="34">
      <dataBar>
        <cfvo type="num" val="0"/>
        <cfvo type="num" val="1"/>
        <color rgb="FF4F81BD"/>
      </dataBar>
    </cfRule>
    <cfRule type="expression" dxfId="985" priority="34">
      <formula>$W$2&gt;=0.8</formula>
    </cfRule>
    <cfRule type="expression" dxfId="984" priority="34">
      <formula>AND($W$2&gt;=0.5,$W$2&lt;0.8)</formula>
    </cfRule>
    <cfRule type="expression" dxfId="983" priority="34">
      <formula>$W$2&lt;0.5</formula>
    </cfRule>
  </conditionalFormatting>
  <conditionalFormatting sqref="G5:G22">
    <cfRule type="expression" dxfId="982" priority="21">
      <formula>$G5="Met"</formula>
    </cfRule>
    <cfRule type="expression" dxfId="981" priority="22">
      <formula>$G5="Achieved"</formula>
    </cfRule>
    <cfRule type="expression" dxfId="980" priority="23">
      <formula>$G5="Partially met"</formula>
    </cfRule>
    <cfRule type="expression" dxfId="979" priority="24">
      <formula>$G5="Partially achieved"</formula>
    </cfRule>
    <cfRule type="expression" dxfId="978" priority="25">
      <formula>$G5="Not met"</formula>
    </cfRule>
    <cfRule type="expression" dxfId="977" priority="26">
      <formula>$G5="Not yet achieved"</formula>
    </cfRule>
    <cfRule type="expression" dxfId="976" priority="27">
      <formula>$G5="Not applicable"</formula>
    </cfRule>
  </conditionalFormatting>
  <conditionalFormatting sqref="K5:K500">
    <cfRule type="expression" dxfId="975" priority="1">
      <formula>AND(K5&lt;&gt;"",K5&lt;TODAY())</formula>
    </cfRule>
  </conditionalFormatting>
  <conditionalFormatting sqref="L5:L22">
    <cfRule type="beginsWith" dxfId="974" priority="2" operator="beginsWith" text="Blue">
      <formula>LEFT(L5,LEN("Blue"))="Blue"</formula>
    </cfRule>
    <cfRule type="beginsWith" dxfId="973" priority="3" operator="beginsWith" text="Green">
      <formula>LEFT(L5,LEN("Green"))="Green"</formula>
    </cfRule>
    <cfRule type="beginsWith" dxfId="972" priority="4" operator="beginsWith" text="Red">
      <formula>LEFT(L5,LEN("Red"))="Red"</formula>
    </cfRule>
    <cfRule type="beginsWith" dxfId="971" priority="5" operator="beginsWith" text="Grey">
      <formula>LEFT(L5,LEN("Grey"))="Grey"</formula>
    </cfRule>
    <cfRule type="beginsWith" dxfId="970" priority="6" operator="beginsWith" text="Amber">
      <formula>LEFT(L5,LEN("Amber"))="Amber"</formula>
    </cfRule>
    <cfRule type="beginsWith" dxfId="969" priority="7" operator="beginsWith" text="Black">
      <formula>LEFT(L5,LEN("Black"))="Black"</formula>
    </cfRule>
  </conditionalFormatting>
  <dataValidations count="3">
    <dataValidation type="list" allowBlank="1" sqref="G5:G10" xr:uid="{00000000-0002-0000-0F00-000000000000}">
      <formula1>MSStatus</formula1>
    </dataValidation>
    <dataValidation type="list" allowBlank="1" sqref="G11:G16" xr:uid="{00000000-0002-0000-0F00-000001000000}">
      <formula1>RecStatus</formula1>
    </dataValidation>
    <dataValidation type="list" allowBlank="1" sqref="L5:L22" xr:uid="{00000000-0002-0000-0F00-000002000000}">
      <formula1>BRAGStatus</formula1>
    </dataValidation>
  </dataValidations>
  <hyperlinks>
    <hyperlink ref="I1" r:id="rId1" xr:uid="{00000000-0004-0000-0F00-000000000000}"/>
    <hyperlink ref="H1" location="Dashboard!A1" display="← Dashboard" xr:uid="{EC860E24-6C2E-4CB5-8702-55C485214B32}"/>
  </hyperlinks>
  <pageMargins left="0.3" right="0.3" top="0.75" bottom="0.75" header="0.5" footer="0.5"/>
  <pageSetup fitToHeight="0" orientation="landscape"/>
  <headerFooter>
    <oddHeader>&amp;LMid Cheshire Hospitals NHS Foundation Trust&amp;CGPICS V3 – Appendix 3 Audit&amp;R28 Jan 2026</oddHeader>
    <oddFooter>&amp;LConfidential – For internal audit use&amp;CPage &amp;P of &amp;N&amp;R© NHS</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rgb="FF2E75B6"/>
  </sheetPr>
  <dimension ref="A1:Y22"/>
  <sheetViews>
    <sheetView showGridLines="0" showOutlineSymbols="0" zoomScaleNormal="100" workbookViewId="0">
      <pane ySplit="4" topLeftCell="A16" activePane="bottomLeft" state="frozen"/>
      <selection activeCell="K12" sqref="K12"/>
      <selection pane="bottomLeft" activeCell="G19" sqref="G19"/>
    </sheetView>
  </sheetViews>
  <sheetFormatPr defaultRowHeight="14.5" x14ac:dyDescent="0.35"/>
  <cols>
    <col min="1" max="1" width="10.81640625" customWidth="1"/>
    <col min="2" max="2" width="13" hidden="1" customWidth="1"/>
    <col min="3" max="3" width="15" hidden="1" customWidth="1"/>
    <col min="4" max="4" width="18" customWidth="1"/>
    <col min="5" max="5" width="12" hidden="1" customWidth="1"/>
    <col min="6" max="6" width="45" customWidth="1"/>
    <col min="7" max="7" width="30" customWidth="1"/>
    <col min="8" max="8" width="33.1796875" customWidth="1"/>
    <col min="9" max="10" width="34" customWidth="1"/>
    <col min="11" max="11" width="16" customWidth="1"/>
    <col min="12" max="12" width="14" customWidth="1"/>
    <col min="23" max="24" width="0" hidden="1" customWidth="1"/>
    <col min="25" max="25" width="13" hidden="1" customWidth="1"/>
    <col min="26" max="26" width="0" hidden="1" customWidth="1"/>
  </cols>
  <sheetData>
    <row r="1" spans="1:23" ht="80" customHeight="1" x14ac:dyDescent="0.45">
      <c r="A1" s="361" t="s">
        <v>497</v>
      </c>
      <c r="B1" s="362"/>
      <c r="C1" s="362"/>
      <c r="D1" s="362"/>
      <c r="E1" s="362"/>
      <c r="F1" s="362"/>
      <c r="G1" s="30" t="e" vm="3">
        <v>#VALUE!</v>
      </c>
      <c r="H1" s="44" t="e" vm="4">
        <v>#VALUE!</v>
      </c>
      <c r="I1" s="358" t="s">
        <v>163</v>
      </c>
      <c r="J1" s="359"/>
      <c r="K1" s="359"/>
      <c r="L1" s="360"/>
    </row>
    <row r="2" spans="1:23" ht="66" customHeight="1" x14ac:dyDescent="0.35">
      <c r="A2" s="50" t="s">
        <v>3089</v>
      </c>
      <c r="B2" s="317" t="str">
        <f>REPT("█",ROUND($W$2*50,0))&amp;REPT("░",50-ROUND($W$2*50,0))&amp;" "&amp;TEXT($W$2,"0%")</f>
        <v>░░░░░░░░░░░░░░░░░░░░░░░░░░░░░░░░░░░░░░░░░░░░░░░░░░ 0%</v>
      </c>
      <c r="C2" s="235"/>
      <c r="D2" s="235"/>
      <c r="E2" s="235"/>
      <c r="F2" s="235"/>
      <c r="G2" s="235"/>
      <c r="H2" s="235"/>
      <c r="I2" s="235"/>
      <c r="J2" s="235"/>
      <c r="K2" s="235"/>
      <c r="L2" s="235"/>
      <c r="W2" s="32">
        <f>IFERROR(1-COUNTIF($G:$G,"Not assessed")/(COUNTIF($D:$D,"Minimum Standard")+COUNTIF($D:$D,"Quality Recommendation")),0)</f>
        <v>0</v>
      </c>
    </row>
    <row r="3" spans="1:23" ht="20" customHeight="1" x14ac:dyDescent="0.35">
      <c r="A3" s="33"/>
      <c r="B3" s="33"/>
      <c r="C3" s="33"/>
      <c r="D3" s="33"/>
      <c r="E3" s="33"/>
      <c r="F3" s="33"/>
      <c r="G3" s="236"/>
      <c r="H3" s="235"/>
      <c r="I3" s="235"/>
      <c r="J3" s="236"/>
      <c r="K3" s="235"/>
      <c r="L3" s="235"/>
    </row>
    <row r="4" spans="1:23" ht="30" customHeight="1" x14ac:dyDescent="0.35">
      <c r="A4" s="52" t="s">
        <v>161</v>
      </c>
      <c r="B4" s="52" t="s">
        <v>105</v>
      </c>
      <c r="C4" s="52" t="s">
        <v>164</v>
      </c>
      <c r="D4" s="52" t="s">
        <v>165</v>
      </c>
      <c r="E4" s="52" t="s">
        <v>166</v>
      </c>
      <c r="F4" s="52" t="s">
        <v>167</v>
      </c>
      <c r="G4" s="35" t="s">
        <v>68</v>
      </c>
      <c r="H4" s="34" t="s">
        <v>70</v>
      </c>
      <c r="I4" s="34" t="s">
        <v>45</v>
      </c>
      <c r="J4" s="34" t="s">
        <v>47</v>
      </c>
      <c r="K4" s="36" t="s">
        <v>49</v>
      </c>
      <c r="L4" s="34" t="s">
        <v>15</v>
      </c>
    </row>
    <row r="5" spans="1:23" ht="60" customHeight="1" x14ac:dyDescent="0.35">
      <c r="A5" s="39" t="s">
        <v>498</v>
      </c>
      <c r="B5" s="39" t="s">
        <v>499</v>
      </c>
      <c r="C5" s="39" t="s">
        <v>500</v>
      </c>
      <c r="D5" s="39" t="s">
        <v>125</v>
      </c>
      <c r="E5" s="40">
        <v>1</v>
      </c>
      <c r="F5" s="39" t="s">
        <v>501</v>
      </c>
      <c r="G5" s="7" t="s">
        <v>24</v>
      </c>
      <c r="H5" s="13"/>
      <c r="I5" s="23"/>
      <c r="J5" s="15"/>
      <c r="K5" s="15"/>
      <c r="L5" s="6" t="s">
        <v>172</v>
      </c>
    </row>
    <row r="6" spans="1:23" ht="60" customHeight="1" x14ac:dyDescent="0.35">
      <c r="A6" s="42" t="s">
        <v>502</v>
      </c>
      <c r="B6" s="42" t="s">
        <v>499</v>
      </c>
      <c r="C6" s="42" t="s">
        <v>500</v>
      </c>
      <c r="D6" s="42" t="s">
        <v>125</v>
      </c>
      <c r="E6" s="42">
        <v>2</v>
      </c>
      <c r="F6" s="42" t="s">
        <v>503</v>
      </c>
      <c r="G6" s="6" t="s">
        <v>24</v>
      </c>
      <c r="H6" s="13"/>
      <c r="I6" s="16"/>
      <c r="J6" s="17"/>
      <c r="K6" s="17"/>
      <c r="L6" s="6" t="s">
        <v>172</v>
      </c>
    </row>
    <row r="7" spans="1:23" ht="60" customHeight="1" x14ac:dyDescent="0.35">
      <c r="A7" s="40" t="s">
        <v>504</v>
      </c>
      <c r="B7" s="40" t="s">
        <v>499</v>
      </c>
      <c r="C7" s="40" t="s">
        <v>500</v>
      </c>
      <c r="D7" s="40" t="s">
        <v>125</v>
      </c>
      <c r="E7" s="40">
        <v>3</v>
      </c>
      <c r="F7" s="40" t="s">
        <v>505</v>
      </c>
      <c r="G7" s="6" t="s">
        <v>24</v>
      </c>
      <c r="H7" s="13"/>
      <c r="I7" s="16"/>
      <c r="J7" s="17"/>
      <c r="K7" s="17"/>
      <c r="L7" s="6" t="s">
        <v>172</v>
      </c>
    </row>
    <row r="8" spans="1:23" ht="60" customHeight="1" x14ac:dyDescent="0.35">
      <c r="A8" s="42" t="s">
        <v>506</v>
      </c>
      <c r="B8" s="42" t="s">
        <v>499</v>
      </c>
      <c r="C8" s="42" t="s">
        <v>500</v>
      </c>
      <c r="D8" s="42" t="s">
        <v>125</v>
      </c>
      <c r="E8" s="42">
        <v>4</v>
      </c>
      <c r="F8" s="42" t="s">
        <v>507</v>
      </c>
      <c r="G8" s="6" t="s">
        <v>24</v>
      </c>
      <c r="H8" s="13"/>
      <c r="I8" s="16"/>
      <c r="J8" s="17"/>
      <c r="K8" s="17"/>
      <c r="L8" s="6" t="s">
        <v>172</v>
      </c>
    </row>
    <row r="9" spans="1:23" ht="60" customHeight="1" x14ac:dyDescent="0.35">
      <c r="A9" s="40" t="s">
        <v>508</v>
      </c>
      <c r="B9" s="40" t="s">
        <v>499</v>
      </c>
      <c r="C9" s="40" t="s">
        <v>500</v>
      </c>
      <c r="D9" s="40" t="s">
        <v>125</v>
      </c>
      <c r="E9" s="40">
        <v>5</v>
      </c>
      <c r="F9" s="40" t="s">
        <v>509</v>
      </c>
      <c r="G9" s="6" t="s">
        <v>24</v>
      </c>
      <c r="H9" s="13"/>
      <c r="I9" s="16"/>
      <c r="J9" s="17"/>
      <c r="K9" s="17"/>
      <c r="L9" s="6" t="s">
        <v>172</v>
      </c>
    </row>
    <row r="10" spans="1:23" ht="60" customHeight="1" x14ac:dyDescent="0.35">
      <c r="A10" s="42" t="s">
        <v>510</v>
      </c>
      <c r="B10" s="42" t="s">
        <v>499</v>
      </c>
      <c r="C10" s="42" t="s">
        <v>500</v>
      </c>
      <c r="D10" s="42" t="s">
        <v>125</v>
      </c>
      <c r="E10" s="42">
        <v>6</v>
      </c>
      <c r="F10" s="42" t="s">
        <v>511</v>
      </c>
      <c r="G10" s="6" t="s">
        <v>24</v>
      </c>
      <c r="H10" s="13"/>
      <c r="I10" s="16"/>
      <c r="J10" s="17"/>
      <c r="K10" s="17"/>
      <c r="L10" s="6" t="s">
        <v>172</v>
      </c>
    </row>
    <row r="11" spans="1:23" ht="60" customHeight="1" x14ac:dyDescent="0.35">
      <c r="A11" s="40" t="s">
        <v>512</v>
      </c>
      <c r="B11" s="40" t="s">
        <v>499</v>
      </c>
      <c r="C11" s="40" t="s">
        <v>500</v>
      </c>
      <c r="D11" s="40" t="s">
        <v>125</v>
      </c>
      <c r="E11" s="40">
        <v>7</v>
      </c>
      <c r="F11" s="40" t="s">
        <v>513</v>
      </c>
      <c r="G11" s="6" t="s">
        <v>24</v>
      </c>
      <c r="H11" s="13"/>
      <c r="I11" s="16"/>
      <c r="J11" s="17"/>
      <c r="K11" s="17"/>
      <c r="L11" s="6" t="s">
        <v>172</v>
      </c>
    </row>
    <row r="12" spans="1:23" ht="60" customHeight="1" x14ac:dyDescent="0.35">
      <c r="A12" s="42" t="s">
        <v>514</v>
      </c>
      <c r="B12" s="42" t="s">
        <v>499</v>
      </c>
      <c r="C12" s="42" t="s">
        <v>500</v>
      </c>
      <c r="D12" s="42" t="s">
        <v>125</v>
      </c>
      <c r="E12" s="42">
        <v>8</v>
      </c>
      <c r="F12" s="42" t="s">
        <v>515</v>
      </c>
      <c r="G12" s="6" t="s">
        <v>24</v>
      </c>
      <c r="H12" s="13"/>
      <c r="I12" s="16"/>
      <c r="J12" s="17"/>
      <c r="K12" s="18"/>
      <c r="L12" s="6" t="s">
        <v>172</v>
      </c>
    </row>
    <row r="13" spans="1:23" ht="60" customHeight="1" x14ac:dyDescent="0.35">
      <c r="A13" s="40" t="s">
        <v>516</v>
      </c>
      <c r="B13" s="40" t="s">
        <v>499</v>
      </c>
      <c r="C13" s="40" t="s">
        <v>500</v>
      </c>
      <c r="D13" s="40" t="s">
        <v>125</v>
      </c>
      <c r="E13" s="40">
        <v>9</v>
      </c>
      <c r="F13" s="40" t="s">
        <v>517</v>
      </c>
      <c r="G13" s="6" t="s">
        <v>24</v>
      </c>
      <c r="H13" s="13"/>
      <c r="I13" s="16"/>
      <c r="J13" s="17"/>
      <c r="K13" s="18"/>
      <c r="L13" s="6" t="s">
        <v>172</v>
      </c>
    </row>
    <row r="14" spans="1:23" ht="60" customHeight="1" x14ac:dyDescent="0.35">
      <c r="A14" s="42" t="s">
        <v>518</v>
      </c>
      <c r="B14" s="42" t="s">
        <v>499</v>
      </c>
      <c r="C14" s="42" t="s">
        <v>500</v>
      </c>
      <c r="D14" s="42" t="s">
        <v>125</v>
      </c>
      <c r="E14" s="42">
        <v>10</v>
      </c>
      <c r="F14" s="42" t="s">
        <v>519</v>
      </c>
      <c r="G14" s="6" t="s">
        <v>24</v>
      </c>
      <c r="H14" s="13"/>
      <c r="I14" s="16"/>
      <c r="J14" s="17"/>
      <c r="K14" s="17"/>
      <c r="L14" s="6" t="s">
        <v>172</v>
      </c>
    </row>
    <row r="15" spans="1:23" ht="60" customHeight="1" x14ac:dyDescent="0.35">
      <c r="A15" s="40" t="s">
        <v>520</v>
      </c>
      <c r="B15" s="40" t="s">
        <v>499</v>
      </c>
      <c r="C15" s="40" t="s">
        <v>500</v>
      </c>
      <c r="D15" s="40" t="s">
        <v>125</v>
      </c>
      <c r="E15" s="40">
        <v>11</v>
      </c>
      <c r="F15" s="40" t="s">
        <v>521</v>
      </c>
      <c r="G15" s="6" t="s">
        <v>24</v>
      </c>
      <c r="H15" s="13"/>
      <c r="I15" s="16"/>
      <c r="J15" s="17"/>
      <c r="K15" s="17"/>
      <c r="L15" s="6" t="s">
        <v>172</v>
      </c>
    </row>
    <row r="16" spans="1:23" ht="60" customHeight="1" x14ac:dyDescent="0.35">
      <c r="A16" s="42" t="s">
        <v>522</v>
      </c>
      <c r="B16" s="42" t="s">
        <v>499</v>
      </c>
      <c r="C16" s="42" t="s">
        <v>500</v>
      </c>
      <c r="D16" s="42" t="s">
        <v>125</v>
      </c>
      <c r="E16" s="42">
        <v>12</v>
      </c>
      <c r="F16" s="42" t="s">
        <v>3165</v>
      </c>
      <c r="G16" s="6" t="s">
        <v>24</v>
      </c>
      <c r="H16" s="13"/>
      <c r="I16" s="16"/>
      <c r="J16" s="17"/>
      <c r="K16" s="17"/>
      <c r="L16" s="6" t="s">
        <v>172</v>
      </c>
    </row>
    <row r="17" spans="1:12" ht="60" customHeight="1" x14ac:dyDescent="0.35">
      <c r="A17" s="40" t="s">
        <v>523</v>
      </c>
      <c r="B17" s="40" t="s">
        <v>499</v>
      </c>
      <c r="C17" s="40" t="s">
        <v>500</v>
      </c>
      <c r="D17" s="40" t="s">
        <v>184</v>
      </c>
      <c r="E17" s="40">
        <v>1</v>
      </c>
      <c r="F17" s="40" t="s">
        <v>524</v>
      </c>
      <c r="G17" s="6" t="s">
        <v>24</v>
      </c>
      <c r="H17" s="13"/>
      <c r="I17" s="16"/>
      <c r="J17" s="17"/>
      <c r="K17" s="18"/>
      <c r="L17" s="6" t="s">
        <v>172</v>
      </c>
    </row>
    <row r="18" spans="1:12" ht="60" customHeight="1" x14ac:dyDescent="0.35">
      <c r="A18" s="42" t="s">
        <v>525</v>
      </c>
      <c r="B18" s="42" t="s">
        <v>499</v>
      </c>
      <c r="C18" s="42" t="s">
        <v>500</v>
      </c>
      <c r="D18" s="42" t="s">
        <v>184</v>
      </c>
      <c r="E18" s="42">
        <v>2</v>
      </c>
      <c r="F18" s="42" t="s">
        <v>526</v>
      </c>
      <c r="G18" s="6" t="s">
        <v>24</v>
      </c>
      <c r="H18" s="13"/>
      <c r="I18" s="16"/>
      <c r="J18" s="17"/>
      <c r="K18" s="18"/>
      <c r="L18" s="6" t="s">
        <v>172</v>
      </c>
    </row>
    <row r="19" spans="1:12" ht="60" customHeight="1" x14ac:dyDescent="0.35">
      <c r="A19" s="40" t="s">
        <v>527</v>
      </c>
      <c r="B19" s="40" t="s">
        <v>499</v>
      </c>
      <c r="C19" s="40" t="s">
        <v>500</v>
      </c>
      <c r="D19" s="40" t="s">
        <v>184</v>
      </c>
      <c r="E19" s="40">
        <v>3</v>
      </c>
      <c r="F19" s="40" t="s">
        <v>528</v>
      </c>
      <c r="G19" s="6" t="s">
        <v>24</v>
      </c>
      <c r="H19" s="13"/>
      <c r="I19" s="16"/>
      <c r="J19" s="17"/>
      <c r="K19" s="18"/>
      <c r="L19" s="6" t="s">
        <v>172</v>
      </c>
    </row>
    <row r="20" spans="1:12" x14ac:dyDescent="0.35">
      <c r="A20" s="45"/>
      <c r="B20" s="45"/>
      <c r="C20" s="45"/>
      <c r="D20" s="45"/>
      <c r="E20" s="45"/>
      <c r="F20" s="45"/>
      <c r="G20" s="46"/>
      <c r="H20" s="45"/>
      <c r="I20" s="47"/>
      <c r="J20" s="48"/>
      <c r="K20" s="49"/>
      <c r="L20" s="48"/>
    </row>
    <row r="21" spans="1:12" x14ac:dyDescent="0.35">
      <c r="A21" s="45"/>
      <c r="B21" s="45"/>
      <c r="C21" s="45"/>
      <c r="D21" s="45"/>
      <c r="E21" s="45"/>
      <c r="F21" s="45"/>
      <c r="G21" s="46"/>
      <c r="H21" s="45"/>
      <c r="I21" s="47"/>
      <c r="J21" s="48"/>
      <c r="K21" s="49"/>
      <c r="L21" s="48"/>
    </row>
    <row r="22" spans="1:12" x14ac:dyDescent="0.35">
      <c r="A22" s="45"/>
      <c r="B22" s="45"/>
      <c r="C22" s="45"/>
      <c r="D22" s="45"/>
      <c r="E22" s="45"/>
      <c r="F22" s="45"/>
      <c r="G22" s="46"/>
      <c r="H22" s="45"/>
      <c r="I22" s="47"/>
      <c r="J22" s="48"/>
      <c r="K22" s="48"/>
      <c r="L22" s="48"/>
    </row>
  </sheetData>
  <sheetProtection sheet="1" selectLockedCells="1" sort="0" autoFilter="0"/>
  <autoFilter ref="A4:L4" xr:uid="{00000000-0009-0000-0000-000010000000}"/>
  <mergeCells count="5">
    <mergeCell ref="I1:L1"/>
    <mergeCell ref="A1:F1"/>
    <mergeCell ref="B2:L2"/>
    <mergeCell ref="G3:I3"/>
    <mergeCell ref="J3:L3"/>
  </mergeCells>
  <conditionalFormatting sqref="B2:L2">
    <cfRule type="dataBar" priority="34">
      <dataBar>
        <cfvo type="num" val="0"/>
        <cfvo type="num" val="1"/>
        <color rgb="FF4F81BD"/>
      </dataBar>
    </cfRule>
    <cfRule type="expression" dxfId="968" priority="34">
      <formula>$W$2&gt;=0.8</formula>
    </cfRule>
    <cfRule type="expression" dxfId="967" priority="34">
      <formula>AND($W$2&gt;=0.5,$W$2&lt;0.8)</formula>
    </cfRule>
    <cfRule type="expression" dxfId="966" priority="34">
      <formula>$W$2&lt;0.5</formula>
    </cfRule>
  </conditionalFormatting>
  <conditionalFormatting sqref="G5:G22">
    <cfRule type="expression" dxfId="965" priority="21">
      <formula>$G5="Met"</formula>
    </cfRule>
    <cfRule type="expression" dxfId="964" priority="22">
      <formula>$G5="Achieved"</formula>
    </cfRule>
    <cfRule type="expression" dxfId="963" priority="23">
      <formula>$G5="Partially met"</formula>
    </cfRule>
    <cfRule type="expression" dxfId="962" priority="24">
      <formula>$G5="Partially achieved"</formula>
    </cfRule>
    <cfRule type="expression" dxfId="961" priority="25">
      <formula>$G5="Not met"</formula>
    </cfRule>
    <cfRule type="expression" dxfId="960" priority="26">
      <formula>$G5="Not yet achieved"</formula>
    </cfRule>
    <cfRule type="expression" dxfId="959" priority="27">
      <formula>$G5="Not applicable"</formula>
    </cfRule>
  </conditionalFormatting>
  <conditionalFormatting sqref="K5:K500">
    <cfRule type="expression" dxfId="958" priority="1">
      <formula>AND(K5&lt;&gt;"",K5&lt;TODAY())</formula>
    </cfRule>
  </conditionalFormatting>
  <conditionalFormatting sqref="L5:L22">
    <cfRule type="beginsWith" dxfId="957" priority="2" operator="beginsWith" text="Blue">
      <formula>LEFT(L5,LEN("Blue"))="Blue"</formula>
    </cfRule>
    <cfRule type="beginsWith" dxfId="956" priority="3" operator="beginsWith" text="Green">
      <formula>LEFT(L5,LEN("Green"))="Green"</formula>
    </cfRule>
    <cfRule type="beginsWith" dxfId="955" priority="4" operator="beginsWith" text="Red">
      <formula>LEFT(L5,LEN("Red"))="Red"</formula>
    </cfRule>
    <cfRule type="beginsWith" dxfId="954" priority="5" operator="beginsWith" text="Grey">
      <formula>LEFT(L5,LEN("Grey"))="Grey"</formula>
    </cfRule>
    <cfRule type="beginsWith" dxfId="953" priority="6" operator="beginsWith" text="Amber">
      <formula>LEFT(L5,LEN("Amber"))="Amber"</formula>
    </cfRule>
    <cfRule type="beginsWith" dxfId="952" priority="7" operator="beginsWith" text="Black">
      <formula>LEFT(L5,LEN("Black"))="Black"</formula>
    </cfRule>
  </conditionalFormatting>
  <dataValidations count="3">
    <dataValidation type="list" allowBlank="1" sqref="G5:G16" xr:uid="{00000000-0002-0000-1000-000000000000}">
      <formula1>MSStatus</formula1>
    </dataValidation>
    <dataValidation type="list" allowBlank="1" sqref="G17:G19" xr:uid="{00000000-0002-0000-1000-000001000000}">
      <formula1>RecStatus</formula1>
    </dataValidation>
    <dataValidation type="list" allowBlank="1" sqref="L5:L22" xr:uid="{00000000-0002-0000-1000-000002000000}">
      <formula1>BRAGStatus</formula1>
    </dataValidation>
  </dataValidations>
  <hyperlinks>
    <hyperlink ref="I1" r:id="rId1" xr:uid="{00000000-0004-0000-1000-000000000000}"/>
    <hyperlink ref="H1" location="Dashboard!A1" display="← Dashboard" xr:uid="{BCC91D7B-271C-41DD-9476-C696FE1AABDA}"/>
  </hyperlinks>
  <pageMargins left="0.3" right="0.3" top="0.75" bottom="0.75" header="0.5" footer="0.5"/>
  <pageSetup fitToHeight="0" orientation="landscape"/>
  <headerFooter>
    <oddHeader>&amp;LMid Cheshire Hospitals NHS Foundation Trust&amp;CGPICS V3 – Appendix 3 Audit&amp;R28 Jan 2026</oddHeader>
    <oddFooter>&amp;LConfidential – For internal audit use&amp;CPage &amp;P of &amp;N&amp;R© NHS</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39997558519241921"/>
  </sheetPr>
  <dimension ref="A1:T154"/>
  <sheetViews>
    <sheetView showGridLines="0" showRowColHeaders="0" showRuler="0" view="pageLayout" topLeftCell="A82" zoomScaleNormal="62" zoomScaleSheetLayoutView="57" workbookViewId="0">
      <selection activeCell="A99" sqref="A99:J99"/>
    </sheetView>
  </sheetViews>
  <sheetFormatPr defaultColWidth="8.81640625" defaultRowHeight="14.5" x14ac:dyDescent="0.35"/>
  <cols>
    <col min="1" max="4" width="8.81640625" customWidth="1"/>
    <col min="9" max="9" width="8.81640625" customWidth="1"/>
  </cols>
  <sheetData>
    <row r="1" spans="1:10" ht="24" customHeight="1" x14ac:dyDescent="0.35">
      <c r="A1" s="263" t="s">
        <v>7</v>
      </c>
      <c r="B1" s="235"/>
      <c r="C1" s="235"/>
      <c r="D1" s="235"/>
      <c r="E1" s="235"/>
      <c r="F1" s="235"/>
      <c r="G1" s="235"/>
      <c r="H1" s="243" t="e" vm="3">
        <v>#VALUE!</v>
      </c>
      <c r="I1" s="235"/>
      <c r="J1" s="235"/>
    </row>
    <row r="2" spans="1:10" ht="15" customHeight="1" x14ac:dyDescent="0.35">
      <c r="A2" s="235"/>
      <c r="B2" s="235"/>
      <c r="C2" s="235"/>
      <c r="D2" s="235"/>
      <c r="E2" s="235"/>
      <c r="F2" s="235"/>
      <c r="G2" s="235"/>
      <c r="H2" s="235"/>
      <c r="I2" s="235"/>
      <c r="J2" s="235"/>
    </row>
    <row r="3" spans="1:10" ht="15" customHeight="1" x14ac:dyDescent="0.35">
      <c r="A3" s="235"/>
      <c r="B3" s="235"/>
      <c r="C3" s="235"/>
      <c r="D3" s="235"/>
      <c r="E3" s="235"/>
      <c r="F3" s="235"/>
      <c r="G3" s="235"/>
      <c r="H3" s="235"/>
      <c r="I3" s="235"/>
      <c r="J3" s="235"/>
    </row>
    <row r="4" spans="1:10" ht="18.25" customHeight="1" x14ac:dyDescent="0.35">
      <c r="I4" s="5"/>
    </row>
    <row r="5" spans="1:10" ht="18.25" customHeight="1" x14ac:dyDescent="0.35">
      <c r="A5" s="275" t="s">
        <v>8</v>
      </c>
      <c r="B5" s="235"/>
      <c r="C5" s="235"/>
      <c r="D5" s="235"/>
      <c r="E5" s="235"/>
      <c r="F5" s="235"/>
      <c r="G5" s="235"/>
      <c r="H5" s="235"/>
      <c r="I5" s="235"/>
      <c r="J5" s="235"/>
    </row>
    <row r="6" spans="1:10" ht="18.25" customHeight="1" x14ac:dyDescent="0.35">
      <c r="A6" s="288" t="s">
        <v>9</v>
      </c>
      <c r="B6" s="260"/>
      <c r="C6" s="260"/>
      <c r="D6" s="260"/>
      <c r="E6" s="261"/>
      <c r="F6" s="259" t="s">
        <v>10</v>
      </c>
      <c r="G6" s="260"/>
      <c r="H6" s="260"/>
      <c r="I6" s="260"/>
      <c r="J6" s="261"/>
    </row>
    <row r="7" spans="1:10" ht="18.25" customHeight="1" x14ac:dyDescent="0.35">
      <c r="A7" s="296" t="s">
        <v>11</v>
      </c>
      <c r="B7" s="235"/>
      <c r="C7" s="235"/>
      <c r="D7" s="235"/>
      <c r="E7" s="297"/>
      <c r="F7" s="291" t="s">
        <v>12</v>
      </c>
      <c r="G7" s="235"/>
      <c r="H7" s="235"/>
      <c r="I7" s="235"/>
      <c r="J7" s="265"/>
    </row>
    <row r="8" spans="1:10" ht="18.25" customHeight="1" x14ac:dyDescent="0.35">
      <c r="A8" s="298"/>
      <c r="B8" s="235"/>
      <c r="C8" s="235"/>
      <c r="D8" s="235"/>
      <c r="E8" s="297"/>
      <c r="F8" s="235"/>
      <c r="G8" s="235"/>
      <c r="H8" s="235"/>
      <c r="I8" s="235"/>
      <c r="J8" s="265"/>
    </row>
    <row r="9" spans="1:10" ht="18.25" customHeight="1" x14ac:dyDescent="0.35">
      <c r="A9" s="278" t="s">
        <v>13</v>
      </c>
      <c r="B9" s="273"/>
      <c r="C9" s="245" t="s">
        <v>14</v>
      </c>
      <c r="D9" s="235"/>
      <c r="E9" s="61"/>
      <c r="F9" s="294" t="s">
        <v>15</v>
      </c>
      <c r="G9" s="235"/>
      <c r="H9" s="235"/>
      <c r="I9" s="235"/>
      <c r="J9" s="265"/>
    </row>
    <row r="10" spans="1:10" ht="18.25" customHeight="1" x14ac:dyDescent="0.35">
      <c r="A10" s="300" t="s">
        <v>16</v>
      </c>
      <c r="B10" s="250"/>
      <c r="C10" s="299" t="s">
        <v>17</v>
      </c>
      <c r="D10" s="250"/>
      <c r="E10" s="61"/>
      <c r="F10" s="64" t="s">
        <v>18</v>
      </c>
      <c r="G10" s="244" t="s">
        <v>19</v>
      </c>
      <c r="H10" s="235"/>
      <c r="I10" s="264"/>
      <c r="J10" s="265"/>
    </row>
    <row r="11" spans="1:10" ht="18.25" customHeight="1" x14ac:dyDescent="0.35">
      <c r="A11" s="249" t="s">
        <v>20</v>
      </c>
      <c r="B11" s="250"/>
      <c r="C11" s="266" t="s">
        <v>21</v>
      </c>
      <c r="D11" s="250"/>
      <c r="E11" s="61"/>
      <c r="F11" s="65" t="s">
        <v>22</v>
      </c>
      <c r="G11" s="244" t="s">
        <v>23</v>
      </c>
      <c r="H11" s="235"/>
      <c r="I11" s="235"/>
      <c r="J11" s="265"/>
    </row>
    <row r="12" spans="1:10" ht="18.25" customHeight="1" x14ac:dyDescent="0.35">
      <c r="A12" s="280" t="s">
        <v>24</v>
      </c>
      <c r="B12" s="250"/>
      <c r="C12" s="281" t="s">
        <v>25</v>
      </c>
      <c r="D12" s="250"/>
      <c r="E12" s="61"/>
      <c r="F12" s="66" t="s">
        <v>26</v>
      </c>
      <c r="G12" s="244" t="s">
        <v>27</v>
      </c>
      <c r="H12" s="235"/>
      <c r="I12" s="235"/>
      <c r="J12" s="265"/>
    </row>
    <row r="13" spans="1:10" ht="18.25" customHeight="1" x14ac:dyDescent="0.35">
      <c r="A13" s="276" t="s">
        <v>28</v>
      </c>
      <c r="B13" s="250"/>
      <c r="C13" s="280" t="s">
        <v>24</v>
      </c>
      <c r="D13" s="250"/>
      <c r="E13" s="61"/>
      <c r="F13" s="67" t="s">
        <v>29</v>
      </c>
      <c r="G13" s="244" t="s">
        <v>30</v>
      </c>
      <c r="H13" s="235"/>
      <c r="I13" s="235"/>
      <c r="J13" s="265"/>
    </row>
    <row r="14" spans="1:10" ht="18.25" customHeight="1" x14ac:dyDescent="0.35">
      <c r="A14" s="62"/>
      <c r="B14" s="33"/>
      <c r="C14" s="257" t="s">
        <v>28</v>
      </c>
      <c r="D14" s="250"/>
      <c r="E14" s="61"/>
      <c r="F14" s="68" t="s">
        <v>31</v>
      </c>
      <c r="G14" s="244" t="s">
        <v>32</v>
      </c>
      <c r="H14" s="235"/>
      <c r="I14" s="235"/>
      <c r="J14" s="265"/>
    </row>
    <row r="15" spans="1:10" ht="18.25" customHeight="1" x14ac:dyDescent="0.35">
      <c r="A15" s="69"/>
      <c r="B15" s="63"/>
      <c r="C15" s="63"/>
      <c r="D15" s="63"/>
      <c r="E15" s="70"/>
      <c r="F15" s="71" t="s">
        <v>33</v>
      </c>
      <c r="G15" s="282" t="s">
        <v>28</v>
      </c>
      <c r="H15" s="255"/>
      <c r="I15" s="255"/>
      <c r="J15" s="256"/>
    </row>
    <row r="16" spans="1:10" ht="18.25" customHeight="1" x14ac:dyDescent="0.35">
      <c r="A16" s="72"/>
      <c r="B16" s="72"/>
    </row>
    <row r="17" spans="1:20" ht="18.25" customHeight="1" x14ac:dyDescent="0.35">
      <c r="A17" s="286" t="s">
        <v>34</v>
      </c>
      <c r="B17" s="235"/>
      <c r="C17" s="235"/>
      <c r="D17" s="235"/>
      <c r="E17" s="235"/>
      <c r="F17" s="235"/>
      <c r="G17" s="235"/>
      <c r="H17" s="235"/>
      <c r="I17" s="235"/>
      <c r="J17" s="235"/>
    </row>
    <row r="18" spans="1:20" ht="18.25" customHeight="1" x14ac:dyDescent="0.35">
      <c r="A18" s="73"/>
      <c r="B18" s="277" t="s">
        <v>35</v>
      </c>
      <c r="C18" s="235"/>
      <c r="D18" s="235"/>
      <c r="E18" s="235"/>
      <c r="F18" s="235"/>
      <c r="G18" s="235"/>
      <c r="H18" s="235"/>
      <c r="I18" s="235"/>
      <c r="J18" s="235"/>
    </row>
    <row r="19" spans="1:20" ht="18.25" customHeight="1" x14ac:dyDescent="0.35">
      <c r="A19" s="73"/>
      <c r="B19" s="258" t="s">
        <v>36</v>
      </c>
      <c r="C19" s="235"/>
      <c r="D19" s="235"/>
      <c r="E19" s="235"/>
      <c r="F19" s="235"/>
      <c r="G19" s="235"/>
      <c r="H19" s="235"/>
      <c r="I19" s="235"/>
      <c r="J19" s="235"/>
    </row>
    <row r="20" spans="1:20" ht="18.25" customHeight="1" x14ac:dyDescent="0.35">
      <c r="A20" s="73"/>
      <c r="B20" s="248" t="s">
        <v>37</v>
      </c>
      <c r="C20" s="235"/>
      <c r="D20" s="235"/>
      <c r="E20" s="235"/>
      <c r="F20" s="235"/>
      <c r="G20" s="235"/>
      <c r="H20" s="235"/>
      <c r="I20" s="235"/>
      <c r="J20" s="235"/>
    </row>
    <row r="21" spans="1:20" ht="18.25" customHeight="1" x14ac:dyDescent="0.35">
      <c r="A21" s="73"/>
      <c r="B21" s="235"/>
      <c r="C21" s="235"/>
      <c r="D21" s="235"/>
      <c r="E21" s="235"/>
      <c r="F21" s="235"/>
      <c r="G21" s="235"/>
      <c r="H21" s="235"/>
      <c r="I21" s="235"/>
      <c r="J21" s="235"/>
    </row>
    <row r="22" spans="1:20" ht="18.25" customHeight="1" x14ac:dyDescent="0.35">
      <c r="A22" s="73"/>
      <c r="B22" s="262" t="s">
        <v>38</v>
      </c>
      <c r="C22" s="235"/>
      <c r="D22" s="235"/>
      <c r="E22" s="235"/>
      <c r="F22" s="235"/>
      <c r="G22" s="235"/>
      <c r="H22" s="235"/>
      <c r="I22" s="235"/>
      <c r="J22" s="235"/>
    </row>
    <row r="23" spans="1:20" ht="18.25" customHeight="1" x14ac:dyDescent="0.35">
      <c r="A23" s="73"/>
      <c r="B23" s="33" t="s">
        <v>39</v>
      </c>
    </row>
    <row r="24" spans="1:20" ht="18.25" customHeight="1" x14ac:dyDescent="0.35">
      <c r="A24" s="73"/>
      <c r="B24" s="75" t="s">
        <v>40</v>
      </c>
      <c r="E24" s="295" t="s">
        <v>41</v>
      </c>
      <c r="F24" s="235"/>
      <c r="G24" s="235"/>
      <c r="H24" s="235"/>
      <c r="I24" s="235"/>
      <c r="J24" s="235"/>
    </row>
    <row r="25" spans="1:20" ht="18.25" customHeight="1" x14ac:dyDescent="0.35">
      <c r="A25" s="73"/>
      <c r="B25" s="275" t="s">
        <v>42</v>
      </c>
      <c r="C25" s="235"/>
      <c r="D25" s="235"/>
      <c r="E25" s="244" t="s">
        <v>43</v>
      </c>
      <c r="F25" s="235"/>
      <c r="G25" s="235"/>
      <c r="H25" s="235"/>
      <c r="I25" s="235"/>
      <c r="J25" s="235"/>
    </row>
    <row r="26" spans="1:20" ht="18.25" customHeight="1" x14ac:dyDescent="0.35">
      <c r="A26" s="77"/>
      <c r="B26" s="236" t="s">
        <v>44</v>
      </c>
      <c r="C26" s="235"/>
      <c r="D26" s="235"/>
      <c r="E26" s="235"/>
      <c r="F26" s="235"/>
      <c r="G26" s="235"/>
      <c r="H26" s="235"/>
      <c r="I26" s="235"/>
      <c r="J26" s="235"/>
    </row>
    <row r="27" spans="1:20" ht="18.25" customHeight="1" x14ac:dyDescent="0.35">
      <c r="B27" s="275" t="s">
        <v>45</v>
      </c>
      <c r="C27" s="235"/>
      <c r="D27" s="235"/>
      <c r="E27" s="236" t="s">
        <v>46</v>
      </c>
      <c r="F27" s="235"/>
      <c r="G27" s="235"/>
      <c r="H27" s="235"/>
      <c r="I27" s="235"/>
      <c r="J27" s="235"/>
    </row>
    <row r="28" spans="1:20" ht="18.25" customHeight="1" x14ac:dyDescent="0.35">
      <c r="B28" s="275" t="s">
        <v>47</v>
      </c>
      <c r="C28" s="235"/>
      <c r="D28" s="235"/>
      <c r="E28" s="236" t="s">
        <v>48</v>
      </c>
      <c r="F28" s="235"/>
      <c r="G28" s="235"/>
      <c r="H28" s="235"/>
      <c r="I28" s="235"/>
      <c r="J28" s="235"/>
    </row>
    <row r="29" spans="1:20" s="33" customFormat="1" ht="18.25" customHeight="1" x14ac:dyDescent="0.35">
      <c r="B29" s="293" t="s">
        <v>49</v>
      </c>
      <c r="C29" s="236"/>
      <c r="D29" s="236"/>
      <c r="E29" s="236" t="s">
        <v>50</v>
      </c>
      <c r="F29" s="236"/>
      <c r="G29" s="236"/>
      <c r="H29" s="236"/>
      <c r="I29" s="236"/>
      <c r="J29" s="236"/>
    </row>
    <row r="30" spans="1:20" ht="18.25" customHeight="1" x14ac:dyDescent="0.35">
      <c r="B30" s="235"/>
      <c r="C30" s="235"/>
      <c r="D30" s="235"/>
      <c r="E30" s="262" t="s">
        <v>51</v>
      </c>
      <c r="F30" s="235"/>
      <c r="G30" s="235"/>
      <c r="H30" s="235"/>
      <c r="I30" s="235"/>
      <c r="J30" s="235"/>
    </row>
    <row r="31" spans="1:20" ht="18.25" customHeight="1" x14ac:dyDescent="0.35">
      <c r="B31" s="275" t="s">
        <v>15</v>
      </c>
      <c r="C31" s="235"/>
      <c r="D31" s="235"/>
      <c r="E31" s="236" t="s">
        <v>41</v>
      </c>
      <c r="F31" s="235"/>
      <c r="G31" s="235"/>
      <c r="H31" s="235"/>
      <c r="I31" s="235"/>
      <c r="J31" s="235"/>
      <c r="K31" s="77"/>
      <c r="L31" s="77"/>
      <c r="M31" s="77"/>
      <c r="N31" s="77"/>
      <c r="O31" s="77"/>
      <c r="P31" s="77"/>
      <c r="Q31" s="77"/>
      <c r="R31" s="77"/>
      <c r="S31" s="77"/>
      <c r="T31" s="77"/>
    </row>
    <row r="32" spans="1:20" ht="18.25" customHeight="1" x14ac:dyDescent="0.35">
      <c r="E32" s="236"/>
      <c r="F32" s="235"/>
      <c r="G32" s="235"/>
      <c r="H32" s="235"/>
      <c r="I32" s="235"/>
      <c r="J32" s="235"/>
    </row>
    <row r="33" spans="1:10" ht="18.25" customHeight="1" x14ac:dyDescent="0.35"/>
    <row r="34" spans="1:10" ht="18.25" customHeight="1" x14ac:dyDescent="0.35"/>
    <row r="35" spans="1:10" ht="18.25" customHeight="1" x14ac:dyDescent="0.35"/>
    <row r="36" spans="1:10" ht="18.25" customHeight="1" x14ac:dyDescent="0.35">
      <c r="A36" s="263" t="s">
        <v>52</v>
      </c>
      <c r="B36" s="235"/>
      <c r="C36" s="235"/>
      <c r="D36" s="235"/>
      <c r="E36" s="235"/>
      <c r="F36" s="235"/>
      <c r="G36" s="235"/>
      <c r="H36" s="243" t="e" vm="3">
        <v>#VALUE!</v>
      </c>
      <c r="I36" s="235"/>
      <c r="J36" s="235"/>
    </row>
    <row r="37" spans="1:10" ht="18.25" customHeight="1" x14ac:dyDescent="0.35">
      <c r="A37" s="235"/>
      <c r="B37" s="235"/>
      <c r="C37" s="235"/>
      <c r="D37" s="235"/>
      <c r="E37" s="235"/>
      <c r="F37" s="235"/>
      <c r="G37" s="235"/>
      <c r="H37" s="235"/>
      <c r="I37" s="235"/>
      <c r="J37" s="235"/>
    </row>
    <row r="38" spans="1:10" ht="18.25" customHeight="1" x14ac:dyDescent="0.35">
      <c r="A38" s="235"/>
      <c r="B38" s="235"/>
      <c r="C38" s="235"/>
      <c r="D38" s="235"/>
      <c r="E38" s="235"/>
      <c r="F38" s="235"/>
      <c r="G38" s="235"/>
      <c r="H38" s="235"/>
      <c r="I38" s="235"/>
      <c r="J38" s="235"/>
    </row>
    <row r="39" spans="1:10" ht="18.25" customHeight="1" x14ac:dyDescent="0.35"/>
    <row r="40" spans="1:10" ht="18.25" customHeight="1" x14ac:dyDescent="0.35">
      <c r="A40" s="289" t="s">
        <v>53</v>
      </c>
      <c r="B40" s="235"/>
      <c r="C40" s="235"/>
      <c r="D40" s="235"/>
      <c r="E40" s="235"/>
      <c r="F40" s="235"/>
      <c r="G40" s="235"/>
      <c r="H40" s="235"/>
      <c r="I40" s="235"/>
      <c r="J40" s="235"/>
    </row>
    <row r="41" spans="1:10" ht="18.25" customHeight="1" x14ac:dyDescent="0.35">
      <c r="A41" s="74" t="s">
        <v>54</v>
      </c>
    </row>
    <row r="42" spans="1:10" ht="18.25" customHeight="1" x14ac:dyDescent="0.35">
      <c r="A42" s="78" t="s">
        <v>55</v>
      </c>
    </row>
    <row r="43" spans="1:10" ht="18.25" customHeight="1" x14ac:dyDescent="0.35"/>
    <row r="44" spans="1:10" ht="18.25" customHeight="1" x14ac:dyDescent="0.35">
      <c r="A44" s="246" t="s">
        <v>56</v>
      </c>
      <c r="B44" s="253"/>
      <c r="C44" s="251" t="s">
        <v>57</v>
      </c>
      <c r="D44" s="252"/>
      <c r="E44" s="252"/>
      <c r="F44" s="252"/>
      <c r="G44" s="252"/>
      <c r="H44" s="252"/>
      <c r="I44" s="252"/>
      <c r="J44" s="253"/>
    </row>
    <row r="45" spans="1:10" ht="26" customHeight="1" x14ac:dyDescent="0.35">
      <c r="A45" s="254"/>
      <c r="B45" s="256"/>
      <c r="C45" s="254"/>
      <c r="D45" s="255"/>
      <c r="E45" s="255"/>
      <c r="F45" s="255"/>
      <c r="G45" s="255"/>
      <c r="H45" s="255"/>
      <c r="I45" s="255"/>
      <c r="J45" s="256"/>
    </row>
    <row r="46" spans="1:10" ht="18.25" customHeight="1" x14ac:dyDescent="0.35">
      <c r="A46" s="285" t="s">
        <v>58</v>
      </c>
      <c r="B46" s="253"/>
      <c r="C46" s="251" t="s">
        <v>59</v>
      </c>
      <c r="D46" s="252"/>
      <c r="E46" s="252"/>
      <c r="F46" s="252"/>
      <c r="G46" s="252"/>
      <c r="H46" s="252"/>
      <c r="I46" s="252"/>
      <c r="J46" s="253"/>
    </row>
    <row r="47" spans="1:10" ht="26" customHeight="1" x14ac:dyDescent="0.35">
      <c r="A47" s="254"/>
      <c r="B47" s="256"/>
      <c r="C47" s="254"/>
      <c r="D47" s="255"/>
      <c r="E47" s="255"/>
      <c r="F47" s="255"/>
      <c r="G47" s="255"/>
      <c r="H47" s="255"/>
      <c r="I47" s="255"/>
      <c r="J47" s="256"/>
    </row>
    <row r="48" spans="1:10" ht="18.25" customHeight="1" x14ac:dyDescent="0.35">
      <c r="A48" s="246" t="s">
        <v>60</v>
      </c>
      <c r="B48" s="253"/>
      <c r="C48" s="251" t="s">
        <v>61</v>
      </c>
      <c r="D48" s="252"/>
      <c r="E48" s="252"/>
      <c r="F48" s="252"/>
      <c r="G48" s="252"/>
      <c r="H48" s="252"/>
      <c r="I48" s="252"/>
      <c r="J48" s="253"/>
    </row>
    <row r="49" spans="1:10" ht="26" customHeight="1" x14ac:dyDescent="0.35">
      <c r="A49" s="254"/>
      <c r="B49" s="256"/>
      <c r="C49" s="254"/>
      <c r="D49" s="255"/>
      <c r="E49" s="255"/>
      <c r="F49" s="255"/>
      <c r="G49" s="255"/>
      <c r="H49" s="255"/>
      <c r="I49" s="255"/>
      <c r="J49" s="256"/>
    </row>
    <row r="50" spans="1:10" ht="18.25" customHeight="1" x14ac:dyDescent="0.35">
      <c r="A50" s="246" t="s">
        <v>62</v>
      </c>
      <c r="B50" s="247"/>
      <c r="C50" s="80" t="s">
        <v>63</v>
      </c>
      <c r="D50" s="81"/>
      <c r="E50" s="81"/>
      <c r="F50" s="81"/>
      <c r="G50" s="81"/>
      <c r="H50" s="81"/>
      <c r="I50" s="81"/>
      <c r="J50" s="79"/>
    </row>
    <row r="51" spans="1:10" ht="18.25" customHeight="1" x14ac:dyDescent="0.35">
      <c r="A51" s="246" t="s">
        <v>24</v>
      </c>
      <c r="B51" s="253"/>
      <c r="C51" s="251" t="s">
        <v>64</v>
      </c>
      <c r="D51" s="252"/>
      <c r="E51" s="252"/>
      <c r="F51" s="252"/>
      <c r="G51" s="252"/>
      <c r="H51" s="252"/>
      <c r="I51" s="252"/>
      <c r="J51" s="253"/>
    </row>
    <row r="52" spans="1:10" ht="26" customHeight="1" x14ac:dyDescent="0.35">
      <c r="A52" s="254"/>
      <c r="B52" s="256"/>
      <c r="C52" s="254"/>
      <c r="D52" s="255"/>
      <c r="E52" s="255"/>
      <c r="F52" s="255"/>
      <c r="G52" s="255"/>
      <c r="H52" s="255"/>
      <c r="I52" s="255"/>
      <c r="J52" s="256"/>
    </row>
    <row r="53" spans="1:10" ht="18.25" customHeight="1" x14ac:dyDescent="0.35">
      <c r="A53" s="77"/>
    </row>
    <row r="54" spans="1:10" ht="18.25" customHeight="1" x14ac:dyDescent="0.35">
      <c r="A54" s="82" t="s">
        <v>65</v>
      </c>
      <c r="B54" s="82"/>
      <c r="C54" s="82"/>
      <c r="D54" s="82"/>
      <c r="E54" s="82"/>
      <c r="F54" s="82"/>
      <c r="G54" s="82"/>
      <c r="H54" s="82"/>
      <c r="I54" s="82"/>
      <c r="J54" s="82"/>
    </row>
    <row r="55" spans="1:10" ht="18.25" customHeight="1" x14ac:dyDescent="0.35">
      <c r="A55" s="262" t="s">
        <v>66</v>
      </c>
      <c r="B55" s="235"/>
      <c r="C55" s="235"/>
      <c r="D55" s="235"/>
      <c r="E55" s="235"/>
      <c r="F55" s="235"/>
      <c r="G55" s="235"/>
      <c r="H55" s="235"/>
      <c r="I55" s="235"/>
      <c r="J55" s="235"/>
    </row>
    <row r="56" spans="1:10" ht="18.25" customHeight="1" x14ac:dyDescent="0.35"/>
    <row r="57" spans="1:10" ht="18.25" customHeight="1" x14ac:dyDescent="0.35">
      <c r="A57" s="246" t="s">
        <v>56</v>
      </c>
      <c r="B57" s="253"/>
      <c r="C57" s="292" t="s">
        <v>67</v>
      </c>
      <c r="D57" s="252"/>
      <c r="E57" s="252"/>
      <c r="F57" s="252"/>
      <c r="G57" s="252"/>
      <c r="H57" s="252"/>
      <c r="I57" s="252"/>
      <c r="J57" s="253"/>
    </row>
    <row r="58" spans="1:10" ht="26" customHeight="1" x14ac:dyDescent="0.35">
      <c r="A58" s="254"/>
      <c r="B58" s="256"/>
      <c r="C58" s="255"/>
      <c r="D58" s="255"/>
      <c r="E58" s="255"/>
      <c r="F58" s="255"/>
      <c r="G58" s="255"/>
      <c r="H58" s="255"/>
      <c r="I58" s="255"/>
      <c r="J58" s="256"/>
    </row>
    <row r="59" spans="1:10" ht="18.25" customHeight="1" x14ac:dyDescent="0.35">
      <c r="A59" s="305" t="s">
        <v>68</v>
      </c>
      <c r="B59" s="253"/>
      <c r="C59" s="304" t="s">
        <v>69</v>
      </c>
      <c r="D59" s="252"/>
      <c r="E59" s="252"/>
      <c r="F59" s="252"/>
      <c r="G59" s="252"/>
      <c r="H59" s="252"/>
      <c r="I59" s="252"/>
      <c r="J59" s="253"/>
    </row>
    <row r="60" spans="1:10" ht="18.25" customHeight="1" x14ac:dyDescent="0.35">
      <c r="A60" s="287" t="s">
        <v>70</v>
      </c>
      <c r="B60" s="271"/>
      <c r="C60" s="269" t="s">
        <v>71</v>
      </c>
      <c r="D60" s="270"/>
      <c r="E60" s="270"/>
      <c r="F60" s="270"/>
      <c r="G60" s="270"/>
      <c r="H60" s="270"/>
      <c r="I60" s="270"/>
      <c r="J60" s="271"/>
    </row>
    <row r="61" spans="1:10" ht="18.25" customHeight="1" x14ac:dyDescent="0.35">
      <c r="A61" s="272"/>
      <c r="B61" s="274"/>
      <c r="C61" s="272"/>
      <c r="D61" s="273"/>
      <c r="E61" s="273"/>
      <c r="F61" s="273"/>
      <c r="G61" s="273"/>
      <c r="H61" s="273"/>
      <c r="I61" s="273"/>
      <c r="J61" s="274"/>
    </row>
    <row r="62" spans="1:10" ht="18.25" customHeight="1" x14ac:dyDescent="0.35">
      <c r="A62" s="310" t="s">
        <v>45</v>
      </c>
      <c r="B62" s="271"/>
      <c r="C62" s="269" t="s">
        <v>72</v>
      </c>
      <c r="D62" s="270"/>
      <c r="E62" s="270"/>
      <c r="F62" s="270"/>
      <c r="G62" s="270"/>
      <c r="H62" s="270"/>
      <c r="I62" s="270"/>
      <c r="J62" s="271"/>
    </row>
    <row r="63" spans="1:10" ht="18.25" customHeight="1" x14ac:dyDescent="0.35">
      <c r="A63" s="272"/>
      <c r="B63" s="274"/>
      <c r="C63" s="272"/>
      <c r="D63" s="273"/>
      <c r="E63" s="273"/>
      <c r="F63" s="273"/>
      <c r="G63" s="273"/>
      <c r="H63" s="273"/>
      <c r="I63" s="273"/>
      <c r="J63" s="274"/>
    </row>
    <row r="64" spans="1:10" ht="18.25" customHeight="1" x14ac:dyDescent="0.35"/>
    <row r="65" spans="1:10" s="33" customFormat="1" ht="18.25" customHeight="1" x14ac:dyDescent="0.35"/>
    <row r="66" spans="1:10" s="33" customFormat="1" ht="18.25" customHeight="1" x14ac:dyDescent="0.35"/>
    <row r="67" spans="1:10" s="33" customFormat="1" ht="18.25" customHeight="1" x14ac:dyDescent="0.35"/>
    <row r="68" spans="1:10" ht="18.25" customHeight="1" x14ac:dyDescent="0.35"/>
    <row r="69" spans="1:10" ht="18.25" customHeight="1" x14ac:dyDescent="0.35">
      <c r="A69" s="263" t="s">
        <v>73</v>
      </c>
      <c r="B69" s="235"/>
      <c r="C69" s="235"/>
      <c r="D69" s="235"/>
      <c r="E69" s="235"/>
      <c r="F69" s="235"/>
      <c r="G69" s="235"/>
      <c r="H69" s="243" t="e" vm="3">
        <v>#VALUE!</v>
      </c>
      <c r="I69" s="235"/>
      <c r="J69" s="235"/>
    </row>
    <row r="70" spans="1:10" ht="18.25" customHeight="1" x14ac:dyDescent="0.35">
      <c r="A70" s="235"/>
      <c r="B70" s="235"/>
      <c r="C70" s="235"/>
      <c r="D70" s="235"/>
      <c r="E70" s="235"/>
      <c r="F70" s="235"/>
      <c r="G70" s="235"/>
      <c r="H70" s="235"/>
      <c r="I70" s="235"/>
      <c r="J70" s="235"/>
    </row>
    <row r="71" spans="1:10" ht="18" customHeight="1" x14ac:dyDescent="0.35">
      <c r="A71" s="235"/>
      <c r="B71" s="235"/>
      <c r="C71" s="235"/>
      <c r="D71" s="235"/>
      <c r="E71" s="235"/>
      <c r="F71" s="235"/>
      <c r="G71" s="235"/>
      <c r="H71" s="235"/>
      <c r="I71" s="235"/>
      <c r="J71" s="235"/>
    </row>
    <row r="72" spans="1:10" ht="18.25" customHeight="1" x14ac:dyDescent="0.35"/>
    <row r="73" spans="1:10" ht="18.25" customHeight="1" x14ac:dyDescent="0.35">
      <c r="A73" s="290" t="s">
        <v>74</v>
      </c>
      <c r="B73" s="235"/>
      <c r="C73" s="235"/>
      <c r="D73" s="235"/>
      <c r="E73" s="235"/>
      <c r="F73" s="235"/>
      <c r="G73" s="235"/>
      <c r="H73" s="235"/>
      <c r="I73" s="235"/>
      <c r="J73" s="235"/>
    </row>
    <row r="74" spans="1:10" ht="18.25" customHeight="1" x14ac:dyDescent="0.35"/>
    <row r="75" spans="1:10" ht="18.25" customHeight="1" x14ac:dyDescent="0.35">
      <c r="A75" s="306" t="s">
        <v>47</v>
      </c>
      <c r="B75" s="250"/>
      <c r="C75" s="309" t="s">
        <v>75</v>
      </c>
      <c r="D75" s="302"/>
      <c r="E75" s="302"/>
      <c r="F75" s="302"/>
      <c r="G75" s="302"/>
      <c r="H75" s="302"/>
      <c r="I75" s="302"/>
      <c r="J75" s="250"/>
    </row>
    <row r="76" spans="1:10" ht="18.25" customHeight="1" x14ac:dyDescent="0.35">
      <c r="A76" s="287" t="s">
        <v>76</v>
      </c>
      <c r="B76" s="271"/>
      <c r="C76" s="283" t="s">
        <v>77</v>
      </c>
      <c r="D76" s="270"/>
      <c r="E76" s="270"/>
      <c r="F76" s="270"/>
      <c r="G76" s="270"/>
      <c r="H76" s="270"/>
      <c r="I76" s="270"/>
      <c r="J76" s="271"/>
    </row>
    <row r="77" spans="1:10" ht="18.25" customHeight="1" x14ac:dyDescent="0.35">
      <c r="A77" s="272"/>
      <c r="B77" s="274"/>
      <c r="C77" s="307" t="s">
        <v>78</v>
      </c>
      <c r="D77" s="273"/>
      <c r="E77" s="273"/>
      <c r="F77" s="273"/>
      <c r="G77" s="273"/>
      <c r="H77" s="273"/>
      <c r="I77" s="273"/>
      <c r="J77" s="274"/>
    </row>
    <row r="78" spans="1:10" ht="18.25" customHeight="1" x14ac:dyDescent="0.35">
      <c r="A78" s="311" t="s">
        <v>79</v>
      </c>
      <c r="B78" s="302"/>
      <c r="C78" s="301" t="s">
        <v>69</v>
      </c>
      <c r="D78" s="302"/>
      <c r="E78" s="302"/>
      <c r="F78" s="302"/>
      <c r="G78" s="302"/>
      <c r="H78" s="302"/>
      <c r="I78" s="302"/>
      <c r="J78" s="303"/>
    </row>
    <row r="79" spans="1:10" ht="18.25" customHeight="1" x14ac:dyDescent="0.35"/>
    <row r="80" spans="1:10" ht="18.25" customHeight="1" x14ac:dyDescent="0.35">
      <c r="A80" s="267" t="s">
        <v>80</v>
      </c>
      <c r="B80" s="235"/>
      <c r="C80" s="235"/>
      <c r="D80" s="235"/>
      <c r="E80" s="235"/>
      <c r="F80" s="235"/>
      <c r="G80" s="235"/>
      <c r="H80" s="235"/>
      <c r="I80" s="235"/>
      <c r="J80" s="235"/>
    </row>
    <row r="81" spans="1:10" ht="18.25" customHeight="1" x14ac:dyDescent="0.35">
      <c r="A81" s="78" t="s">
        <v>81</v>
      </c>
    </row>
    <row r="82" spans="1:10" ht="18.25" customHeight="1" x14ac:dyDescent="0.35">
      <c r="A82" s="83" t="s">
        <v>82</v>
      </c>
    </row>
    <row r="83" spans="1:10" ht="18.25" customHeight="1" x14ac:dyDescent="0.35">
      <c r="A83" s="308" t="s">
        <v>83</v>
      </c>
      <c r="B83" s="235"/>
      <c r="C83" s="235"/>
      <c r="D83" s="235"/>
      <c r="E83" s="235"/>
      <c r="F83" s="235"/>
      <c r="G83" s="235"/>
      <c r="H83" s="235"/>
      <c r="I83" s="235"/>
      <c r="J83" s="235"/>
    </row>
    <row r="84" spans="1:10" ht="18.25" customHeight="1" x14ac:dyDescent="0.35">
      <c r="A84" s="312" t="s">
        <v>84</v>
      </c>
      <c r="B84" s="235"/>
      <c r="C84" s="235"/>
      <c r="D84" s="235"/>
      <c r="E84" s="235"/>
      <c r="F84" s="235"/>
      <c r="G84" s="235"/>
      <c r="H84" s="235"/>
      <c r="I84" s="235"/>
      <c r="J84" s="235"/>
    </row>
    <row r="85" spans="1:10" ht="18.25" customHeight="1" x14ac:dyDescent="0.35">
      <c r="A85" s="236"/>
      <c r="B85" s="235"/>
      <c r="C85" s="235"/>
      <c r="D85" s="235"/>
      <c r="E85" s="235"/>
      <c r="F85" s="235"/>
      <c r="G85" s="235"/>
      <c r="H85" s="235"/>
      <c r="I85" s="235"/>
      <c r="J85" s="235"/>
    </row>
    <row r="86" spans="1:10" ht="18.25" customHeight="1" x14ac:dyDescent="0.35">
      <c r="A86" s="275" t="s">
        <v>85</v>
      </c>
      <c r="B86" s="235"/>
      <c r="C86" s="235"/>
      <c r="D86" s="235"/>
      <c r="E86" s="235"/>
      <c r="F86" s="235"/>
      <c r="G86" s="235"/>
      <c r="H86" s="235"/>
      <c r="I86" s="235"/>
      <c r="J86" s="235"/>
    </row>
    <row r="87" spans="1:10" ht="18.25" customHeight="1" x14ac:dyDescent="0.35">
      <c r="A87" s="236" t="s">
        <v>86</v>
      </c>
      <c r="B87" s="235"/>
      <c r="C87" s="235"/>
      <c r="D87" s="235"/>
      <c r="E87" s="235"/>
      <c r="F87" s="235"/>
      <c r="G87" s="235"/>
      <c r="H87" s="235"/>
      <c r="I87" s="235"/>
      <c r="J87" s="235"/>
    </row>
    <row r="88" spans="1:10" ht="18.25" customHeight="1" x14ac:dyDescent="0.35"/>
    <row r="89" spans="1:10" ht="18.25" customHeight="1" x14ac:dyDescent="0.35">
      <c r="A89" s="268" t="s">
        <v>87</v>
      </c>
      <c r="B89" s="235"/>
      <c r="C89" s="235"/>
      <c r="D89" s="235"/>
      <c r="E89" s="235"/>
      <c r="F89" s="235"/>
      <c r="G89" s="235"/>
      <c r="H89" s="235"/>
      <c r="I89" s="235"/>
      <c r="J89" s="235"/>
    </row>
    <row r="90" spans="1:10" s="33" customFormat="1" ht="18.25" customHeight="1" x14ac:dyDescent="0.35">
      <c r="A90" s="84"/>
    </row>
    <row r="91" spans="1:10" ht="18.25" customHeight="1" x14ac:dyDescent="0.35">
      <c r="A91" s="284" t="s">
        <v>3366</v>
      </c>
      <c r="B91" s="235"/>
      <c r="C91" s="235"/>
      <c r="D91" s="235"/>
      <c r="E91" s="235"/>
      <c r="F91" s="235"/>
      <c r="G91" s="235"/>
      <c r="H91" s="235"/>
      <c r="I91" s="235"/>
      <c r="J91" s="235"/>
    </row>
    <row r="92" spans="1:10" ht="18.25" customHeight="1" x14ac:dyDescent="0.35">
      <c r="A92" s="284" t="s">
        <v>3094</v>
      </c>
      <c r="B92" s="235"/>
      <c r="C92" s="235"/>
      <c r="D92" s="235"/>
      <c r="E92" s="235"/>
      <c r="F92" s="235"/>
      <c r="G92" s="235"/>
      <c r="H92" s="235"/>
      <c r="I92" s="235"/>
      <c r="J92" s="235"/>
    </row>
    <row r="93" spans="1:10" ht="18.25" customHeight="1" x14ac:dyDescent="0.35"/>
    <row r="94" spans="1:10" ht="18.25" customHeight="1" x14ac:dyDescent="0.35">
      <c r="A94" s="262" t="s">
        <v>3365</v>
      </c>
      <c r="B94" s="235"/>
      <c r="C94" s="235"/>
      <c r="D94" s="235"/>
      <c r="E94" s="235"/>
      <c r="F94" s="235"/>
      <c r="G94" s="235"/>
      <c r="H94" s="235"/>
      <c r="I94" s="235"/>
      <c r="J94" s="235"/>
    </row>
    <row r="95" spans="1:10" ht="18.25" customHeight="1" x14ac:dyDescent="0.35">
      <c r="A95" s="262" t="s">
        <v>3118</v>
      </c>
      <c r="B95" s="235"/>
      <c r="C95" s="235"/>
      <c r="D95" s="235"/>
      <c r="E95" s="235"/>
      <c r="F95" s="235"/>
      <c r="G95" s="235"/>
      <c r="H95" s="235"/>
      <c r="I95" s="235"/>
      <c r="J95" s="235"/>
    </row>
    <row r="96" spans="1:10" ht="18.25" customHeight="1" x14ac:dyDescent="0.35">
      <c r="A96" s="242" t="s">
        <v>3119</v>
      </c>
      <c r="B96" s="235"/>
      <c r="C96" s="235"/>
      <c r="D96" s="235"/>
      <c r="E96" s="235"/>
      <c r="F96" s="235"/>
      <c r="G96" s="235"/>
      <c r="H96" s="235"/>
      <c r="I96" s="235"/>
      <c r="J96" s="235"/>
    </row>
    <row r="97" spans="1:10" ht="18.25" customHeight="1" x14ac:dyDescent="0.35">
      <c r="A97" s="262" t="s">
        <v>88</v>
      </c>
      <c r="B97" s="235"/>
      <c r="C97" s="235"/>
      <c r="D97" s="235"/>
      <c r="E97" s="235"/>
      <c r="F97" s="235"/>
      <c r="G97" s="235"/>
      <c r="H97" s="235"/>
      <c r="I97" s="235"/>
      <c r="J97" s="235"/>
    </row>
    <row r="98" spans="1:10" ht="18.25" customHeight="1" x14ac:dyDescent="0.35"/>
    <row r="99" spans="1:10" ht="18.25" customHeight="1" x14ac:dyDescent="0.35">
      <c r="A99" s="279" t="s">
        <v>89</v>
      </c>
      <c r="B99" s="235"/>
      <c r="C99" s="235"/>
      <c r="D99" s="235"/>
      <c r="E99" s="235"/>
      <c r="F99" s="235"/>
      <c r="G99" s="235"/>
      <c r="H99" s="235"/>
      <c r="I99" s="235"/>
      <c r="J99" s="235"/>
    </row>
    <row r="100" spans="1:10" ht="18.25" customHeight="1" x14ac:dyDescent="0.35"/>
    <row r="101" spans="1:10" ht="18.25" customHeight="1" x14ac:dyDescent="0.35"/>
    <row r="102" spans="1:10" ht="18.25" customHeight="1" x14ac:dyDescent="0.35"/>
    <row r="103" spans="1:10" ht="18.25" customHeight="1" x14ac:dyDescent="0.35"/>
    <row r="104" spans="1:10" ht="18.25" customHeight="1" x14ac:dyDescent="0.35"/>
    <row r="105" spans="1:10" ht="18.25" customHeight="1" x14ac:dyDescent="0.35"/>
    <row r="106" spans="1:10" ht="18.25" customHeight="1" x14ac:dyDescent="0.35"/>
    <row r="107" spans="1:10" ht="18.25" customHeight="1" x14ac:dyDescent="0.35"/>
    <row r="108" spans="1:10" ht="18.25" customHeight="1" x14ac:dyDescent="0.35"/>
    <row r="109" spans="1:10" ht="18.25" customHeight="1" x14ac:dyDescent="0.35"/>
    <row r="110" spans="1:10" ht="18.25" customHeight="1" x14ac:dyDescent="0.35"/>
    <row r="111" spans="1:10" ht="18.25" customHeight="1" x14ac:dyDescent="0.35"/>
    <row r="112" spans="1:10" ht="18.25" customHeight="1" x14ac:dyDescent="0.35"/>
    <row r="113" customFormat="1" ht="18.25" customHeight="1" x14ac:dyDescent="0.35"/>
    <row r="114" customFormat="1" ht="18.25" customHeight="1" x14ac:dyDescent="0.35"/>
    <row r="115" customFormat="1" ht="18.25" customHeight="1" x14ac:dyDescent="0.35"/>
    <row r="116" customFormat="1" ht="18.25" customHeight="1" x14ac:dyDescent="0.35"/>
    <row r="117" customFormat="1" ht="18.25" customHeight="1" x14ac:dyDescent="0.35"/>
    <row r="118" customFormat="1" ht="18.25" customHeight="1" x14ac:dyDescent="0.35"/>
    <row r="119" customFormat="1" ht="18.25" customHeight="1" x14ac:dyDescent="0.35"/>
    <row r="120" customFormat="1" ht="18.25" customHeight="1" x14ac:dyDescent="0.35"/>
    <row r="121" customFormat="1" ht="18.25" customHeight="1" x14ac:dyDescent="0.35"/>
    <row r="122" customFormat="1" ht="18.25" customHeight="1" x14ac:dyDescent="0.35"/>
    <row r="123" customFormat="1" ht="18.25" customHeight="1" x14ac:dyDescent="0.35"/>
    <row r="124" customFormat="1" ht="18.25" customHeight="1" x14ac:dyDescent="0.35"/>
    <row r="125" customFormat="1" ht="18.25" customHeight="1" x14ac:dyDescent="0.35"/>
    <row r="126" customFormat="1" ht="18.25" customHeight="1" x14ac:dyDescent="0.35"/>
    <row r="127" customFormat="1" ht="18.25" customHeight="1" x14ac:dyDescent="0.35"/>
    <row r="128" customFormat="1" ht="18.25" customHeight="1" x14ac:dyDescent="0.35"/>
    <row r="129" customFormat="1" ht="18.25" customHeight="1" x14ac:dyDescent="0.35"/>
    <row r="130" customFormat="1" ht="18.25" customHeight="1" x14ac:dyDescent="0.35"/>
    <row r="131" customFormat="1" ht="18.25" customHeight="1" x14ac:dyDescent="0.35"/>
    <row r="132" customFormat="1" ht="18.25" customHeight="1" x14ac:dyDescent="0.35"/>
    <row r="133" customFormat="1" ht="18.25" customHeight="1" x14ac:dyDescent="0.35"/>
    <row r="134" customFormat="1" ht="18.25" customHeight="1" x14ac:dyDescent="0.35"/>
    <row r="135" customFormat="1" ht="18.25" customHeight="1" x14ac:dyDescent="0.35"/>
    <row r="136" customFormat="1" ht="18.25" customHeight="1" x14ac:dyDescent="0.35"/>
    <row r="137" customFormat="1" ht="18.25" customHeight="1" x14ac:dyDescent="0.35"/>
    <row r="138" customFormat="1" ht="18.25" customHeight="1" x14ac:dyDescent="0.35"/>
    <row r="139" customFormat="1" ht="18.25" customHeight="1" x14ac:dyDescent="0.35"/>
    <row r="140" customFormat="1" ht="18.25" customHeight="1" x14ac:dyDescent="0.35"/>
    <row r="141" customFormat="1" ht="18.25" customHeight="1" x14ac:dyDescent="0.35"/>
    <row r="142" customFormat="1" ht="18.25" customHeight="1" x14ac:dyDescent="0.35"/>
    <row r="143" customFormat="1" ht="18.25" customHeight="1" x14ac:dyDescent="0.35"/>
    <row r="144" customFormat="1" ht="18.25" customHeight="1" x14ac:dyDescent="0.35"/>
    <row r="145" customFormat="1" ht="18.25" customHeight="1" x14ac:dyDescent="0.35"/>
    <row r="146" customFormat="1" ht="18.25" customHeight="1" x14ac:dyDescent="0.35"/>
    <row r="147" customFormat="1" ht="18.25" customHeight="1" x14ac:dyDescent="0.35"/>
    <row r="148" customFormat="1" ht="18.25" customHeight="1" x14ac:dyDescent="0.35"/>
    <row r="149" customFormat="1" ht="18.25" customHeight="1" x14ac:dyDescent="0.35"/>
    <row r="150" customFormat="1" ht="18.25" customHeight="1" x14ac:dyDescent="0.35"/>
    <row r="151" customFormat="1" ht="18.25" customHeight="1" x14ac:dyDescent="0.35"/>
    <row r="152" customFormat="1" ht="18.25" customHeight="1" x14ac:dyDescent="0.35"/>
    <row r="153" customFormat="1" ht="18.25" customHeight="1" x14ac:dyDescent="0.35"/>
    <row r="154" customFormat="1" ht="18.25" customHeight="1" x14ac:dyDescent="0.35"/>
  </sheetData>
  <sheetProtection sheet="1" objects="1" scenarios="1" selectLockedCells="1" selectUnlockedCells="1"/>
  <mergeCells count="90">
    <mergeCell ref="B31:D31"/>
    <mergeCell ref="A94:J94"/>
    <mergeCell ref="A60:B61"/>
    <mergeCell ref="A83:J83"/>
    <mergeCell ref="H69:J71"/>
    <mergeCell ref="C75:J75"/>
    <mergeCell ref="A92:J92"/>
    <mergeCell ref="A62:B63"/>
    <mergeCell ref="A78:B78"/>
    <mergeCell ref="A84:J84"/>
    <mergeCell ref="A10:B10"/>
    <mergeCell ref="C44:J45"/>
    <mergeCell ref="A86:J86"/>
    <mergeCell ref="C78:J78"/>
    <mergeCell ref="G11:H11"/>
    <mergeCell ref="C59:J59"/>
    <mergeCell ref="B26:J26"/>
    <mergeCell ref="A59:B59"/>
    <mergeCell ref="A75:B75"/>
    <mergeCell ref="E28:J28"/>
    <mergeCell ref="C77:J77"/>
    <mergeCell ref="B28:D28"/>
    <mergeCell ref="E31:J31"/>
    <mergeCell ref="A57:B58"/>
    <mergeCell ref="C13:D13"/>
    <mergeCell ref="E30:J30"/>
    <mergeCell ref="A6:E6"/>
    <mergeCell ref="C51:J52"/>
    <mergeCell ref="A40:J40"/>
    <mergeCell ref="A73:J73"/>
    <mergeCell ref="F7:J8"/>
    <mergeCell ref="A51:B52"/>
    <mergeCell ref="C57:J58"/>
    <mergeCell ref="E32:J32"/>
    <mergeCell ref="A36:G38"/>
    <mergeCell ref="B29:D30"/>
    <mergeCell ref="F9:J9"/>
    <mergeCell ref="E24:J24"/>
    <mergeCell ref="A7:E8"/>
    <mergeCell ref="A55:J55"/>
    <mergeCell ref="H36:J38"/>
    <mergeCell ref="C10:D10"/>
    <mergeCell ref="A99:J99"/>
    <mergeCell ref="A12:B12"/>
    <mergeCell ref="E25:J25"/>
    <mergeCell ref="C12:D12"/>
    <mergeCell ref="G15:H15"/>
    <mergeCell ref="A69:G71"/>
    <mergeCell ref="A48:B49"/>
    <mergeCell ref="C76:J76"/>
    <mergeCell ref="B25:D25"/>
    <mergeCell ref="A91:J91"/>
    <mergeCell ref="E29:J29"/>
    <mergeCell ref="A85:J85"/>
    <mergeCell ref="A46:B47"/>
    <mergeCell ref="A17:J17"/>
    <mergeCell ref="A76:B77"/>
    <mergeCell ref="A97:J97"/>
    <mergeCell ref="A95:J95"/>
    <mergeCell ref="A1:G3"/>
    <mergeCell ref="I10:J15"/>
    <mergeCell ref="C11:D11"/>
    <mergeCell ref="A87:J87"/>
    <mergeCell ref="G14:H14"/>
    <mergeCell ref="A80:J80"/>
    <mergeCell ref="A89:J89"/>
    <mergeCell ref="B22:J22"/>
    <mergeCell ref="C60:J61"/>
    <mergeCell ref="B27:D27"/>
    <mergeCell ref="A13:B13"/>
    <mergeCell ref="B18:J18"/>
    <mergeCell ref="A9:B9"/>
    <mergeCell ref="C62:J63"/>
    <mergeCell ref="A5:J5"/>
    <mergeCell ref="A96:J96"/>
    <mergeCell ref="H1:J3"/>
    <mergeCell ref="G10:H10"/>
    <mergeCell ref="C9:D9"/>
    <mergeCell ref="A50:B50"/>
    <mergeCell ref="G12:H12"/>
    <mergeCell ref="B20:J21"/>
    <mergeCell ref="A11:B11"/>
    <mergeCell ref="C46:J47"/>
    <mergeCell ref="C14:D14"/>
    <mergeCell ref="B19:J19"/>
    <mergeCell ref="E27:J27"/>
    <mergeCell ref="C48:J49"/>
    <mergeCell ref="A44:B45"/>
    <mergeCell ref="G13:H13"/>
    <mergeCell ref="F6:J6"/>
  </mergeCells>
  <dataValidations count="1">
    <dataValidation type="date" allowBlank="1" showErrorMessage="1" errorTitle="Invalid entry" error="Enter a valid date only" sqref="I4 I10" xr:uid="{00000000-0002-0000-0100-000000000000}">
      <formula1>DATE(1900,1,1)</formula1>
      <formula2>DATE(2100,12,31)</formula2>
    </dataValidation>
  </dataValidations>
  <pageMargins left="0.75" right="0.75" top="1" bottom="1" header="0.5" footer="0.5"/>
  <pageSetup fitToHeight="0"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tabColor rgb="FF2E75B6"/>
  </sheetPr>
  <dimension ref="A1:Y22"/>
  <sheetViews>
    <sheetView showGridLines="0" showOutlineSymbols="0" zoomScaleNormal="100" workbookViewId="0">
      <pane ySplit="4" topLeftCell="A12" activePane="bottomLeft" state="frozen"/>
      <selection activeCell="K12" sqref="K12"/>
      <selection pane="bottomLeft" activeCell="G13" sqref="G13"/>
    </sheetView>
  </sheetViews>
  <sheetFormatPr defaultRowHeight="14.5" x14ac:dyDescent="0.35"/>
  <cols>
    <col min="1" max="1" width="10.81640625" customWidth="1"/>
    <col min="2" max="2" width="13" hidden="1" customWidth="1"/>
    <col min="3" max="3" width="33" hidden="1" customWidth="1"/>
    <col min="4" max="4" width="18" customWidth="1"/>
    <col min="5" max="5" width="12" hidden="1" customWidth="1"/>
    <col min="6" max="6" width="45" customWidth="1"/>
    <col min="7" max="7" width="30" customWidth="1"/>
    <col min="8" max="8" width="33.1796875" customWidth="1"/>
    <col min="9" max="10" width="34" customWidth="1"/>
    <col min="11" max="11" width="16" customWidth="1"/>
    <col min="12" max="12" width="14" customWidth="1"/>
    <col min="23" max="24" width="0" hidden="1" customWidth="1"/>
    <col min="25" max="25" width="13" hidden="1" customWidth="1"/>
    <col min="26" max="26" width="0" hidden="1" customWidth="1"/>
  </cols>
  <sheetData>
    <row r="1" spans="1:23" ht="80" customHeight="1" x14ac:dyDescent="0.45">
      <c r="A1" s="361" t="s">
        <v>529</v>
      </c>
      <c r="B1" s="362"/>
      <c r="C1" s="362"/>
      <c r="D1" s="362"/>
      <c r="E1" s="362"/>
      <c r="F1" s="362"/>
      <c r="G1" s="30" t="e" vm="3">
        <v>#VALUE!</v>
      </c>
      <c r="H1" s="44" t="e" vm="4">
        <v>#VALUE!</v>
      </c>
      <c r="I1" s="358" t="s">
        <v>163</v>
      </c>
      <c r="J1" s="359"/>
      <c r="K1" s="359"/>
      <c r="L1" s="360"/>
    </row>
    <row r="2" spans="1:23" ht="66" customHeight="1" x14ac:dyDescent="0.35">
      <c r="A2" s="50" t="s">
        <v>3089</v>
      </c>
      <c r="B2" s="317" t="str">
        <f>REPT("█",ROUND($W$2*50,0))&amp;REPT("░",50-ROUND($W$2*50,0))&amp;" "&amp;TEXT($W$2,"0%")</f>
        <v>░░░░░░░░░░░░░░░░░░░░░░░░░░░░░░░░░░░░░░░░░░░░░░░░░░ 0%</v>
      </c>
      <c r="C2" s="235"/>
      <c r="D2" s="235"/>
      <c r="E2" s="235"/>
      <c r="F2" s="235"/>
      <c r="G2" s="235"/>
      <c r="H2" s="235"/>
      <c r="I2" s="235"/>
      <c r="J2" s="235"/>
      <c r="K2" s="235"/>
      <c r="L2" s="235"/>
      <c r="W2" s="32">
        <f>IFERROR(1-COUNTIF($G:$G,"Not assessed")/(COUNTIF($D:$D,"Minimum Standard")+COUNTIF($D:$D,"Quality Recommendation")),0)</f>
        <v>0</v>
      </c>
    </row>
    <row r="3" spans="1:23" ht="20" customHeight="1" x14ac:dyDescent="0.35">
      <c r="A3" s="33"/>
      <c r="B3" s="33"/>
      <c r="C3" s="33"/>
      <c r="D3" s="33"/>
      <c r="E3" s="33"/>
      <c r="F3" s="33"/>
      <c r="G3" s="236"/>
      <c r="H3" s="235"/>
      <c r="I3" s="235"/>
      <c r="J3" s="236"/>
      <c r="K3" s="235"/>
      <c r="L3" s="235"/>
    </row>
    <row r="4" spans="1:23" ht="30" customHeight="1" x14ac:dyDescent="0.35">
      <c r="A4" s="34" t="s">
        <v>161</v>
      </c>
      <c r="B4" s="34" t="s">
        <v>105</v>
      </c>
      <c r="C4" s="34" t="s">
        <v>164</v>
      </c>
      <c r="D4" s="34" t="s">
        <v>165</v>
      </c>
      <c r="E4" s="34" t="s">
        <v>166</v>
      </c>
      <c r="F4" s="34" t="s">
        <v>167</v>
      </c>
      <c r="G4" s="35" t="s">
        <v>68</v>
      </c>
      <c r="H4" s="34" t="s">
        <v>70</v>
      </c>
      <c r="I4" s="34" t="s">
        <v>45</v>
      </c>
      <c r="J4" s="34" t="s">
        <v>47</v>
      </c>
      <c r="K4" s="36" t="s">
        <v>49</v>
      </c>
      <c r="L4" s="34" t="s">
        <v>15</v>
      </c>
    </row>
    <row r="5" spans="1:23" ht="60" customHeight="1" x14ac:dyDescent="0.35">
      <c r="A5" s="39" t="s">
        <v>530</v>
      </c>
      <c r="B5" s="39" t="s">
        <v>531</v>
      </c>
      <c r="C5" s="39" t="s">
        <v>532</v>
      </c>
      <c r="D5" s="39" t="s">
        <v>125</v>
      </c>
      <c r="E5" s="40">
        <v>1</v>
      </c>
      <c r="F5" s="39" t="s">
        <v>533</v>
      </c>
      <c r="G5" s="7" t="s">
        <v>24</v>
      </c>
      <c r="H5" s="13"/>
      <c r="I5" s="24"/>
      <c r="J5" s="15"/>
      <c r="K5" s="15"/>
      <c r="L5" s="6" t="s">
        <v>172</v>
      </c>
    </row>
    <row r="6" spans="1:23" ht="60" customHeight="1" x14ac:dyDescent="0.35">
      <c r="A6" s="42" t="s">
        <v>534</v>
      </c>
      <c r="B6" s="42" t="s">
        <v>531</v>
      </c>
      <c r="C6" s="42" t="s">
        <v>532</v>
      </c>
      <c r="D6" s="42" t="s">
        <v>125</v>
      </c>
      <c r="E6" s="42">
        <v>2</v>
      </c>
      <c r="F6" s="42" t="s">
        <v>535</v>
      </c>
      <c r="G6" s="6" t="s">
        <v>24</v>
      </c>
      <c r="H6" s="13"/>
      <c r="I6" s="16"/>
      <c r="J6" s="17"/>
      <c r="K6" s="17"/>
      <c r="L6" s="6" t="s">
        <v>172</v>
      </c>
    </row>
    <row r="7" spans="1:23" ht="60" customHeight="1" x14ac:dyDescent="0.35">
      <c r="A7" s="40" t="s">
        <v>536</v>
      </c>
      <c r="B7" s="40" t="s">
        <v>531</v>
      </c>
      <c r="C7" s="40" t="s">
        <v>532</v>
      </c>
      <c r="D7" s="40" t="s">
        <v>125</v>
      </c>
      <c r="E7" s="40">
        <v>3</v>
      </c>
      <c r="F7" s="40" t="s">
        <v>537</v>
      </c>
      <c r="G7" s="6" t="s">
        <v>24</v>
      </c>
      <c r="H7" s="13"/>
      <c r="I7" s="16"/>
      <c r="J7" s="17"/>
      <c r="K7" s="17"/>
      <c r="L7" s="6" t="s">
        <v>172</v>
      </c>
    </row>
    <row r="8" spans="1:23" ht="60" customHeight="1" x14ac:dyDescent="0.35">
      <c r="A8" s="42" t="s">
        <v>538</v>
      </c>
      <c r="B8" s="42" t="s">
        <v>531</v>
      </c>
      <c r="C8" s="42" t="s">
        <v>532</v>
      </c>
      <c r="D8" s="42" t="s">
        <v>125</v>
      </c>
      <c r="E8" s="42">
        <v>4</v>
      </c>
      <c r="F8" s="42" t="s">
        <v>539</v>
      </c>
      <c r="G8" s="6" t="s">
        <v>24</v>
      </c>
      <c r="H8" s="13"/>
      <c r="I8" s="16"/>
      <c r="J8" s="17"/>
      <c r="K8" s="17"/>
      <c r="L8" s="6" t="s">
        <v>172</v>
      </c>
    </row>
    <row r="9" spans="1:23" ht="60" customHeight="1" x14ac:dyDescent="0.35">
      <c r="A9" s="40" t="s">
        <v>540</v>
      </c>
      <c r="B9" s="40" t="s">
        <v>531</v>
      </c>
      <c r="C9" s="40" t="s">
        <v>532</v>
      </c>
      <c r="D9" s="40" t="s">
        <v>125</v>
      </c>
      <c r="E9" s="40">
        <v>5</v>
      </c>
      <c r="F9" s="40" t="s">
        <v>3166</v>
      </c>
      <c r="G9" s="6" t="s">
        <v>24</v>
      </c>
      <c r="H9" s="13"/>
      <c r="I9" s="16"/>
      <c r="J9" s="17"/>
      <c r="K9" s="18"/>
      <c r="L9" s="6" t="s">
        <v>172</v>
      </c>
    </row>
    <row r="10" spans="1:23" ht="60" customHeight="1" x14ac:dyDescent="0.35">
      <c r="A10" s="42" t="s">
        <v>541</v>
      </c>
      <c r="B10" s="42" t="s">
        <v>531</v>
      </c>
      <c r="C10" s="42" t="s">
        <v>532</v>
      </c>
      <c r="D10" s="42" t="s">
        <v>125</v>
      </c>
      <c r="E10" s="42">
        <v>6</v>
      </c>
      <c r="F10" s="42" t="s">
        <v>542</v>
      </c>
      <c r="G10" s="6" t="s">
        <v>24</v>
      </c>
      <c r="H10" s="13"/>
      <c r="I10" s="16"/>
      <c r="J10" s="17"/>
      <c r="K10" s="17"/>
      <c r="L10" s="6" t="s">
        <v>172</v>
      </c>
    </row>
    <row r="11" spans="1:23" ht="60" customHeight="1" x14ac:dyDescent="0.35">
      <c r="A11" s="40" t="s">
        <v>543</v>
      </c>
      <c r="B11" s="40" t="s">
        <v>531</v>
      </c>
      <c r="C11" s="40" t="s">
        <v>532</v>
      </c>
      <c r="D11" s="40" t="s">
        <v>125</v>
      </c>
      <c r="E11" s="40">
        <v>7</v>
      </c>
      <c r="F11" s="40" t="s">
        <v>544</v>
      </c>
      <c r="G11" s="6" t="s">
        <v>24</v>
      </c>
      <c r="H11" s="13"/>
      <c r="I11" s="16"/>
      <c r="J11" s="17"/>
      <c r="K11" s="17"/>
      <c r="L11" s="6" t="s">
        <v>172</v>
      </c>
    </row>
    <row r="12" spans="1:23" ht="60" customHeight="1" x14ac:dyDescent="0.35">
      <c r="A12" s="42" t="s">
        <v>545</v>
      </c>
      <c r="B12" s="42" t="s">
        <v>531</v>
      </c>
      <c r="C12" s="42" t="s">
        <v>532</v>
      </c>
      <c r="D12" s="42" t="s">
        <v>125</v>
      </c>
      <c r="E12" s="42">
        <v>8</v>
      </c>
      <c r="F12" s="42" t="s">
        <v>546</v>
      </c>
      <c r="G12" s="6" t="s">
        <v>24</v>
      </c>
      <c r="H12" s="13"/>
      <c r="I12" s="16"/>
      <c r="J12" s="17"/>
      <c r="K12" s="18"/>
      <c r="L12" s="6" t="s">
        <v>172</v>
      </c>
    </row>
    <row r="13" spans="1:23" ht="60" customHeight="1" x14ac:dyDescent="0.35">
      <c r="A13" s="40" t="s">
        <v>547</v>
      </c>
      <c r="B13" s="40" t="s">
        <v>531</v>
      </c>
      <c r="C13" s="40" t="s">
        <v>532</v>
      </c>
      <c r="D13" s="40" t="s">
        <v>184</v>
      </c>
      <c r="E13" s="40">
        <v>1</v>
      </c>
      <c r="F13" s="40" t="s">
        <v>548</v>
      </c>
      <c r="G13" s="6" t="s">
        <v>24</v>
      </c>
      <c r="H13" s="13"/>
      <c r="I13" s="16"/>
      <c r="J13" s="17"/>
      <c r="K13" s="18"/>
      <c r="L13" s="6" t="s">
        <v>172</v>
      </c>
    </row>
    <row r="14" spans="1:23" ht="60" customHeight="1" x14ac:dyDescent="0.35">
      <c r="A14" s="42" t="s">
        <v>549</v>
      </c>
      <c r="B14" s="42" t="s">
        <v>531</v>
      </c>
      <c r="C14" s="42" t="s">
        <v>532</v>
      </c>
      <c r="D14" s="42" t="s">
        <v>184</v>
      </c>
      <c r="E14" s="42">
        <v>2</v>
      </c>
      <c r="F14" s="42" t="s">
        <v>550</v>
      </c>
      <c r="G14" s="6" t="s">
        <v>24</v>
      </c>
      <c r="H14" s="13"/>
      <c r="I14" s="16"/>
      <c r="J14" s="17"/>
      <c r="K14" s="17"/>
      <c r="L14" s="6" t="s">
        <v>172</v>
      </c>
    </row>
    <row r="15" spans="1:23" ht="60" customHeight="1" x14ac:dyDescent="0.35">
      <c r="A15" s="40" t="s">
        <v>551</v>
      </c>
      <c r="B15" s="40" t="s">
        <v>531</v>
      </c>
      <c r="C15" s="40" t="s">
        <v>532</v>
      </c>
      <c r="D15" s="40" t="s">
        <v>184</v>
      </c>
      <c r="E15" s="40">
        <v>3</v>
      </c>
      <c r="F15" s="40" t="s">
        <v>552</v>
      </c>
      <c r="G15" s="6" t="s">
        <v>24</v>
      </c>
      <c r="H15" s="13"/>
      <c r="I15" s="16"/>
      <c r="J15" s="17"/>
      <c r="K15" s="17"/>
      <c r="L15" s="6" t="s">
        <v>172</v>
      </c>
    </row>
    <row r="16" spans="1:23" x14ac:dyDescent="0.35">
      <c r="A16" s="45"/>
      <c r="B16" s="45"/>
      <c r="C16" s="45"/>
      <c r="D16" s="45"/>
      <c r="E16" s="45"/>
      <c r="F16" s="45"/>
      <c r="G16" s="46"/>
      <c r="H16" s="45"/>
      <c r="I16" s="47"/>
      <c r="J16" s="48"/>
      <c r="K16" s="48"/>
      <c r="L16" s="48"/>
    </row>
    <row r="17" spans="1:12" x14ac:dyDescent="0.35">
      <c r="A17" s="45"/>
      <c r="B17" s="45"/>
      <c r="C17" s="45"/>
      <c r="D17" s="45"/>
      <c r="E17" s="45"/>
      <c r="F17" s="45"/>
      <c r="G17" s="46"/>
      <c r="H17" s="45"/>
      <c r="I17" s="47"/>
      <c r="J17" s="48"/>
      <c r="K17" s="49"/>
      <c r="L17" s="48"/>
    </row>
    <row r="18" spans="1:12" x14ac:dyDescent="0.35">
      <c r="A18" s="45"/>
      <c r="B18" s="45"/>
      <c r="C18" s="45"/>
      <c r="D18" s="45"/>
      <c r="E18" s="45"/>
      <c r="F18" s="45"/>
      <c r="G18" s="46"/>
      <c r="H18" s="45"/>
      <c r="I18" s="47"/>
      <c r="J18" s="48"/>
      <c r="K18" s="49"/>
      <c r="L18" s="48"/>
    </row>
    <row r="19" spans="1:12" x14ac:dyDescent="0.35">
      <c r="A19" s="45"/>
      <c r="B19" s="45"/>
      <c r="C19" s="45"/>
      <c r="D19" s="45"/>
      <c r="E19" s="45"/>
      <c r="F19" s="45"/>
      <c r="G19" s="46"/>
      <c r="H19" s="45"/>
      <c r="I19" s="47"/>
      <c r="J19" s="48"/>
      <c r="K19" s="49"/>
      <c r="L19" s="48"/>
    </row>
    <row r="20" spans="1:12" x14ac:dyDescent="0.35">
      <c r="A20" s="45"/>
      <c r="B20" s="45"/>
      <c r="C20" s="45"/>
      <c r="D20" s="45"/>
      <c r="E20" s="45"/>
      <c r="F20" s="45"/>
      <c r="G20" s="46"/>
      <c r="H20" s="45"/>
      <c r="I20" s="47"/>
      <c r="J20" s="48"/>
      <c r="K20" s="49"/>
      <c r="L20" s="48"/>
    </row>
    <row r="21" spans="1:12" x14ac:dyDescent="0.35">
      <c r="A21" s="45"/>
      <c r="B21" s="45"/>
      <c r="C21" s="45"/>
      <c r="D21" s="45"/>
      <c r="E21" s="45"/>
      <c r="F21" s="45"/>
      <c r="G21" s="46"/>
      <c r="H21" s="45"/>
      <c r="I21" s="47"/>
      <c r="J21" s="48"/>
      <c r="K21" s="49"/>
      <c r="L21" s="48"/>
    </row>
    <row r="22" spans="1:12" x14ac:dyDescent="0.35">
      <c r="A22" s="45"/>
      <c r="B22" s="45"/>
      <c r="C22" s="45"/>
      <c r="D22" s="45"/>
      <c r="E22" s="45"/>
      <c r="F22" s="45"/>
      <c r="G22" s="46"/>
      <c r="H22" s="45"/>
      <c r="I22" s="47"/>
      <c r="J22" s="48"/>
      <c r="K22" s="48"/>
      <c r="L22" s="48"/>
    </row>
  </sheetData>
  <sheetProtection sheet="1" selectLockedCells="1" sort="0" autoFilter="0"/>
  <autoFilter ref="A4:L4" xr:uid="{00000000-0009-0000-0000-000011000000}"/>
  <mergeCells count="5">
    <mergeCell ref="I1:L1"/>
    <mergeCell ref="A1:F1"/>
    <mergeCell ref="B2:L2"/>
    <mergeCell ref="G3:I3"/>
    <mergeCell ref="J3:L3"/>
  </mergeCells>
  <conditionalFormatting sqref="B2:L2">
    <cfRule type="dataBar" priority="34">
      <dataBar>
        <cfvo type="num" val="0"/>
        <cfvo type="num" val="1"/>
        <color rgb="FF4F81BD"/>
      </dataBar>
    </cfRule>
    <cfRule type="expression" dxfId="951" priority="34">
      <formula>$W$2&gt;=0.8</formula>
    </cfRule>
    <cfRule type="expression" dxfId="950" priority="34">
      <formula>AND($W$2&gt;=0.5,$W$2&lt;0.8)</formula>
    </cfRule>
    <cfRule type="expression" dxfId="949" priority="34">
      <formula>$W$2&lt;0.5</formula>
    </cfRule>
  </conditionalFormatting>
  <conditionalFormatting sqref="G5:G22">
    <cfRule type="expression" dxfId="948" priority="21">
      <formula>$G5="Met"</formula>
    </cfRule>
    <cfRule type="expression" dxfId="947" priority="22">
      <formula>$G5="Achieved"</formula>
    </cfRule>
    <cfRule type="expression" dxfId="946" priority="23">
      <formula>$G5="Partially met"</formula>
    </cfRule>
    <cfRule type="expression" dxfId="945" priority="24">
      <formula>$G5="Partially achieved"</formula>
    </cfRule>
    <cfRule type="expression" dxfId="944" priority="25">
      <formula>$G5="Not met"</formula>
    </cfRule>
    <cfRule type="expression" dxfId="943" priority="26">
      <formula>$G5="Not yet achieved"</formula>
    </cfRule>
    <cfRule type="expression" dxfId="942" priority="27">
      <formula>$G5="Not applicable"</formula>
    </cfRule>
  </conditionalFormatting>
  <conditionalFormatting sqref="K5:K500">
    <cfRule type="expression" dxfId="941" priority="1">
      <formula>AND(K5&lt;&gt;"",K5&lt;TODAY())</formula>
    </cfRule>
  </conditionalFormatting>
  <conditionalFormatting sqref="L5:L22">
    <cfRule type="beginsWith" dxfId="940" priority="2" operator="beginsWith" text="Blue">
      <formula>LEFT(L5,LEN("Blue"))="Blue"</formula>
    </cfRule>
    <cfRule type="beginsWith" dxfId="939" priority="3" operator="beginsWith" text="Green">
      <formula>LEFT(L5,LEN("Green"))="Green"</formula>
    </cfRule>
    <cfRule type="beginsWith" dxfId="938" priority="4" operator="beginsWith" text="Red">
      <formula>LEFT(L5,LEN("Red"))="Red"</formula>
    </cfRule>
    <cfRule type="beginsWith" dxfId="937" priority="5" operator="beginsWith" text="Grey">
      <formula>LEFT(L5,LEN("Grey"))="Grey"</formula>
    </cfRule>
    <cfRule type="beginsWith" dxfId="936" priority="6" operator="beginsWith" text="Amber">
      <formula>LEFT(L5,LEN("Amber"))="Amber"</formula>
    </cfRule>
    <cfRule type="beginsWith" dxfId="935" priority="7" operator="beginsWith" text="Black">
      <formula>LEFT(L5,LEN("Black"))="Black"</formula>
    </cfRule>
  </conditionalFormatting>
  <dataValidations count="3">
    <dataValidation type="list" allowBlank="1" sqref="G5:G12" xr:uid="{00000000-0002-0000-1100-000000000000}">
      <formula1>MSStatus</formula1>
    </dataValidation>
    <dataValidation type="list" allowBlank="1" sqref="G13:G15" xr:uid="{00000000-0002-0000-1100-000001000000}">
      <formula1>RecStatus</formula1>
    </dataValidation>
    <dataValidation type="list" allowBlank="1" sqref="L5:L22" xr:uid="{00000000-0002-0000-1100-000002000000}">
      <formula1>BRAGStatus</formula1>
    </dataValidation>
  </dataValidations>
  <hyperlinks>
    <hyperlink ref="I1" r:id="rId1" xr:uid="{00000000-0004-0000-1100-000000000000}"/>
    <hyperlink ref="H1" location="Dashboard!A1" display="← Dashboard" xr:uid="{A182FEE2-A709-4ECB-A6AB-DA523DB32FE0}"/>
  </hyperlinks>
  <pageMargins left="0.3" right="0.3" top="0.75" bottom="0.75" header="0.5" footer="0.5"/>
  <pageSetup fitToHeight="0" orientation="landscape"/>
  <headerFooter>
    <oddHeader>&amp;LMid Cheshire Hospitals NHS Foundation Trust&amp;CGPICS V3 – Appendix 3 Audit&amp;R28 Jan 2026</oddHeader>
    <oddFooter>&amp;LConfidential – For internal audit use&amp;CPage &amp;P of &amp;N&amp;R© NHS</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rgb="FF2E75B6"/>
  </sheetPr>
  <dimension ref="A1:Y22"/>
  <sheetViews>
    <sheetView showGridLines="0" showOutlineSymbols="0" zoomScaleNormal="100" workbookViewId="0">
      <pane ySplit="4" topLeftCell="A9" activePane="bottomLeft" state="frozen"/>
      <selection activeCell="K12" sqref="K12"/>
      <selection pane="bottomLeft" activeCell="G9" sqref="G9"/>
    </sheetView>
  </sheetViews>
  <sheetFormatPr defaultRowHeight="14.5" x14ac:dyDescent="0.35"/>
  <cols>
    <col min="1" max="1" width="10.81640625" customWidth="1"/>
    <col min="2" max="2" width="13" hidden="1" customWidth="1"/>
    <col min="3" max="3" width="45" hidden="1" customWidth="1"/>
    <col min="4" max="4" width="18" customWidth="1"/>
    <col min="5" max="5" width="12" hidden="1" customWidth="1"/>
    <col min="6" max="6" width="45" customWidth="1"/>
    <col min="7" max="7" width="30" customWidth="1"/>
    <col min="8" max="8" width="33.1796875" customWidth="1"/>
    <col min="9" max="10" width="34" customWidth="1"/>
    <col min="11" max="11" width="16" customWidth="1"/>
    <col min="12" max="12" width="14" customWidth="1"/>
    <col min="23" max="24" width="0" hidden="1" customWidth="1"/>
    <col min="25" max="25" width="13" hidden="1" customWidth="1"/>
    <col min="26" max="26" width="0" hidden="1" customWidth="1"/>
  </cols>
  <sheetData>
    <row r="1" spans="1:23" ht="80" customHeight="1" x14ac:dyDescent="0.45">
      <c r="A1" s="361" t="s">
        <v>553</v>
      </c>
      <c r="B1" s="362"/>
      <c r="C1" s="362"/>
      <c r="D1" s="362"/>
      <c r="E1" s="362"/>
      <c r="F1" s="362"/>
      <c r="G1" s="30" t="e" vm="3">
        <v>#VALUE!</v>
      </c>
      <c r="H1" s="44" t="e" vm="4">
        <v>#VALUE!</v>
      </c>
      <c r="I1" s="358" t="s">
        <v>163</v>
      </c>
      <c r="J1" s="359"/>
      <c r="K1" s="359"/>
      <c r="L1" s="360"/>
    </row>
    <row r="2" spans="1:23" ht="66" customHeight="1" x14ac:dyDescent="0.35">
      <c r="A2" s="50" t="s">
        <v>3089</v>
      </c>
      <c r="B2" s="317" t="str">
        <f>REPT("█",ROUND($W$2*50,0))&amp;REPT("░",50-ROUND($W$2*50,0))&amp;" "&amp;TEXT($W$2,"0%")</f>
        <v>░░░░░░░░░░░░░░░░░░░░░░░░░░░░░░░░░░░░░░░░░░░░░░░░░░ 0%</v>
      </c>
      <c r="C2" s="235"/>
      <c r="D2" s="235"/>
      <c r="E2" s="235"/>
      <c r="F2" s="235"/>
      <c r="G2" s="235"/>
      <c r="H2" s="235"/>
      <c r="I2" s="235"/>
      <c r="J2" s="235"/>
      <c r="K2" s="235"/>
      <c r="L2" s="235"/>
      <c r="W2" s="32">
        <f>IFERROR(1-COUNTIF($G:$G,"Not assessed")/(COUNTIF($D:$D,"Minimum Standard")+COUNTIF($D:$D,"Quality Recommendation")),0)</f>
        <v>0</v>
      </c>
    </row>
    <row r="3" spans="1:23" ht="20" customHeight="1" x14ac:dyDescent="0.35">
      <c r="A3" s="33"/>
      <c r="B3" s="33"/>
      <c r="C3" s="33"/>
      <c r="D3" s="33"/>
      <c r="E3" s="33"/>
      <c r="F3" s="33"/>
      <c r="G3" s="236"/>
      <c r="H3" s="235"/>
      <c r="I3" s="235"/>
      <c r="J3" s="236"/>
      <c r="K3" s="235"/>
      <c r="L3" s="235"/>
    </row>
    <row r="4" spans="1:23" ht="30" customHeight="1" x14ac:dyDescent="0.35">
      <c r="A4" s="34" t="s">
        <v>161</v>
      </c>
      <c r="B4" s="34" t="s">
        <v>105</v>
      </c>
      <c r="C4" s="34" t="s">
        <v>164</v>
      </c>
      <c r="D4" s="34" t="s">
        <v>165</v>
      </c>
      <c r="E4" s="34" t="s">
        <v>166</v>
      </c>
      <c r="F4" s="34" t="s">
        <v>167</v>
      </c>
      <c r="G4" s="35" t="s">
        <v>68</v>
      </c>
      <c r="H4" s="34" t="s">
        <v>70</v>
      </c>
      <c r="I4" s="34" t="s">
        <v>45</v>
      </c>
      <c r="J4" s="34" t="s">
        <v>47</v>
      </c>
      <c r="K4" s="36" t="s">
        <v>49</v>
      </c>
      <c r="L4" s="34" t="s">
        <v>15</v>
      </c>
    </row>
    <row r="5" spans="1:23" ht="60" customHeight="1" x14ac:dyDescent="0.35">
      <c r="A5" s="39" t="s">
        <v>554</v>
      </c>
      <c r="B5" s="39" t="s">
        <v>555</v>
      </c>
      <c r="C5" s="39" t="s">
        <v>556</v>
      </c>
      <c r="D5" s="39" t="s">
        <v>125</v>
      </c>
      <c r="E5" s="40">
        <v>1</v>
      </c>
      <c r="F5" s="39" t="s">
        <v>557</v>
      </c>
      <c r="G5" s="7" t="s">
        <v>24</v>
      </c>
      <c r="H5" s="13"/>
      <c r="I5" s="23"/>
      <c r="J5" s="15"/>
      <c r="K5" s="15"/>
      <c r="L5" s="6" t="s">
        <v>172</v>
      </c>
    </row>
    <row r="6" spans="1:23" ht="60" customHeight="1" x14ac:dyDescent="0.35">
      <c r="A6" s="42" t="s">
        <v>558</v>
      </c>
      <c r="B6" s="42" t="s">
        <v>555</v>
      </c>
      <c r="C6" s="42" t="s">
        <v>556</v>
      </c>
      <c r="D6" s="42" t="s">
        <v>125</v>
      </c>
      <c r="E6" s="42">
        <v>2</v>
      </c>
      <c r="F6" s="42" t="s">
        <v>559</v>
      </c>
      <c r="G6" s="6" t="s">
        <v>24</v>
      </c>
      <c r="H6" s="13"/>
      <c r="I6" s="16"/>
      <c r="J6" s="17"/>
      <c r="K6" s="17"/>
      <c r="L6" s="6" t="s">
        <v>172</v>
      </c>
    </row>
    <row r="7" spans="1:23" ht="60" customHeight="1" x14ac:dyDescent="0.35">
      <c r="A7" s="40" t="s">
        <v>560</v>
      </c>
      <c r="B7" s="40" t="s">
        <v>555</v>
      </c>
      <c r="C7" s="40" t="s">
        <v>556</v>
      </c>
      <c r="D7" s="40" t="s">
        <v>125</v>
      </c>
      <c r="E7" s="40">
        <v>3</v>
      </c>
      <c r="F7" s="40" t="s">
        <v>561</v>
      </c>
      <c r="G7" s="6" t="s">
        <v>24</v>
      </c>
      <c r="H7" s="13"/>
      <c r="I7" s="16"/>
      <c r="J7" s="17"/>
      <c r="K7" s="17"/>
      <c r="L7" s="6" t="s">
        <v>172</v>
      </c>
    </row>
    <row r="8" spans="1:23" ht="60" customHeight="1" x14ac:dyDescent="0.35">
      <c r="A8" s="42" t="s">
        <v>562</v>
      </c>
      <c r="B8" s="42" t="s">
        <v>555</v>
      </c>
      <c r="C8" s="42" t="s">
        <v>556</v>
      </c>
      <c r="D8" s="42" t="s">
        <v>125</v>
      </c>
      <c r="E8" s="42">
        <v>4</v>
      </c>
      <c r="F8" s="42" t="s">
        <v>3167</v>
      </c>
      <c r="G8" s="6" t="s">
        <v>24</v>
      </c>
      <c r="H8" s="13"/>
      <c r="I8" s="16"/>
      <c r="J8" s="17"/>
      <c r="K8" s="17"/>
      <c r="L8" s="6" t="s">
        <v>172</v>
      </c>
    </row>
    <row r="9" spans="1:23" ht="60" customHeight="1" x14ac:dyDescent="0.35">
      <c r="A9" s="40" t="s">
        <v>563</v>
      </c>
      <c r="B9" s="40" t="s">
        <v>555</v>
      </c>
      <c r="C9" s="40" t="s">
        <v>556</v>
      </c>
      <c r="D9" s="40" t="s">
        <v>184</v>
      </c>
      <c r="E9" s="40">
        <v>1</v>
      </c>
      <c r="F9" s="40" t="s">
        <v>564</v>
      </c>
      <c r="G9" s="6" t="s">
        <v>24</v>
      </c>
      <c r="H9" s="13"/>
      <c r="I9" s="16"/>
      <c r="J9" s="17"/>
      <c r="K9" s="17"/>
      <c r="L9" s="6" t="s">
        <v>172</v>
      </c>
    </row>
    <row r="10" spans="1:23" ht="60" customHeight="1" x14ac:dyDescent="0.35">
      <c r="A10" s="42" t="s">
        <v>565</v>
      </c>
      <c r="B10" s="42" t="s">
        <v>555</v>
      </c>
      <c r="C10" s="42" t="s">
        <v>556</v>
      </c>
      <c r="D10" s="42" t="s">
        <v>184</v>
      </c>
      <c r="E10" s="42">
        <v>2</v>
      </c>
      <c r="F10" s="42" t="s">
        <v>566</v>
      </c>
      <c r="G10" s="6" t="s">
        <v>24</v>
      </c>
      <c r="H10" s="13"/>
      <c r="I10" s="16"/>
      <c r="J10" s="17"/>
      <c r="K10" s="17"/>
      <c r="L10" s="6" t="s">
        <v>172</v>
      </c>
    </row>
    <row r="11" spans="1:23" ht="60" customHeight="1" x14ac:dyDescent="0.35">
      <c r="A11" s="40" t="s">
        <v>567</v>
      </c>
      <c r="B11" s="40" t="s">
        <v>555</v>
      </c>
      <c r="C11" s="40" t="s">
        <v>556</v>
      </c>
      <c r="D11" s="40" t="s">
        <v>184</v>
      </c>
      <c r="E11" s="40">
        <v>3</v>
      </c>
      <c r="F11" s="40" t="s">
        <v>568</v>
      </c>
      <c r="G11" s="6" t="s">
        <v>24</v>
      </c>
      <c r="H11" s="13"/>
      <c r="I11" s="16"/>
      <c r="J11" s="17"/>
      <c r="K11" s="17"/>
      <c r="L11" s="6" t="s">
        <v>172</v>
      </c>
    </row>
    <row r="12" spans="1:23" ht="60" customHeight="1" x14ac:dyDescent="0.35">
      <c r="A12" s="42" t="s">
        <v>569</v>
      </c>
      <c r="B12" s="42" t="s">
        <v>555</v>
      </c>
      <c r="C12" s="42" t="s">
        <v>556</v>
      </c>
      <c r="D12" s="42" t="s">
        <v>184</v>
      </c>
      <c r="E12" s="42">
        <v>4</v>
      </c>
      <c r="F12" s="42" t="s">
        <v>3168</v>
      </c>
      <c r="G12" s="6" t="s">
        <v>24</v>
      </c>
      <c r="H12" s="13"/>
      <c r="I12" s="16"/>
      <c r="J12" s="17"/>
      <c r="K12" s="18"/>
      <c r="L12" s="6" t="s">
        <v>172</v>
      </c>
    </row>
    <row r="13" spans="1:23" ht="60" customHeight="1" x14ac:dyDescent="0.35">
      <c r="A13" s="40" t="s">
        <v>570</v>
      </c>
      <c r="B13" s="40" t="s">
        <v>555</v>
      </c>
      <c r="C13" s="40" t="s">
        <v>556</v>
      </c>
      <c r="D13" s="40" t="s">
        <v>184</v>
      </c>
      <c r="E13" s="40">
        <v>5</v>
      </c>
      <c r="F13" s="40" t="s">
        <v>571</v>
      </c>
      <c r="G13" s="6" t="s">
        <v>24</v>
      </c>
      <c r="H13" s="13"/>
      <c r="I13" s="16"/>
      <c r="J13" s="17"/>
      <c r="K13" s="18"/>
      <c r="L13" s="6" t="s">
        <v>172</v>
      </c>
    </row>
    <row r="14" spans="1:23" ht="60" customHeight="1" x14ac:dyDescent="0.35">
      <c r="A14" s="42" t="s">
        <v>572</v>
      </c>
      <c r="B14" s="42" t="s">
        <v>555</v>
      </c>
      <c r="C14" s="42" t="s">
        <v>556</v>
      </c>
      <c r="D14" s="42" t="s">
        <v>184</v>
      </c>
      <c r="E14" s="42">
        <v>6</v>
      </c>
      <c r="F14" s="42" t="s">
        <v>573</v>
      </c>
      <c r="G14" s="6" t="s">
        <v>24</v>
      </c>
      <c r="H14" s="13"/>
      <c r="I14" s="16"/>
      <c r="J14" s="17"/>
      <c r="K14" s="17"/>
      <c r="L14" s="6" t="s">
        <v>172</v>
      </c>
    </row>
    <row r="15" spans="1:23" x14ac:dyDescent="0.35">
      <c r="A15" s="45"/>
      <c r="B15" s="45"/>
      <c r="C15" s="45"/>
      <c r="D15" s="45"/>
      <c r="E15" s="45"/>
      <c r="F15" s="45"/>
      <c r="G15" s="46"/>
      <c r="H15" s="45"/>
      <c r="I15" s="47"/>
      <c r="J15" s="48"/>
      <c r="K15" s="48"/>
      <c r="L15" s="48"/>
    </row>
    <row r="16" spans="1:23" x14ac:dyDescent="0.35">
      <c r="A16" s="45"/>
      <c r="B16" s="45"/>
      <c r="C16" s="45"/>
      <c r="D16" s="45"/>
      <c r="E16" s="45"/>
      <c r="F16" s="45"/>
      <c r="G16" s="46"/>
      <c r="H16" s="45"/>
      <c r="I16" s="47"/>
      <c r="J16" s="48"/>
      <c r="K16" s="48"/>
      <c r="L16" s="48"/>
    </row>
    <row r="17" spans="1:12" x14ac:dyDescent="0.35">
      <c r="A17" s="45"/>
      <c r="B17" s="45"/>
      <c r="C17" s="45"/>
      <c r="D17" s="45"/>
      <c r="E17" s="45"/>
      <c r="F17" s="45"/>
      <c r="G17" s="46"/>
      <c r="H17" s="45"/>
      <c r="I17" s="47"/>
      <c r="J17" s="48"/>
      <c r="K17" s="49"/>
      <c r="L17" s="48"/>
    </row>
    <row r="18" spans="1:12" x14ac:dyDescent="0.35">
      <c r="A18" s="45"/>
      <c r="B18" s="45"/>
      <c r="C18" s="45"/>
      <c r="D18" s="45"/>
      <c r="E18" s="45"/>
      <c r="F18" s="45"/>
      <c r="G18" s="46"/>
      <c r="H18" s="45"/>
      <c r="I18" s="47"/>
      <c r="J18" s="48"/>
      <c r="K18" s="49"/>
      <c r="L18" s="48"/>
    </row>
    <row r="19" spans="1:12" x14ac:dyDescent="0.35">
      <c r="A19" s="45"/>
      <c r="B19" s="45"/>
      <c r="C19" s="45"/>
      <c r="D19" s="45"/>
      <c r="E19" s="45"/>
      <c r="F19" s="45"/>
      <c r="G19" s="46"/>
      <c r="H19" s="45"/>
      <c r="I19" s="47"/>
      <c r="J19" s="48"/>
      <c r="K19" s="49"/>
      <c r="L19" s="48"/>
    </row>
    <row r="20" spans="1:12" x14ac:dyDescent="0.35">
      <c r="A20" s="45"/>
      <c r="B20" s="45"/>
      <c r="C20" s="45"/>
      <c r="D20" s="45"/>
      <c r="E20" s="45"/>
      <c r="F20" s="45"/>
      <c r="G20" s="46"/>
      <c r="H20" s="45"/>
      <c r="I20" s="47"/>
      <c r="J20" s="48"/>
      <c r="K20" s="49"/>
      <c r="L20" s="48"/>
    </row>
    <row r="21" spans="1:12" x14ac:dyDescent="0.35">
      <c r="A21" s="45"/>
      <c r="B21" s="45"/>
      <c r="C21" s="45"/>
      <c r="D21" s="45"/>
      <c r="E21" s="45"/>
      <c r="F21" s="45"/>
      <c r="G21" s="46"/>
      <c r="H21" s="45"/>
      <c r="I21" s="47"/>
      <c r="J21" s="48"/>
      <c r="K21" s="49"/>
      <c r="L21" s="48"/>
    </row>
    <row r="22" spans="1:12" x14ac:dyDescent="0.35">
      <c r="A22" s="45"/>
      <c r="B22" s="45"/>
      <c r="C22" s="45"/>
      <c r="D22" s="45"/>
      <c r="E22" s="45"/>
      <c r="F22" s="45"/>
      <c r="G22" s="46"/>
      <c r="H22" s="45"/>
      <c r="I22" s="47"/>
      <c r="J22" s="48"/>
      <c r="K22" s="48"/>
      <c r="L22" s="48"/>
    </row>
  </sheetData>
  <sheetProtection sheet="1" selectLockedCells="1" sort="0" autoFilter="0"/>
  <autoFilter ref="A4:L4" xr:uid="{00000000-0009-0000-0000-000012000000}"/>
  <mergeCells count="5">
    <mergeCell ref="I1:L1"/>
    <mergeCell ref="A1:F1"/>
    <mergeCell ref="B2:L2"/>
    <mergeCell ref="G3:I3"/>
    <mergeCell ref="J3:L3"/>
  </mergeCells>
  <conditionalFormatting sqref="B2:L2">
    <cfRule type="dataBar" priority="34">
      <dataBar>
        <cfvo type="num" val="0"/>
        <cfvo type="num" val="1"/>
        <color rgb="FF4F81BD"/>
      </dataBar>
    </cfRule>
    <cfRule type="expression" dxfId="934" priority="34">
      <formula>$W$2&gt;=0.8</formula>
    </cfRule>
    <cfRule type="expression" dxfId="933" priority="34">
      <formula>AND($W$2&gt;=0.5,$W$2&lt;0.8)</formula>
    </cfRule>
    <cfRule type="expression" dxfId="932" priority="34">
      <formula>$W$2&lt;0.5</formula>
    </cfRule>
  </conditionalFormatting>
  <conditionalFormatting sqref="G5:G22">
    <cfRule type="expression" dxfId="931" priority="21">
      <formula>$G5="Met"</formula>
    </cfRule>
    <cfRule type="expression" dxfId="930" priority="22">
      <formula>$G5="Achieved"</formula>
    </cfRule>
    <cfRule type="expression" dxfId="929" priority="23">
      <formula>$G5="Partially met"</formula>
    </cfRule>
    <cfRule type="expression" dxfId="928" priority="24">
      <formula>$G5="Partially achieved"</formula>
    </cfRule>
    <cfRule type="expression" dxfId="927" priority="25">
      <formula>$G5="Not met"</formula>
    </cfRule>
    <cfRule type="expression" dxfId="926" priority="26">
      <formula>$G5="Not yet achieved"</formula>
    </cfRule>
    <cfRule type="expression" dxfId="925" priority="27">
      <formula>$G5="Not applicable"</formula>
    </cfRule>
  </conditionalFormatting>
  <conditionalFormatting sqref="K5:K500">
    <cfRule type="expression" dxfId="924" priority="1">
      <formula>AND(K5&lt;&gt;"",K5&lt;TODAY())</formula>
    </cfRule>
  </conditionalFormatting>
  <conditionalFormatting sqref="L5:L22">
    <cfRule type="beginsWith" dxfId="923" priority="2" operator="beginsWith" text="Blue">
      <formula>LEFT(L5,LEN("Blue"))="Blue"</formula>
    </cfRule>
    <cfRule type="beginsWith" dxfId="922" priority="3" operator="beginsWith" text="Green">
      <formula>LEFT(L5,LEN("Green"))="Green"</formula>
    </cfRule>
    <cfRule type="beginsWith" dxfId="921" priority="4" operator="beginsWith" text="Red">
      <formula>LEFT(L5,LEN("Red"))="Red"</formula>
    </cfRule>
    <cfRule type="beginsWith" dxfId="920" priority="5" operator="beginsWith" text="Grey">
      <formula>LEFT(L5,LEN("Grey"))="Grey"</formula>
    </cfRule>
    <cfRule type="beginsWith" dxfId="919" priority="6" operator="beginsWith" text="Amber">
      <formula>LEFT(L5,LEN("Amber"))="Amber"</formula>
    </cfRule>
    <cfRule type="beginsWith" dxfId="918" priority="7" operator="beginsWith" text="Black">
      <formula>LEFT(L5,LEN("Black"))="Black"</formula>
    </cfRule>
  </conditionalFormatting>
  <dataValidations count="3">
    <dataValidation type="list" allowBlank="1" sqref="G5:G8" xr:uid="{00000000-0002-0000-1200-000000000000}">
      <formula1>MSStatus</formula1>
    </dataValidation>
    <dataValidation type="list" allowBlank="1" sqref="G9:G14" xr:uid="{00000000-0002-0000-1200-000001000000}">
      <formula1>RecStatus</formula1>
    </dataValidation>
    <dataValidation type="list" allowBlank="1" sqref="L5:L22" xr:uid="{00000000-0002-0000-1200-000002000000}">
      <formula1>BRAGStatus</formula1>
    </dataValidation>
  </dataValidations>
  <hyperlinks>
    <hyperlink ref="I1" r:id="rId1" xr:uid="{00000000-0004-0000-1200-000000000000}"/>
    <hyperlink ref="H1" location="Dashboard!A1" display="← Dashboard" xr:uid="{C58BC693-D45A-4056-AC54-BBD5DA4B3C0F}"/>
  </hyperlinks>
  <pageMargins left="0.3" right="0.3" top="0.75" bottom="0.75" header="0.5" footer="0.5"/>
  <pageSetup fitToHeight="0" orientation="landscape"/>
  <headerFooter>
    <oddHeader>&amp;LMid Cheshire Hospitals NHS Foundation Trust&amp;CGPICS V3 – Appendix 3 Audit&amp;R28 Jan 2026</oddHeader>
    <oddFooter>&amp;LConfidential – For internal audit use&amp;CPage &amp;P of &amp;N&amp;R© NHS</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rgb="FF2E75B6"/>
  </sheetPr>
  <dimension ref="A1:Y22"/>
  <sheetViews>
    <sheetView showGridLines="0" showOutlineSymbols="0" zoomScaleNormal="100" workbookViewId="0">
      <pane ySplit="4" topLeftCell="A13" activePane="bottomLeft" state="frozen"/>
      <selection activeCell="K12" sqref="K12"/>
      <selection pane="bottomLeft" activeCell="G13" sqref="G13"/>
    </sheetView>
  </sheetViews>
  <sheetFormatPr defaultRowHeight="14.5" x14ac:dyDescent="0.35"/>
  <cols>
    <col min="1" max="1" width="10.81640625" customWidth="1"/>
    <col min="2" max="2" width="13" hidden="1" customWidth="1"/>
    <col min="3" max="3" width="24" hidden="1" customWidth="1"/>
    <col min="4" max="4" width="18" customWidth="1"/>
    <col min="5" max="5" width="12" hidden="1" customWidth="1"/>
    <col min="6" max="6" width="45" customWidth="1"/>
    <col min="7" max="7" width="30" customWidth="1"/>
    <col min="8" max="8" width="33.1796875" customWidth="1"/>
    <col min="9" max="10" width="34" customWidth="1"/>
    <col min="11" max="11" width="16" customWidth="1"/>
    <col min="12" max="12" width="14" customWidth="1"/>
    <col min="23" max="24" width="0" hidden="1" customWidth="1"/>
    <col min="25" max="25" width="13" hidden="1" customWidth="1"/>
    <col min="26" max="26" width="0" hidden="1" customWidth="1"/>
  </cols>
  <sheetData>
    <row r="1" spans="1:23" ht="80" customHeight="1" x14ac:dyDescent="0.45">
      <c r="A1" s="361" t="s">
        <v>574</v>
      </c>
      <c r="B1" s="362"/>
      <c r="C1" s="362"/>
      <c r="D1" s="362"/>
      <c r="E1" s="362"/>
      <c r="F1" s="362"/>
      <c r="G1" s="30" t="e" vm="3">
        <v>#VALUE!</v>
      </c>
      <c r="H1" s="44" t="e" vm="4">
        <v>#VALUE!</v>
      </c>
      <c r="I1" s="358" t="s">
        <v>163</v>
      </c>
      <c r="J1" s="359"/>
      <c r="K1" s="359"/>
      <c r="L1" s="360"/>
    </row>
    <row r="2" spans="1:23" ht="66" customHeight="1" x14ac:dyDescent="0.35">
      <c r="A2" s="50" t="s">
        <v>3089</v>
      </c>
      <c r="B2" s="317" t="str">
        <f>REPT("█",ROUND($W$2*50,0))&amp;REPT("░",50-ROUND($W$2*50,0))&amp;" "&amp;TEXT($W$2,"0%")</f>
        <v>░░░░░░░░░░░░░░░░░░░░░░░░░░░░░░░░░░░░░░░░░░░░░░░░░░ 0%</v>
      </c>
      <c r="C2" s="235"/>
      <c r="D2" s="235"/>
      <c r="E2" s="235"/>
      <c r="F2" s="235"/>
      <c r="G2" s="235"/>
      <c r="H2" s="235"/>
      <c r="I2" s="235"/>
      <c r="J2" s="235"/>
      <c r="K2" s="235"/>
      <c r="L2" s="235"/>
      <c r="W2" s="32">
        <f>IFERROR(1-COUNTIF($G:$G,"Not assessed")/(COUNTIF($D:$D,"Minimum Standard")+COUNTIF($D:$D,"Quality Recommendation")),0)</f>
        <v>0</v>
      </c>
    </row>
    <row r="3" spans="1:23" ht="20" customHeight="1" x14ac:dyDescent="0.35">
      <c r="A3" s="33"/>
      <c r="B3" s="33"/>
      <c r="C3" s="33"/>
      <c r="D3" s="33"/>
      <c r="E3" s="33"/>
      <c r="F3" s="33"/>
      <c r="G3" s="236"/>
      <c r="H3" s="235"/>
      <c r="I3" s="235"/>
      <c r="J3" s="236"/>
      <c r="K3" s="235"/>
      <c r="L3" s="235"/>
    </row>
    <row r="4" spans="1:23" ht="30" customHeight="1" x14ac:dyDescent="0.35">
      <c r="A4" s="34" t="s">
        <v>161</v>
      </c>
      <c r="B4" s="34" t="s">
        <v>105</v>
      </c>
      <c r="C4" s="34" t="s">
        <v>164</v>
      </c>
      <c r="D4" s="34" t="s">
        <v>165</v>
      </c>
      <c r="E4" s="34" t="s">
        <v>166</v>
      </c>
      <c r="F4" s="34" t="s">
        <v>167</v>
      </c>
      <c r="G4" s="35" t="s">
        <v>68</v>
      </c>
      <c r="H4" s="34" t="s">
        <v>70</v>
      </c>
      <c r="I4" s="34" t="s">
        <v>45</v>
      </c>
      <c r="J4" s="34" t="s">
        <v>47</v>
      </c>
      <c r="K4" s="36" t="s">
        <v>49</v>
      </c>
      <c r="L4" s="34" t="s">
        <v>15</v>
      </c>
    </row>
    <row r="5" spans="1:23" ht="60" customHeight="1" x14ac:dyDescent="0.35">
      <c r="A5" s="39" t="s">
        <v>575</v>
      </c>
      <c r="B5" s="39" t="s">
        <v>576</v>
      </c>
      <c r="C5" s="39" t="s">
        <v>577</v>
      </c>
      <c r="D5" s="39" t="s">
        <v>125</v>
      </c>
      <c r="E5" s="40">
        <v>1</v>
      </c>
      <c r="F5" s="39" t="s">
        <v>578</v>
      </c>
      <c r="G5" s="7" t="s">
        <v>24</v>
      </c>
      <c r="H5" s="13"/>
      <c r="I5" s="23"/>
      <c r="J5" s="15"/>
      <c r="K5" s="15"/>
      <c r="L5" s="6" t="s">
        <v>172</v>
      </c>
    </row>
    <row r="6" spans="1:23" ht="60" customHeight="1" x14ac:dyDescent="0.35">
      <c r="A6" s="42" t="s">
        <v>579</v>
      </c>
      <c r="B6" s="42" t="s">
        <v>576</v>
      </c>
      <c r="C6" s="42" t="s">
        <v>577</v>
      </c>
      <c r="D6" s="42" t="s">
        <v>125</v>
      </c>
      <c r="E6" s="42">
        <v>2</v>
      </c>
      <c r="F6" s="42" t="s">
        <v>580</v>
      </c>
      <c r="G6" s="6" t="s">
        <v>24</v>
      </c>
      <c r="H6" s="13"/>
      <c r="I6" s="16"/>
      <c r="J6" s="17"/>
      <c r="K6" s="17"/>
      <c r="L6" s="6" t="s">
        <v>172</v>
      </c>
    </row>
    <row r="7" spans="1:23" ht="60" customHeight="1" x14ac:dyDescent="0.35">
      <c r="A7" s="40" t="s">
        <v>581</v>
      </c>
      <c r="B7" s="40" t="s">
        <v>576</v>
      </c>
      <c r="C7" s="40" t="s">
        <v>577</v>
      </c>
      <c r="D7" s="40" t="s">
        <v>125</v>
      </c>
      <c r="E7" s="40">
        <v>3</v>
      </c>
      <c r="F7" s="40" t="s">
        <v>582</v>
      </c>
      <c r="G7" s="6" t="s">
        <v>24</v>
      </c>
      <c r="H7" s="13"/>
      <c r="I7" s="16"/>
      <c r="J7" s="17"/>
      <c r="K7" s="17"/>
      <c r="L7" s="6" t="s">
        <v>172</v>
      </c>
    </row>
    <row r="8" spans="1:23" ht="60" customHeight="1" x14ac:dyDescent="0.35">
      <c r="A8" s="42" t="s">
        <v>583</v>
      </c>
      <c r="B8" s="42" t="s">
        <v>576</v>
      </c>
      <c r="C8" s="42" t="s">
        <v>577</v>
      </c>
      <c r="D8" s="42" t="s">
        <v>125</v>
      </c>
      <c r="E8" s="42">
        <v>4</v>
      </c>
      <c r="F8" s="42" t="s">
        <v>584</v>
      </c>
      <c r="G8" s="6" t="s">
        <v>24</v>
      </c>
      <c r="H8" s="13"/>
      <c r="I8" s="16"/>
      <c r="J8" s="17"/>
      <c r="K8" s="17"/>
      <c r="L8" s="6" t="s">
        <v>172</v>
      </c>
    </row>
    <row r="9" spans="1:23" ht="60" customHeight="1" x14ac:dyDescent="0.35">
      <c r="A9" s="40" t="s">
        <v>585</v>
      </c>
      <c r="B9" s="40" t="s">
        <v>576</v>
      </c>
      <c r="C9" s="40" t="s">
        <v>577</v>
      </c>
      <c r="D9" s="40" t="s">
        <v>125</v>
      </c>
      <c r="E9" s="40">
        <v>5</v>
      </c>
      <c r="F9" s="40" t="s">
        <v>586</v>
      </c>
      <c r="G9" s="6" t="s">
        <v>24</v>
      </c>
      <c r="H9" s="13"/>
      <c r="I9" s="16"/>
      <c r="J9" s="17"/>
      <c r="K9" s="17"/>
      <c r="L9" s="6" t="s">
        <v>172</v>
      </c>
    </row>
    <row r="10" spans="1:23" ht="60" customHeight="1" x14ac:dyDescent="0.35">
      <c r="A10" s="42" t="s">
        <v>587</v>
      </c>
      <c r="B10" s="42" t="s">
        <v>576</v>
      </c>
      <c r="C10" s="42" t="s">
        <v>577</v>
      </c>
      <c r="D10" s="42" t="s">
        <v>125</v>
      </c>
      <c r="E10" s="42">
        <v>6</v>
      </c>
      <c r="F10" s="42" t="s">
        <v>588</v>
      </c>
      <c r="G10" s="6" t="s">
        <v>24</v>
      </c>
      <c r="H10" s="13"/>
      <c r="I10" s="16"/>
      <c r="J10" s="17"/>
      <c r="K10" s="17"/>
      <c r="L10" s="6" t="s">
        <v>172</v>
      </c>
    </row>
    <row r="11" spans="1:23" ht="60" customHeight="1" x14ac:dyDescent="0.35">
      <c r="A11" s="40" t="s">
        <v>589</v>
      </c>
      <c r="B11" s="40" t="s">
        <v>576</v>
      </c>
      <c r="C11" s="40" t="s">
        <v>577</v>
      </c>
      <c r="D11" s="40" t="s">
        <v>125</v>
      </c>
      <c r="E11" s="40">
        <v>7</v>
      </c>
      <c r="F11" s="40" t="s">
        <v>590</v>
      </c>
      <c r="G11" s="6" t="s">
        <v>24</v>
      </c>
      <c r="H11" s="13"/>
      <c r="I11" s="16"/>
      <c r="J11" s="17"/>
      <c r="K11" s="17"/>
      <c r="L11" s="6" t="s">
        <v>172</v>
      </c>
    </row>
    <row r="12" spans="1:23" ht="60" customHeight="1" x14ac:dyDescent="0.35">
      <c r="A12" s="42" t="s">
        <v>591</v>
      </c>
      <c r="B12" s="42" t="s">
        <v>576</v>
      </c>
      <c r="C12" s="42" t="s">
        <v>577</v>
      </c>
      <c r="D12" s="42" t="s">
        <v>125</v>
      </c>
      <c r="E12" s="42">
        <v>8</v>
      </c>
      <c r="F12" s="42" t="s">
        <v>592</v>
      </c>
      <c r="G12" s="6" t="s">
        <v>24</v>
      </c>
      <c r="H12" s="13"/>
      <c r="I12" s="16"/>
      <c r="J12" s="17"/>
      <c r="K12" s="18"/>
      <c r="L12" s="6" t="s">
        <v>172</v>
      </c>
    </row>
    <row r="13" spans="1:23" ht="60" customHeight="1" x14ac:dyDescent="0.35">
      <c r="A13" s="40" t="s">
        <v>593</v>
      </c>
      <c r="B13" s="40" t="s">
        <v>576</v>
      </c>
      <c r="C13" s="40" t="s">
        <v>577</v>
      </c>
      <c r="D13" s="40" t="s">
        <v>184</v>
      </c>
      <c r="E13" s="40">
        <v>1</v>
      </c>
      <c r="F13" s="40" t="s">
        <v>594</v>
      </c>
      <c r="G13" s="6" t="s">
        <v>24</v>
      </c>
      <c r="H13" s="13"/>
      <c r="I13" s="16"/>
      <c r="J13" s="17"/>
      <c r="K13" s="18"/>
      <c r="L13" s="6" t="s">
        <v>172</v>
      </c>
    </row>
    <row r="14" spans="1:23" ht="60" customHeight="1" x14ac:dyDescent="0.35">
      <c r="A14" s="42" t="s">
        <v>595</v>
      </c>
      <c r="B14" s="42" t="s">
        <v>576</v>
      </c>
      <c r="C14" s="42" t="s">
        <v>577</v>
      </c>
      <c r="D14" s="42" t="s">
        <v>184</v>
      </c>
      <c r="E14" s="42">
        <v>2</v>
      </c>
      <c r="F14" s="42" t="s">
        <v>596</v>
      </c>
      <c r="G14" s="6" t="s">
        <v>24</v>
      </c>
      <c r="H14" s="13"/>
      <c r="I14" s="16"/>
      <c r="J14" s="17"/>
      <c r="K14" s="17"/>
      <c r="L14" s="6" t="s">
        <v>172</v>
      </c>
    </row>
    <row r="15" spans="1:23" ht="60" customHeight="1" x14ac:dyDescent="0.35">
      <c r="A15" s="40" t="s">
        <v>597</v>
      </c>
      <c r="B15" s="40" t="s">
        <v>576</v>
      </c>
      <c r="C15" s="40" t="s">
        <v>577</v>
      </c>
      <c r="D15" s="40" t="s">
        <v>184</v>
      </c>
      <c r="E15" s="40">
        <v>3</v>
      </c>
      <c r="F15" s="40" t="s">
        <v>598</v>
      </c>
      <c r="G15" s="6" t="s">
        <v>24</v>
      </c>
      <c r="H15" s="13"/>
      <c r="I15" s="16"/>
      <c r="J15" s="17"/>
      <c r="K15" s="17"/>
      <c r="L15" s="6" t="s">
        <v>172</v>
      </c>
    </row>
    <row r="16" spans="1:23" ht="60" customHeight="1" x14ac:dyDescent="0.35">
      <c r="A16" s="42" t="s">
        <v>599</v>
      </c>
      <c r="B16" s="42" t="s">
        <v>576</v>
      </c>
      <c r="C16" s="42" t="s">
        <v>577</v>
      </c>
      <c r="D16" s="42" t="s">
        <v>184</v>
      </c>
      <c r="E16" s="42">
        <v>4</v>
      </c>
      <c r="F16" s="42" t="s">
        <v>3169</v>
      </c>
      <c r="G16" s="6" t="s">
        <v>24</v>
      </c>
      <c r="H16" s="13"/>
      <c r="I16" s="16"/>
      <c r="J16" s="17"/>
      <c r="K16" s="17"/>
      <c r="L16" s="6" t="s">
        <v>172</v>
      </c>
    </row>
    <row r="17" spans="1:12" x14ac:dyDescent="0.35">
      <c r="A17" s="45"/>
      <c r="B17" s="45"/>
      <c r="C17" s="45"/>
      <c r="D17" s="45"/>
      <c r="E17" s="45"/>
      <c r="F17" s="45"/>
      <c r="G17" s="46"/>
      <c r="H17" s="45"/>
      <c r="I17" s="47"/>
      <c r="J17" s="48"/>
      <c r="K17" s="49"/>
      <c r="L17" s="48"/>
    </row>
    <row r="18" spans="1:12" x14ac:dyDescent="0.35">
      <c r="A18" s="45"/>
      <c r="B18" s="45"/>
      <c r="C18" s="45"/>
      <c r="D18" s="45"/>
      <c r="E18" s="45"/>
      <c r="F18" s="45"/>
      <c r="G18" s="46"/>
      <c r="H18" s="45"/>
      <c r="I18" s="47"/>
      <c r="J18" s="48"/>
      <c r="K18" s="49"/>
      <c r="L18" s="48"/>
    </row>
    <row r="19" spans="1:12" x14ac:dyDescent="0.35">
      <c r="A19" s="45"/>
      <c r="B19" s="45"/>
      <c r="C19" s="45"/>
      <c r="D19" s="45"/>
      <c r="E19" s="45"/>
      <c r="F19" s="45"/>
      <c r="G19" s="46"/>
      <c r="H19" s="45"/>
      <c r="I19" s="47"/>
      <c r="J19" s="48"/>
      <c r="K19" s="49"/>
      <c r="L19" s="48"/>
    </row>
    <row r="20" spans="1:12" x14ac:dyDescent="0.35">
      <c r="A20" s="45"/>
      <c r="B20" s="45"/>
      <c r="C20" s="45"/>
      <c r="D20" s="45"/>
      <c r="E20" s="45"/>
      <c r="F20" s="45"/>
      <c r="G20" s="46"/>
      <c r="H20" s="45"/>
      <c r="I20" s="47"/>
      <c r="J20" s="48"/>
      <c r="K20" s="49"/>
      <c r="L20" s="48"/>
    </row>
    <row r="21" spans="1:12" x14ac:dyDescent="0.35">
      <c r="A21" s="45"/>
      <c r="B21" s="45"/>
      <c r="C21" s="45"/>
      <c r="D21" s="45"/>
      <c r="E21" s="45"/>
      <c r="F21" s="45"/>
      <c r="G21" s="46"/>
      <c r="H21" s="45"/>
      <c r="I21" s="47"/>
      <c r="J21" s="48"/>
      <c r="K21" s="49"/>
      <c r="L21" s="48"/>
    </row>
    <row r="22" spans="1:12" x14ac:dyDescent="0.35">
      <c r="A22" s="45"/>
      <c r="B22" s="45"/>
      <c r="C22" s="45"/>
      <c r="D22" s="45"/>
      <c r="E22" s="45"/>
      <c r="F22" s="45"/>
      <c r="G22" s="46"/>
      <c r="H22" s="45"/>
      <c r="I22" s="47"/>
      <c r="J22" s="48"/>
      <c r="K22" s="48"/>
      <c r="L22" s="48"/>
    </row>
  </sheetData>
  <sheetProtection sheet="1" selectLockedCells="1" sort="0" autoFilter="0"/>
  <autoFilter ref="A4:L4" xr:uid="{00000000-0009-0000-0000-000013000000}"/>
  <mergeCells count="5">
    <mergeCell ref="I1:L1"/>
    <mergeCell ref="A1:F1"/>
    <mergeCell ref="B2:L2"/>
    <mergeCell ref="G3:I3"/>
    <mergeCell ref="J3:L3"/>
  </mergeCells>
  <conditionalFormatting sqref="B2:L2">
    <cfRule type="dataBar" priority="34">
      <dataBar>
        <cfvo type="num" val="0"/>
        <cfvo type="num" val="1"/>
        <color rgb="FF4F81BD"/>
      </dataBar>
    </cfRule>
    <cfRule type="expression" dxfId="917" priority="34">
      <formula>$W$2&gt;=0.8</formula>
    </cfRule>
    <cfRule type="expression" dxfId="916" priority="34">
      <formula>AND($W$2&gt;=0.5,$W$2&lt;0.8)</formula>
    </cfRule>
    <cfRule type="expression" dxfId="915" priority="34">
      <formula>$W$2&lt;0.5</formula>
    </cfRule>
  </conditionalFormatting>
  <conditionalFormatting sqref="G5:G22">
    <cfRule type="expression" dxfId="914" priority="21">
      <formula>$G5="Met"</formula>
    </cfRule>
    <cfRule type="expression" dxfId="913" priority="22">
      <formula>$G5="Achieved"</formula>
    </cfRule>
    <cfRule type="expression" dxfId="912" priority="23">
      <formula>$G5="Partially met"</formula>
    </cfRule>
    <cfRule type="expression" dxfId="911" priority="24">
      <formula>$G5="Partially achieved"</formula>
    </cfRule>
    <cfRule type="expression" dxfId="910" priority="25">
      <formula>$G5="Not met"</formula>
    </cfRule>
    <cfRule type="expression" dxfId="909" priority="26">
      <formula>$G5="Not yet achieved"</formula>
    </cfRule>
    <cfRule type="expression" dxfId="908" priority="27">
      <formula>$G5="Not applicable"</formula>
    </cfRule>
  </conditionalFormatting>
  <conditionalFormatting sqref="K5:K500">
    <cfRule type="expression" dxfId="907" priority="1">
      <formula>AND(K5&lt;&gt;"",K5&lt;TODAY())</formula>
    </cfRule>
  </conditionalFormatting>
  <conditionalFormatting sqref="L5:L22">
    <cfRule type="beginsWith" dxfId="906" priority="2" operator="beginsWith" text="Blue">
      <formula>LEFT(L5,LEN("Blue"))="Blue"</formula>
    </cfRule>
    <cfRule type="beginsWith" dxfId="905" priority="3" operator="beginsWith" text="Green">
      <formula>LEFT(L5,LEN("Green"))="Green"</formula>
    </cfRule>
    <cfRule type="beginsWith" dxfId="904" priority="4" operator="beginsWith" text="Red">
      <formula>LEFT(L5,LEN("Red"))="Red"</formula>
    </cfRule>
    <cfRule type="beginsWith" dxfId="903" priority="5" operator="beginsWith" text="Grey">
      <formula>LEFT(L5,LEN("Grey"))="Grey"</formula>
    </cfRule>
    <cfRule type="beginsWith" dxfId="902" priority="6" operator="beginsWith" text="Amber">
      <formula>LEFT(L5,LEN("Amber"))="Amber"</formula>
    </cfRule>
    <cfRule type="beginsWith" dxfId="901" priority="7" operator="beginsWith" text="Black">
      <formula>LEFT(L5,LEN("Black"))="Black"</formula>
    </cfRule>
  </conditionalFormatting>
  <dataValidations count="3">
    <dataValidation type="list" allowBlank="1" sqref="G5:G12" xr:uid="{00000000-0002-0000-1300-000000000000}">
      <formula1>MSStatus</formula1>
    </dataValidation>
    <dataValidation type="list" allowBlank="1" sqref="G13:G16" xr:uid="{00000000-0002-0000-1300-000001000000}">
      <formula1>RecStatus</formula1>
    </dataValidation>
    <dataValidation type="list" allowBlank="1" sqref="L5:L22" xr:uid="{00000000-0002-0000-1300-000002000000}">
      <formula1>BRAGStatus</formula1>
    </dataValidation>
  </dataValidations>
  <hyperlinks>
    <hyperlink ref="I1" r:id="rId1" xr:uid="{00000000-0004-0000-1300-000000000000}"/>
    <hyperlink ref="H1" location="Dashboard!A1" display="← Dashboard" xr:uid="{3DCD5D7F-0A56-47D0-B1F6-FC7094483461}"/>
  </hyperlinks>
  <pageMargins left="0.3" right="0.3" top="0.75" bottom="0.75" header="0.5" footer="0.5"/>
  <pageSetup fitToHeight="0" orientation="landscape"/>
  <headerFooter>
    <oddHeader>&amp;LMid Cheshire Hospitals NHS Foundation Trust&amp;CGPICS V3 – Appendix 3 Audit&amp;R28 Jan 2026</oddHeader>
    <oddFooter>&amp;LConfidential – For internal audit use&amp;CPage &amp;P of &amp;N&amp;R© NHS</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tabColor rgb="FF2E75B6"/>
  </sheetPr>
  <dimension ref="A1:Y22"/>
  <sheetViews>
    <sheetView showGridLines="0" showOutlineSymbols="0" zoomScaleNormal="100" workbookViewId="0">
      <pane ySplit="4" topLeftCell="A11" activePane="bottomLeft" state="frozen"/>
      <selection activeCell="K12" sqref="K12"/>
      <selection pane="bottomLeft" activeCell="G13" sqref="G13"/>
    </sheetView>
  </sheetViews>
  <sheetFormatPr defaultRowHeight="14.5" x14ac:dyDescent="0.35"/>
  <cols>
    <col min="1" max="1" width="10.81640625" customWidth="1"/>
    <col min="2" max="2" width="13" hidden="1" customWidth="1"/>
    <col min="3" max="3" width="25" hidden="1" customWidth="1"/>
    <col min="4" max="4" width="18" customWidth="1"/>
    <col min="5" max="5" width="12" hidden="1" customWidth="1"/>
    <col min="6" max="6" width="45" customWidth="1"/>
    <col min="7" max="7" width="30" customWidth="1"/>
    <col min="8" max="8" width="33.1796875" customWidth="1"/>
    <col min="9" max="10" width="34" customWidth="1"/>
    <col min="11" max="11" width="16" customWidth="1"/>
    <col min="12" max="12" width="14" customWidth="1"/>
    <col min="23" max="24" width="0" hidden="1" customWidth="1"/>
    <col min="25" max="25" width="13" hidden="1" customWidth="1"/>
    <col min="26" max="26" width="0" hidden="1" customWidth="1"/>
  </cols>
  <sheetData>
    <row r="1" spans="1:23" ht="80" customHeight="1" x14ac:dyDescent="0.45">
      <c r="A1" s="361" t="s">
        <v>600</v>
      </c>
      <c r="B1" s="362"/>
      <c r="C1" s="362"/>
      <c r="D1" s="362"/>
      <c r="E1" s="362"/>
      <c r="F1" s="362"/>
      <c r="G1" s="30" t="e" vm="3">
        <v>#VALUE!</v>
      </c>
      <c r="H1" s="44" t="e" vm="4">
        <v>#VALUE!</v>
      </c>
      <c r="I1" s="358" t="s">
        <v>163</v>
      </c>
      <c r="J1" s="359"/>
      <c r="K1" s="359"/>
      <c r="L1" s="360"/>
    </row>
    <row r="2" spans="1:23" ht="66" customHeight="1" x14ac:dyDescent="0.35">
      <c r="A2" s="50" t="s">
        <v>3089</v>
      </c>
      <c r="B2" s="317" t="str">
        <f>REPT("█",ROUND($W$2*50,0))&amp;REPT("░",50-ROUND($W$2*50,0))&amp;" "&amp;TEXT($W$2,"0%")</f>
        <v>░░░░░░░░░░░░░░░░░░░░░░░░░░░░░░░░░░░░░░░░░░░░░░░░░░ 0%</v>
      </c>
      <c r="C2" s="235"/>
      <c r="D2" s="235"/>
      <c r="E2" s="235"/>
      <c r="F2" s="235"/>
      <c r="G2" s="235"/>
      <c r="H2" s="235"/>
      <c r="I2" s="235"/>
      <c r="J2" s="235"/>
      <c r="K2" s="235"/>
      <c r="L2" s="235"/>
      <c r="W2" s="32">
        <f>IFERROR(1-COUNTIF($G:$G,"Not assessed")/(COUNTIF($D:$D,"Minimum Standard")+COUNTIF($D:$D,"Quality Recommendation")),0)</f>
        <v>0</v>
      </c>
    </row>
    <row r="3" spans="1:23" ht="20" customHeight="1" x14ac:dyDescent="0.35">
      <c r="A3" s="33"/>
      <c r="B3" s="33"/>
      <c r="C3" s="33"/>
      <c r="D3" s="33"/>
      <c r="E3" s="33"/>
      <c r="F3" s="33"/>
      <c r="G3" s="236"/>
      <c r="H3" s="235"/>
      <c r="I3" s="235"/>
      <c r="J3" s="236"/>
      <c r="K3" s="235"/>
      <c r="L3" s="235"/>
    </row>
    <row r="4" spans="1:23" ht="30" customHeight="1" x14ac:dyDescent="0.35">
      <c r="A4" s="34" t="s">
        <v>161</v>
      </c>
      <c r="B4" s="34" t="s">
        <v>105</v>
      </c>
      <c r="C4" s="34" t="s">
        <v>164</v>
      </c>
      <c r="D4" s="34" t="s">
        <v>165</v>
      </c>
      <c r="E4" s="34" t="s">
        <v>166</v>
      </c>
      <c r="F4" s="34" t="s">
        <v>167</v>
      </c>
      <c r="G4" s="35" t="s">
        <v>68</v>
      </c>
      <c r="H4" s="34" t="s">
        <v>70</v>
      </c>
      <c r="I4" s="34" t="s">
        <v>45</v>
      </c>
      <c r="J4" s="34" t="s">
        <v>47</v>
      </c>
      <c r="K4" s="36" t="s">
        <v>49</v>
      </c>
      <c r="L4" s="34" t="s">
        <v>15</v>
      </c>
    </row>
    <row r="5" spans="1:23" ht="60" customHeight="1" x14ac:dyDescent="0.35">
      <c r="A5" s="39" t="s">
        <v>601</v>
      </c>
      <c r="B5" s="39" t="s">
        <v>602</v>
      </c>
      <c r="C5" s="39" t="s">
        <v>603</v>
      </c>
      <c r="D5" s="39" t="s">
        <v>125</v>
      </c>
      <c r="E5" s="40">
        <v>1</v>
      </c>
      <c r="F5" s="39" t="s">
        <v>604</v>
      </c>
      <c r="G5" s="7" t="s">
        <v>24</v>
      </c>
      <c r="H5" s="13"/>
      <c r="I5" s="23"/>
      <c r="J5" s="15"/>
      <c r="K5" s="15"/>
      <c r="L5" s="6" t="s">
        <v>172</v>
      </c>
    </row>
    <row r="6" spans="1:23" ht="60" customHeight="1" x14ac:dyDescent="0.35">
      <c r="A6" s="42" t="s">
        <v>605</v>
      </c>
      <c r="B6" s="42" t="s">
        <v>602</v>
      </c>
      <c r="C6" s="42" t="s">
        <v>603</v>
      </c>
      <c r="D6" s="42" t="s">
        <v>125</v>
      </c>
      <c r="E6" s="42">
        <v>2</v>
      </c>
      <c r="F6" s="42" t="s">
        <v>606</v>
      </c>
      <c r="G6" s="6" t="s">
        <v>24</v>
      </c>
      <c r="H6" s="13"/>
      <c r="I6" s="16"/>
      <c r="J6" s="17"/>
      <c r="K6" s="17"/>
      <c r="L6" s="6" t="s">
        <v>172</v>
      </c>
    </row>
    <row r="7" spans="1:23" ht="60" customHeight="1" x14ac:dyDescent="0.35">
      <c r="A7" s="40" t="s">
        <v>607</v>
      </c>
      <c r="B7" s="40" t="s">
        <v>602</v>
      </c>
      <c r="C7" s="40" t="s">
        <v>603</v>
      </c>
      <c r="D7" s="40" t="s">
        <v>125</v>
      </c>
      <c r="E7" s="40">
        <v>3</v>
      </c>
      <c r="F7" s="53" t="s">
        <v>3170</v>
      </c>
      <c r="G7" s="6" t="s">
        <v>24</v>
      </c>
      <c r="H7" s="13"/>
      <c r="I7" s="16"/>
      <c r="J7" s="17"/>
      <c r="K7" s="17"/>
      <c r="L7" s="6" t="s">
        <v>172</v>
      </c>
    </row>
    <row r="8" spans="1:23" ht="60" customHeight="1" x14ac:dyDescent="0.35">
      <c r="A8" s="42" t="s">
        <v>608</v>
      </c>
      <c r="B8" s="42" t="s">
        <v>602</v>
      </c>
      <c r="C8" s="42" t="s">
        <v>603</v>
      </c>
      <c r="D8" s="42" t="s">
        <v>125</v>
      </c>
      <c r="E8" s="42">
        <v>4</v>
      </c>
      <c r="F8" s="43" t="s">
        <v>609</v>
      </c>
      <c r="G8" s="6" t="s">
        <v>24</v>
      </c>
      <c r="H8" s="13"/>
      <c r="I8" s="16"/>
      <c r="J8" s="17"/>
      <c r="K8" s="17"/>
      <c r="L8" s="6" t="s">
        <v>172</v>
      </c>
    </row>
    <row r="9" spans="1:23" ht="60" customHeight="1" x14ac:dyDescent="0.35">
      <c r="A9" s="40" t="s">
        <v>610</v>
      </c>
      <c r="B9" s="40" t="s">
        <v>602</v>
      </c>
      <c r="C9" s="40" t="s">
        <v>603</v>
      </c>
      <c r="D9" s="40" t="s">
        <v>125</v>
      </c>
      <c r="E9" s="40">
        <v>5</v>
      </c>
      <c r="F9" s="40" t="s">
        <v>611</v>
      </c>
      <c r="G9" s="6" t="s">
        <v>24</v>
      </c>
      <c r="H9" s="13"/>
      <c r="I9" s="16"/>
      <c r="J9" s="17"/>
      <c r="K9" s="17"/>
      <c r="L9" s="6" t="s">
        <v>172</v>
      </c>
    </row>
    <row r="10" spans="1:23" ht="60" customHeight="1" x14ac:dyDescent="0.35">
      <c r="A10" s="42" t="s">
        <v>612</v>
      </c>
      <c r="B10" s="42" t="s">
        <v>602</v>
      </c>
      <c r="C10" s="42" t="s">
        <v>603</v>
      </c>
      <c r="D10" s="42" t="s">
        <v>125</v>
      </c>
      <c r="E10" s="42">
        <v>6</v>
      </c>
      <c r="F10" s="42" t="s">
        <v>613</v>
      </c>
      <c r="G10" s="6" t="s">
        <v>24</v>
      </c>
      <c r="H10" s="13"/>
      <c r="I10" s="16"/>
      <c r="J10" s="17"/>
      <c r="K10" s="17"/>
      <c r="L10" s="6" t="s">
        <v>172</v>
      </c>
    </row>
    <row r="11" spans="1:23" ht="60" customHeight="1" x14ac:dyDescent="0.35">
      <c r="A11" s="40" t="s">
        <v>614</v>
      </c>
      <c r="B11" s="40" t="s">
        <v>602</v>
      </c>
      <c r="C11" s="40" t="s">
        <v>603</v>
      </c>
      <c r="D11" s="40" t="s">
        <v>125</v>
      </c>
      <c r="E11" s="40">
        <v>7</v>
      </c>
      <c r="F11" s="40" t="s">
        <v>615</v>
      </c>
      <c r="G11" s="6" t="s">
        <v>24</v>
      </c>
      <c r="H11" s="13"/>
      <c r="I11" s="16"/>
      <c r="J11" s="17"/>
      <c r="K11" s="17"/>
      <c r="L11" s="6" t="s">
        <v>172</v>
      </c>
    </row>
    <row r="12" spans="1:23" ht="60" customHeight="1" x14ac:dyDescent="0.35">
      <c r="A12" s="42" t="s">
        <v>616</v>
      </c>
      <c r="B12" s="42" t="s">
        <v>602</v>
      </c>
      <c r="C12" s="42" t="s">
        <v>603</v>
      </c>
      <c r="D12" s="42" t="s">
        <v>184</v>
      </c>
      <c r="E12" s="42">
        <v>1</v>
      </c>
      <c r="F12" s="42" t="s">
        <v>3171</v>
      </c>
      <c r="G12" s="6" t="s">
        <v>24</v>
      </c>
      <c r="H12" s="13"/>
      <c r="I12" s="16"/>
      <c r="J12" s="17"/>
      <c r="K12" s="18"/>
      <c r="L12" s="6" t="s">
        <v>172</v>
      </c>
    </row>
    <row r="13" spans="1:23" ht="60" customHeight="1" x14ac:dyDescent="0.35">
      <c r="A13" s="40" t="s">
        <v>617</v>
      </c>
      <c r="B13" s="40" t="s">
        <v>602</v>
      </c>
      <c r="C13" s="40" t="s">
        <v>603</v>
      </c>
      <c r="D13" s="40" t="s">
        <v>184</v>
      </c>
      <c r="E13" s="40">
        <v>2</v>
      </c>
      <c r="F13" s="40" t="s">
        <v>618</v>
      </c>
      <c r="G13" s="6" t="s">
        <v>24</v>
      </c>
      <c r="H13" s="13"/>
      <c r="I13" s="16"/>
      <c r="J13" s="17"/>
      <c r="K13" s="18"/>
      <c r="L13" s="6" t="s">
        <v>172</v>
      </c>
    </row>
    <row r="14" spans="1:23" ht="60" customHeight="1" x14ac:dyDescent="0.35">
      <c r="A14" s="42" t="s">
        <v>619</v>
      </c>
      <c r="B14" s="42" t="s">
        <v>602</v>
      </c>
      <c r="C14" s="42" t="s">
        <v>603</v>
      </c>
      <c r="D14" s="42" t="s">
        <v>184</v>
      </c>
      <c r="E14" s="42">
        <v>3</v>
      </c>
      <c r="F14" s="42" t="s">
        <v>620</v>
      </c>
      <c r="G14" s="6" t="s">
        <v>24</v>
      </c>
      <c r="H14" s="13"/>
      <c r="I14" s="16"/>
      <c r="J14" s="17"/>
      <c r="K14" s="17"/>
      <c r="L14" s="6" t="s">
        <v>172</v>
      </c>
    </row>
    <row r="15" spans="1:23" x14ac:dyDescent="0.35">
      <c r="A15" s="45"/>
      <c r="B15" s="45"/>
      <c r="C15" s="45"/>
      <c r="D15" s="45"/>
      <c r="E15" s="45"/>
      <c r="F15" s="45"/>
      <c r="G15" s="46"/>
      <c r="H15" s="45"/>
      <c r="I15" s="47"/>
      <c r="J15" s="48"/>
      <c r="K15" s="48"/>
      <c r="L15" s="48"/>
    </row>
    <row r="16" spans="1:23" x14ac:dyDescent="0.35">
      <c r="A16" s="45"/>
      <c r="B16" s="45"/>
      <c r="C16" s="45"/>
      <c r="D16" s="45"/>
      <c r="E16" s="45"/>
      <c r="F16" s="45"/>
      <c r="G16" s="46"/>
      <c r="H16" s="45"/>
      <c r="I16" s="47"/>
      <c r="J16" s="48"/>
      <c r="K16" s="48"/>
      <c r="L16" s="48"/>
    </row>
    <row r="17" spans="1:12" x14ac:dyDescent="0.35">
      <c r="A17" s="45"/>
      <c r="B17" s="45"/>
      <c r="C17" s="45"/>
      <c r="D17" s="45"/>
      <c r="E17" s="45"/>
      <c r="F17" s="45"/>
      <c r="G17" s="46"/>
      <c r="H17" s="45"/>
      <c r="I17" s="47"/>
      <c r="J17" s="48"/>
      <c r="K17" s="49"/>
      <c r="L17" s="48"/>
    </row>
    <row r="18" spans="1:12" x14ac:dyDescent="0.35">
      <c r="A18" s="45"/>
      <c r="B18" s="45"/>
      <c r="C18" s="45"/>
      <c r="D18" s="45"/>
      <c r="E18" s="45"/>
      <c r="F18" s="45"/>
      <c r="G18" s="46"/>
      <c r="H18" s="45"/>
      <c r="I18" s="47"/>
      <c r="J18" s="48"/>
      <c r="K18" s="49"/>
      <c r="L18" s="48"/>
    </row>
    <row r="19" spans="1:12" x14ac:dyDescent="0.35">
      <c r="A19" s="45"/>
      <c r="B19" s="45"/>
      <c r="C19" s="45"/>
      <c r="D19" s="45"/>
      <c r="E19" s="45"/>
      <c r="F19" s="45"/>
      <c r="G19" s="46"/>
      <c r="H19" s="45"/>
      <c r="I19" s="47"/>
      <c r="J19" s="48"/>
      <c r="K19" s="49"/>
      <c r="L19" s="48"/>
    </row>
    <row r="20" spans="1:12" x14ac:dyDescent="0.35">
      <c r="A20" s="45"/>
      <c r="B20" s="45"/>
      <c r="C20" s="45"/>
      <c r="D20" s="45"/>
      <c r="E20" s="45"/>
      <c r="F20" s="45"/>
      <c r="G20" s="46"/>
      <c r="H20" s="45"/>
      <c r="I20" s="47"/>
      <c r="J20" s="48"/>
      <c r="K20" s="49"/>
      <c r="L20" s="48"/>
    </row>
    <row r="21" spans="1:12" x14ac:dyDescent="0.35">
      <c r="A21" s="45"/>
      <c r="B21" s="45"/>
      <c r="C21" s="45"/>
      <c r="D21" s="45"/>
      <c r="E21" s="45"/>
      <c r="F21" s="45"/>
      <c r="G21" s="46"/>
      <c r="H21" s="45"/>
      <c r="I21" s="47"/>
      <c r="J21" s="48"/>
      <c r="K21" s="49"/>
      <c r="L21" s="48"/>
    </row>
    <row r="22" spans="1:12" x14ac:dyDescent="0.35">
      <c r="A22" s="45"/>
      <c r="B22" s="45"/>
      <c r="C22" s="45"/>
      <c r="D22" s="45"/>
      <c r="E22" s="45"/>
      <c r="F22" s="45"/>
      <c r="G22" s="46"/>
      <c r="H22" s="45"/>
      <c r="I22" s="47"/>
      <c r="J22" s="48"/>
      <c r="K22" s="48"/>
      <c r="L22" s="48"/>
    </row>
  </sheetData>
  <sheetProtection sheet="1" selectLockedCells="1" sort="0" autoFilter="0"/>
  <autoFilter ref="A4:L4" xr:uid="{00000000-0009-0000-0000-000014000000}"/>
  <mergeCells count="5">
    <mergeCell ref="I1:L1"/>
    <mergeCell ref="A1:F1"/>
    <mergeCell ref="B2:L2"/>
    <mergeCell ref="G3:I3"/>
    <mergeCell ref="J3:L3"/>
  </mergeCells>
  <conditionalFormatting sqref="B2:L2">
    <cfRule type="dataBar" priority="35">
      <dataBar>
        <cfvo type="num" val="0"/>
        <cfvo type="num" val="1"/>
        <color rgb="FF4F81BD"/>
      </dataBar>
    </cfRule>
    <cfRule type="expression" dxfId="900" priority="35">
      <formula>$W$2&gt;=0.8</formula>
    </cfRule>
    <cfRule type="expression" dxfId="899" priority="35">
      <formula>AND($W$2&gt;=0.5,$W$2&lt;0.8)</formula>
    </cfRule>
    <cfRule type="expression" dxfId="898" priority="35">
      <formula>$W$2&lt;0.5</formula>
    </cfRule>
  </conditionalFormatting>
  <conditionalFormatting sqref="G5:G22">
    <cfRule type="expression" dxfId="897" priority="22">
      <formula>$G5="Met"</formula>
    </cfRule>
    <cfRule type="expression" dxfId="896" priority="23">
      <formula>$G5="Achieved"</formula>
    </cfRule>
    <cfRule type="expression" dxfId="895" priority="24">
      <formula>$G5="Partially met"</formula>
    </cfRule>
    <cfRule type="expression" dxfId="894" priority="25">
      <formula>$G5="Partially achieved"</formula>
    </cfRule>
    <cfRule type="expression" dxfId="893" priority="26">
      <formula>$G5="Not met"</formula>
    </cfRule>
    <cfRule type="expression" dxfId="892" priority="27">
      <formula>$G5="Not yet achieved"</formula>
    </cfRule>
    <cfRule type="expression" dxfId="891" priority="28">
      <formula>$G5="Not applicable"</formula>
    </cfRule>
  </conditionalFormatting>
  <conditionalFormatting sqref="K5:K500">
    <cfRule type="expression" dxfId="890" priority="1">
      <formula>AND(K5&lt;&gt;"",K5&lt;TODAY())</formula>
    </cfRule>
  </conditionalFormatting>
  <conditionalFormatting sqref="L5:L22">
    <cfRule type="beginsWith" dxfId="889" priority="3" operator="beginsWith" text="Blue">
      <formula>LEFT(L5,LEN("Blue"))="Blue"</formula>
    </cfRule>
    <cfRule type="beginsWith" dxfId="888" priority="4" operator="beginsWith" text="Green">
      <formula>LEFT(L5,LEN("Green"))="Green"</formula>
    </cfRule>
    <cfRule type="beginsWith" dxfId="887" priority="5" operator="beginsWith" text="Red">
      <formula>LEFT(L5,LEN("Red"))="Red"</formula>
    </cfRule>
    <cfRule type="beginsWith" dxfId="886" priority="6" operator="beginsWith" text="Grey">
      <formula>LEFT(L5,LEN("Grey"))="Grey"</formula>
    </cfRule>
    <cfRule type="beginsWith" dxfId="885" priority="7" operator="beginsWith" text="Amber">
      <formula>LEFT(L5,LEN("Amber"))="Amber"</formula>
    </cfRule>
    <cfRule type="beginsWith" dxfId="884" priority="8" operator="beginsWith" text="Black">
      <formula>LEFT(L5,LEN("Black"))="Black"</formula>
    </cfRule>
  </conditionalFormatting>
  <dataValidations count="3">
    <dataValidation type="list" allowBlank="1" sqref="G5:G11" xr:uid="{00000000-0002-0000-1400-000000000000}">
      <formula1>MSStatus</formula1>
    </dataValidation>
    <dataValidation type="list" allowBlank="1" sqref="G12:G14" xr:uid="{00000000-0002-0000-1400-000001000000}">
      <formula1>RecStatus</formula1>
    </dataValidation>
    <dataValidation type="list" allowBlank="1" sqref="L5:L22" xr:uid="{00000000-0002-0000-1400-000002000000}">
      <formula1>BRAGStatus</formula1>
    </dataValidation>
  </dataValidations>
  <hyperlinks>
    <hyperlink ref="I1" r:id="rId1" xr:uid="{00000000-0004-0000-1400-000000000000}"/>
    <hyperlink ref="H1" location="Dashboard!A1" display="← Dashboard" xr:uid="{5B4A1E67-93DF-453B-A719-04DEF2379F1B}"/>
  </hyperlinks>
  <pageMargins left="0.3" right="0.3" top="0.75" bottom="0.75" header="0.5" footer="0.5"/>
  <pageSetup fitToHeight="0" orientation="landscape"/>
  <headerFooter>
    <oddHeader>&amp;LMid Cheshire Hospitals NHS Foundation Trust&amp;CGPICS V3 – Appendix 3 Audit&amp;R28 Jan 2026</oddHeader>
    <oddFooter>&amp;LConfidential – For internal audit use&amp;CPage &amp;P of &amp;N&amp;R© NHS</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tabColor rgb="FF2E75B6"/>
  </sheetPr>
  <dimension ref="A1:Y22"/>
  <sheetViews>
    <sheetView showGridLines="0" showOutlineSymbols="0" zoomScaleNormal="100" workbookViewId="0">
      <pane ySplit="4" topLeftCell="A5" activePane="bottomLeft" state="frozen"/>
      <selection activeCell="K12" sqref="K12"/>
      <selection pane="bottomLeft" activeCell="G11" sqref="G11"/>
    </sheetView>
  </sheetViews>
  <sheetFormatPr defaultRowHeight="14.5" x14ac:dyDescent="0.35"/>
  <cols>
    <col min="1" max="1" width="10.81640625" customWidth="1"/>
    <col min="2" max="2" width="13" hidden="1" customWidth="1"/>
    <col min="3" max="3" width="45" hidden="1" customWidth="1"/>
    <col min="4" max="4" width="18" customWidth="1"/>
    <col min="5" max="5" width="12" hidden="1" customWidth="1"/>
    <col min="6" max="6" width="45" customWidth="1"/>
    <col min="7" max="7" width="30" customWidth="1"/>
    <col min="8" max="8" width="33.1796875" customWidth="1"/>
    <col min="9" max="10" width="34" customWidth="1"/>
    <col min="11" max="11" width="16" customWidth="1"/>
    <col min="12" max="12" width="14" customWidth="1"/>
    <col min="23" max="24" width="0" hidden="1" customWidth="1"/>
    <col min="25" max="25" width="13" hidden="1" customWidth="1"/>
    <col min="26" max="26" width="0" hidden="1" customWidth="1"/>
  </cols>
  <sheetData>
    <row r="1" spans="1:23" ht="80" customHeight="1" x14ac:dyDescent="0.45">
      <c r="A1" s="361" t="s">
        <v>621</v>
      </c>
      <c r="B1" s="362"/>
      <c r="C1" s="362"/>
      <c r="D1" s="362"/>
      <c r="E1" s="362"/>
      <c r="F1" s="362"/>
      <c r="G1" s="30" t="e" vm="3">
        <v>#VALUE!</v>
      </c>
      <c r="H1" s="44" t="e" vm="4">
        <v>#VALUE!</v>
      </c>
      <c r="I1" s="358" t="s">
        <v>163</v>
      </c>
      <c r="J1" s="359"/>
      <c r="K1" s="359"/>
      <c r="L1" s="360"/>
    </row>
    <row r="2" spans="1:23" ht="66" customHeight="1" x14ac:dyDescent="0.35">
      <c r="A2" s="50" t="s">
        <v>3089</v>
      </c>
      <c r="B2" s="317" t="str">
        <f>REPT("█",ROUND($W$2*50,0))&amp;REPT("░",50-ROUND($W$2*50,0))&amp;" "&amp;TEXT($W$2,"0%")</f>
        <v>░░░░░░░░░░░░░░░░░░░░░░░░░░░░░░░░░░░░░░░░░░░░░░░░░░ 0%</v>
      </c>
      <c r="C2" s="235"/>
      <c r="D2" s="235"/>
      <c r="E2" s="235"/>
      <c r="F2" s="235"/>
      <c r="G2" s="235"/>
      <c r="H2" s="235"/>
      <c r="I2" s="235"/>
      <c r="J2" s="235"/>
      <c r="K2" s="235"/>
      <c r="L2" s="235"/>
      <c r="W2" s="32">
        <f>IFERROR(1-COUNTIF($G:$G,"Not assessed")/(COUNTIF($D:$D,"Minimum Standard")+COUNTIF($D:$D,"Quality Recommendation")),0)</f>
        <v>0</v>
      </c>
    </row>
    <row r="3" spans="1:23" ht="20" customHeight="1" x14ac:dyDescent="0.35">
      <c r="A3" s="33"/>
      <c r="B3" s="33"/>
      <c r="C3" s="33"/>
      <c r="D3" s="33"/>
      <c r="E3" s="33"/>
      <c r="F3" s="33"/>
      <c r="G3" s="236"/>
      <c r="H3" s="235"/>
      <c r="I3" s="235"/>
      <c r="J3" s="236"/>
      <c r="K3" s="235"/>
      <c r="L3" s="235"/>
    </row>
    <row r="4" spans="1:23" ht="30" customHeight="1" x14ac:dyDescent="0.35">
      <c r="A4" s="34" t="s">
        <v>161</v>
      </c>
      <c r="B4" s="34" t="s">
        <v>105</v>
      </c>
      <c r="C4" s="34" t="s">
        <v>164</v>
      </c>
      <c r="D4" s="34" t="s">
        <v>165</v>
      </c>
      <c r="E4" s="34" t="s">
        <v>166</v>
      </c>
      <c r="F4" s="34" t="s">
        <v>167</v>
      </c>
      <c r="G4" s="35" t="s">
        <v>68</v>
      </c>
      <c r="H4" s="34" t="s">
        <v>70</v>
      </c>
      <c r="I4" s="34" t="s">
        <v>45</v>
      </c>
      <c r="J4" s="34" t="s">
        <v>47</v>
      </c>
      <c r="K4" s="36" t="s">
        <v>49</v>
      </c>
      <c r="L4" s="34" t="s">
        <v>15</v>
      </c>
    </row>
    <row r="5" spans="1:23" ht="60" customHeight="1" x14ac:dyDescent="0.35">
      <c r="A5" s="39" t="s">
        <v>622</v>
      </c>
      <c r="B5" s="39" t="s">
        <v>623</v>
      </c>
      <c r="C5" s="39" t="s">
        <v>624</v>
      </c>
      <c r="D5" s="39" t="s">
        <v>125</v>
      </c>
      <c r="E5" s="40">
        <v>1</v>
      </c>
      <c r="F5" s="39" t="s">
        <v>604</v>
      </c>
      <c r="G5" s="7" t="s">
        <v>24</v>
      </c>
      <c r="H5" s="13"/>
      <c r="I5" s="23"/>
      <c r="J5" s="15"/>
      <c r="K5" s="15"/>
      <c r="L5" s="6" t="s">
        <v>172</v>
      </c>
    </row>
    <row r="6" spans="1:23" ht="60" customHeight="1" x14ac:dyDescent="0.35">
      <c r="A6" s="42" t="s">
        <v>625</v>
      </c>
      <c r="B6" s="42" t="s">
        <v>623</v>
      </c>
      <c r="C6" s="42" t="s">
        <v>624</v>
      </c>
      <c r="D6" s="42" t="s">
        <v>125</v>
      </c>
      <c r="E6" s="42">
        <v>2</v>
      </c>
      <c r="F6" s="42" t="s">
        <v>606</v>
      </c>
      <c r="G6" s="7" t="s">
        <v>24</v>
      </c>
      <c r="H6" s="13"/>
      <c r="I6" s="16"/>
      <c r="J6" s="17"/>
      <c r="K6" s="17"/>
      <c r="L6" s="6" t="s">
        <v>172</v>
      </c>
    </row>
    <row r="7" spans="1:23" ht="60" customHeight="1" x14ac:dyDescent="0.35">
      <c r="A7" s="40" t="s">
        <v>626</v>
      </c>
      <c r="B7" s="40" t="s">
        <v>623</v>
      </c>
      <c r="C7" s="40" t="s">
        <v>624</v>
      </c>
      <c r="D7" s="40" t="s">
        <v>125</v>
      </c>
      <c r="E7" s="40">
        <v>3</v>
      </c>
      <c r="F7" s="40" t="s">
        <v>627</v>
      </c>
      <c r="G7" s="7" t="s">
        <v>24</v>
      </c>
      <c r="H7" s="13"/>
      <c r="I7" s="16"/>
      <c r="J7" s="17"/>
      <c r="K7" s="17"/>
      <c r="L7" s="6" t="s">
        <v>172</v>
      </c>
    </row>
    <row r="8" spans="1:23" ht="60" customHeight="1" x14ac:dyDescent="0.35">
      <c r="A8" s="42" t="s">
        <v>628</v>
      </c>
      <c r="B8" s="42" t="s">
        <v>623</v>
      </c>
      <c r="C8" s="42" t="s">
        <v>624</v>
      </c>
      <c r="D8" s="42" t="s">
        <v>125</v>
      </c>
      <c r="E8" s="42">
        <v>4</v>
      </c>
      <c r="F8" s="42" t="s">
        <v>629</v>
      </c>
      <c r="G8" s="7" t="s">
        <v>24</v>
      </c>
      <c r="H8" s="13"/>
      <c r="I8" s="16"/>
      <c r="J8" s="17"/>
      <c r="K8" s="17"/>
      <c r="L8" s="6" t="s">
        <v>172</v>
      </c>
    </row>
    <row r="9" spans="1:23" ht="60" customHeight="1" x14ac:dyDescent="0.35">
      <c r="A9" s="40" t="s">
        <v>630</v>
      </c>
      <c r="B9" s="40" t="s">
        <v>623</v>
      </c>
      <c r="C9" s="40" t="s">
        <v>624</v>
      </c>
      <c r="D9" s="40" t="s">
        <v>125</v>
      </c>
      <c r="E9" s="40">
        <v>5</v>
      </c>
      <c r="F9" s="40" t="s">
        <v>631</v>
      </c>
      <c r="G9" s="7" t="s">
        <v>24</v>
      </c>
      <c r="H9" s="13"/>
      <c r="I9" s="16"/>
      <c r="J9" s="17"/>
      <c r="K9" s="17"/>
      <c r="L9" s="6" t="s">
        <v>172</v>
      </c>
    </row>
    <row r="10" spans="1:23" ht="60" customHeight="1" x14ac:dyDescent="0.35">
      <c r="A10" s="42" t="s">
        <v>632</v>
      </c>
      <c r="B10" s="42" t="s">
        <v>623</v>
      </c>
      <c r="C10" s="42" t="s">
        <v>624</v>
      </c>
      <c r="D10" s="42" t="s">
        <v>184</v>
      </c>
      <c r="E10" s="42">
        <v>1</v>
      </c>
      <c r="F10" s="42" t="s">
        <v>633</v>
      </c>
      <c r="G10" s="7" t="s">
        <v>24</v>
      </c>
      <c r="H10" s="13"/>
      <c r="I10" s="16"/>
      <c r="J10" s="17"/>
      <c r="K10" s="17"/>
      <c r="L10" s="6" t="s">
        <v>172</v>
      </c>
    </row>
    <row r="11" spans="1:23" ht="60" customHeight="1" x14ac:dyDescent="0.35">
      <c r="A11" s="40" t="s">
        <v>634</v>
      </c>
      <c r="B11" s="40" t="s">
        <v>623</v>
      </c>
      <c r="C11" s="40" t="s">
        <v>624</v>
      </c>
      <c r="D11" s="40" t="s">
        <v>184</v>
      </c>
      <c r="E11" s="40">
        <v>2</v>
      </c>
      <c r="F11" s="40" t="s">
        <v>635</v>
      </c>
      <c r="G11" s="7" t="s">
        <v>24</v>
      </c>
      <c r="H11" s="13"/>
      <c r="I11" s="16"/>
      <c r="J11" s="17"/>
      <c r="K11" s="17"/>
      <c r="L11" s="6" t="s">
        <v>172</v>
      </c>
    </row>
    <row r="12" spans="1:23" ht="60" customHeight="1" x14ac:dyDescent="0.35">
      <c r="A12" s="42" t="s">
        <v>636</v>
      </c>
      <c r="B12" s="42" t="s">
        <v>623</v>
      </c>
      <c r="C12" s="42" t="s">
        <v>624</v>
      </c>
      <c r="D12" s="42" t="s">
        <v>184</v>
      </c>
      <c r="E12" s="42">
        <v>3</v>
      </c>
      <c r="F12" s="42" t="s">
        <v>637</v>
      </c>
      <c r="G12" s="7" t="s">
        <v>24</v>
      </c>
      <c r="H12" s="13"/>
      <c r="I12" s="16"/>
      <c r="J12" s="17"/>
      <c r="K12" s="18"/>
      <c r="L12" s="6" t="s">
        <v>172</v>
      </c>
    </row>
    <row r="13" spans="1:23" x14ac:dyDescent="0.35">
      <c r="A13" s="45"/>
      <c r="B13" s="45"/>
      <c r="C13" s="45"/>
      <c r="D13" s="45"/>
      <c r="E13" s="45"/>
      <c r="F13" s="45"/>
      <c r="G13" s="46"/>
      <c r="H13" s="45"/>
      <c r="I13" s="47"/>
      <c r="J13" s="48"/>
      <c r="K13" s="49"/>
      <c r="L13" s="48"/>
    </row>
    <row r="14" spans="1:23" x14ac:dyDescent="0.35">
      <c r="A14" s="45"/>
      <c r="B14" s="45"/>
      <c r="C14" s="45"/>
      <c r="D14" s="45"/>
      <c r="E14" s="45"/>
      <c r="F14" s="45"/>
      <c r="G14" s="46"/>
      <c r="H14" s="45"/>
      <c r="I14" s="47"/>
      <c r="J14" s="48"/>
      <c r="K14" s="48"/>
      <c r="L14" s="48"/>
    </row>
    <row r="15" spans="1:23" x14ac:dyDescent="0.35">
      <c r="A15" s="45"/>
      <c r="B15" s="45"/>
      <c r="C15" s="45"/>
      <c r="D15" s="45"/>
      <c r="E15" s="45"/>
      <c r="F15" s="45"/>
      <c r="G15" s="46"/>
      <c r="H15" s="45"/>
      <c r="I15" s="47"/>
      <c r="J15" s="48"/>
      <c r="K15" s="48"/>
      <c r="L15" s="48"/>
    </row>
    <row r="16" spans="1:23" x14ac:dyDescent="0.35">
      <c r="A16" s="45"/>
      <c r="B16" s="45"/>
      <c r="C16" s="45"/>
      <c r="D16" s="45"/>
      <c r="E16" s="45"/>
      <c r="F16" s="45"/>
      <c r="G16" s="46"/>
      <c r="H16" s="45"/>
      <c r="I16" s="47"/>
      <c r="J16" s="48"/>
      <c r="K16" s="48"/>
      <c r="L16" s="48"/>
    </row>
    <row r="17" spans="1:12" x14ac:dyDescent="0.35">
      <c r="A17" s="45"/>
      <c r="B17" s="45"/>
      <c r="C17" s="45"/>
      <c r="D17" s="45"/>
      <c r="E17" s="45"/>
      <c r="F17" s="45"/>
      <c r="G17" s="46"/>
      <c r="H17" s="45"/>
      <c r="I17" s="47"/>
      <c r="J17" s="48"/>
      <c r="K17" s="49"/>
      <c r="L17" s="48"/>
    </row>
    <row r="18" spans="1:12" x14ac:dyDescent="0.35">
      <c r="A18" s="45"/>
      <c r="B18" s="45"/>
      <c r="C18" s="45"/>
      <c r="D18" s="45"/>
      <c r="E18" s="45"/>
      <c r="F18" s="45"/>
      <c r="G18" s="46"/>
      <c r="H18" s="45"/>
      <c r="I18" s="47"/>
      <c r="J18" s="48"/>
      <c r="K18" s="49"/>
      <c r="L18" s="48"/>
    </row>
    <row r="19" spans="1:12" x14ac:dyDescent="0.35">
      <c r="A19" s="45"/>
      <c r="B19" s="45"/>
      <c r="C19" s="45"/>
      <c r="D19" s="45"/>
      <c r="E19" s="45"/>
      <c r="F19" s="45"/>
      <c r="G19" s="46"/>
      <c r="H19" s="45"/>
      <c r="I19" s="47"/>
      <c r="J19" s="48"/>
      <c r="K19" s="49"/>
      <c r="L19" s="48"/>
    </row>
    <row r="20" spans="1:12" x14ac:dyDescent="0.35">
      <c r="A20" s="45"/>
      <c r="B20" s="45"/>
      <c r="C20" s="45"/>
      <c r="D20" s="45"/>
      <c r="E20" s="45"/>
      <c r="F20" s="45"/>
      <c r="G20" s="46"/>
      <c r="H20" s="45"/>
      <c r="I20" s="47"/>
      <c r="J20" s="48"/>
      <c r="K20" s="49"/>
      <c r="L20" s="48"/>
    </row>
    <row r="21" spans="1:12" x14ac:dyDescent="0.35">
      <c r="A21" s="45"/>
      <c r="B21" s="45"/>
      <c r="C21" s="45"/>
      <c r="D21" s="45"/>
      <c r="E21" s="45"/>
      <c r="F21" s="45"/>
      <c r="G21" s="46"/>
      <c r="H21" s="45"/>
      <c r="I21" s="47"/>
      <c r="J21" s="48"/>
      <c r="K21" s="49"/>
      <c r="L21" s="48"/>
    </row>
    <row r="22" spans="1:12" x14ac:dyDescent="0.35">
      <c r="A22" s="45"/>
      <c r="B22" s="45"/>
      <c r="C22" s="45"/>
      <c r="D22" s="45"/>
      <c r="E22" s="45"/>
      <c r="F22" s="45"/>
      <c r="G22" s="46"/>
      <c r="H22" s="45"/>
      <c r="I22" s="47"/>
      <c r="J22" s="48"/>
      <c r="K22" s="48"/>
      <c r="L22" s="48"/>
    </row>
  </sheetData>
  <sheetProtection sheet="1" selectLockedCells="1" sort="0" autoFilter="0"/>
  <autoFilter ref="A4:L4" xr:uid="{00000000-0009-0000-0000-000015000000}"/>
  <mergeCells count="5">
    <mergeCell ref="I1:L1"/>
    <mergeCell ref="A1:F1"/>
    <mergeCell ref="B2:L2"/>
    <mergeCell ref="G3:I3"/>
    <mergeCell ref="J3:L3"/>
  </mergeCells>
  <conditionalFormatting sqref="B2:L2">
    <cfRule type="dataBar" priority="34">
      <dataBar>
        <cfvo type="num" val="0"/>
        <cfvo type="num" val="1"/>
        <color rgb="FF4F81BD"/>
      </dataBar>
    </cfRule>
    <cfRule type="expression" dxfId="883" priority="34">
      <formula>$W$2&gt;=0.8</formula>
    </cfRule>
    <cfRule type="expression" dxfId="882" priority="34">
      <formula>AND($W$2&gt;=0.5,$W$2&lt;0.8)</formula>
    </cfRule>
    <cfRule type="expression" dxfId="881" priority="34">
      <formula>$W$2&lt;0.5</formula>
    </cfRule>
  </conditionalFormatting>
  <conditionalFormatting sqref="G5:G22">
    <cfRule type="expression" dxfId="880" priority="21">
      <formula>$G5="Met"</formula>
    </cfRule>
    <cfRule type="expression" dxfId="879" priority="22">
      <formula>$G5="Achieved"</formula>
    </cfRule>
    <cfRule type="expression" dxfId="878" priority="23">
      <formula>$G5="Partially met"</formula>
    </cfRule>
    <cfRule type="expression" dxfId="877" priority="24">
      <formula>$G5="Partially achieved"</formula>
    </cfRule>
    <cfRule type="expression" dxfId="876" priority="25">
      <formula>$G5="Not met"</formula>
    </cfRule>
    <cfRule type="expression" dxfId="875" priority="26">
      <formula>$G5="Not yet achieved"</formula>
    </cfRule>
    <cfRule type="expression" dxfId="874" priority="27">
      <formula>$G5="Not applicable"</formula>
    </cfRule>
  </conditionalFormatting>
  <conditionalFormatting sqref="K5:K12">
    <cfRule type="expression" dxfId="873" priority="1">
      <formula>AND(K5&lt;&gt;"",K5&lt;TODAY())</formula>
    </cfRule>
  </conditionalFormatting>
  <conditionalFormatting sqref="L5:L22">
    <cfRule type="beginsWith" dxfId="872" priority="2" operator="beginsWith" text="Blue">
      <formula>LEFT(L5,LEN("Blue"))="Blue"</formula>
    </cfRule>
    <cfRule type="beginsWith" dxfId="871" priority="3" operator="beginsWith" text="Green">
      <formula>LEFT(L5,LEN("Green"))="Green"</formula>
    </cfRule>
    <cfRule type="beginsWith" dxfId="870" priority="4" operator="beginsWith" text="Red">
      <formula>LEFT(L5,LEN("Red"))="Red"</formula>
    </cfRule>
    <cfRule type="beginsWith" dxfId="869" priority="5" operator="beginsWith" text="Grey">
      <formula>LEFT(L5,LEN("Grey"))="Grey"</formula>
    </cfRule>
    <cfRule type="beginsWith" dxfId="868" priority="6" operator="beginsWith" text="Amber">
      <formula>LEFT(L5,LEN("Amber"))="Amber"</formula>
    </cfRule>
    <cfRule type="beginsWith" dxfId="867" priority="7" operator="beginsWith" text="Black">
      <formula>LEFT(L5,LEN("Black"))="Black"</formula>
    </cfRule>
  </conditionalFormatting>
  <dataValidations count="2">
    <dataValidation type="list" allowBlank="1" sqref="G5:G12" xr:uid="{00000000-0002-0000-1500-000000000000}">
      <formula1>MSStatus</formula1>
    </dataValidation>
    <dataValidation type="list" allowBlank="1" sqref="L5:L22" xr:uid="{00000000-0002-0000-1500-000002000000}">
      <formula1>BRAGStatus</formula1>
    </dataValidation>
  </dataValidations>
  <hyperlinks>
    <hyperlink ref="I1" r:id="rId1" xr:uid="{00000000-0004-0000-1500-000000000000}"/>
    <hyperlink ref="H1" location="Dashboard!A1" display="← Dashboard" xr:uid="{A36C7EBA-4A18-42CD-89F0-831525E58CBF}"/>
  </hyperlinks>
  <pageMargins left="0.3" right="0.3" top="0.75" bottom="0.75" header="0.5" footer="0.5"/>
  <pageSetup fitToHeight="0" orientation="landscape"/>
  <headerFooter>
    <oddHeader>&amp;LMid Cheshire Hospitals NHS Foundation Trust&amp;CGPICS V3 – Appendix 3 Audit&amp;R28 Jan 2026</oddHeader>
    <oddFooter>&amp;LConfidential – For internal audit use&amp;CPage &amp;P of &amp;N&amp;R© NHS</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tabColor rgb="FF2E75B6"/>
  </sheetPr>
  <dimension ref="A1:Y24"/>
  <sheetViews>
    <sheetView showGridLines="0" showOutlineSymbols="0" zoomScaleNormal="100" workbookViewId="0">
      <pane ySplit="4" topLeftCell="A21" activePane="bottomLeft" state="frozen"/>
      <selection activeCell="K12" sqref="K12"/>
      <selection pane="bottomLeft" activeCell="G24" sqref="G24"/>
    </sheetView>
  </sheetViews>
  <sheetFormatPr defaultRowHeight="14.5" x14ac:dyDescent="0.35"/>
  <cols>
    <col min="1" max="1" width="10.81640625" customWidth="1"/>
    <col min="2" max="2" width="13" hidden="1" customWidth="1"/>
    <col min="3" max="3" width="21" hidden="1" customWidth="1"/>
    <col min="4" max="4" width="18" customWidth="1"/>
    <col min="5" max="5" width="12" hidden="1" customWidth="1"/>
    <col min="6" max="6" width="45" customWidth="1"/>
    <col min="7" max="7" width="30" customWidth="1"/>
    <col min="8" max="8" width="33.1796875" customWidth="1"/>
    <col min="9" max="10" width="34" customWidth="1"/>
    <col min="11" max="11" width="16" customWidth="1"/>
    <col min="12" max="12" width="14" customWidth="1"/>
    <col min="23" max="24" width="0" hidden="1" customWidth="1"/>
    <col min="25" max="25" width="13" hidden="1" customWidth="1"/>
    <col min="26" max="26" width="0" hidden="1" customWidth="1"/>
  </cols>
  <sheetData>
    <row r="1" spans="1:23" ht="80" customHeight="1" x14ac:dyDescent="0.45">
      <c r="A1" s="361" t="s">
        <v>638</v>
      </c>
      <c r="B1" s="362"/>
      <c r="C1" s="362"/>
      <c r="D1" s="362"/>
      <c r="E1" s="362"/>
      <c r="F1" s="362"/>
      <c r="G1" s="30" t="e" vm="3">
        <v>#VALUE!</v>
      </c>
      <c r="H1" s="44" t="e" vm="4">
        <v>#VALUE!</v>
      </c>
      <c r="I1" s="358" t="s">
        <v>163</v>
      </c>
      <c r="J1" s="359"/>
      <c r="K1" s="359"/>
      <c r="L1" s="360"/>
    </row>
    <row r="2" spans="1:23" ht="66" customHeight="1" x14ac:dyDescent="0.35">
      <c r="A2" s="50" t="s">
        <v>3089</v>
      </c>
      <c r="B2" s="317" t="str">
        <f>REPT("█",ROUND($W$2*50,0))&amp;REPT("░",50-ROUND($W$2*50,0))&amp;" "&amp;TEXT($W$2,"0%")</f>
        <v>░░░░░░░░░░░░░░░░░░░░░░░░░░░░░░░░░░░░░░░░░░░░░░░░░░ 0%</v>
      </c>
      <c r="C2" s="235"/>
      <c r="D2" s="235"/>
      <c r="E2" s="235"/>
      <c r="F2" s="235"/>
      <c r="G2" s="235"/>
      <c r="H2" s="235"/>
      <c r="I2" s="235"/>
      <c r="J2" s="235"/>
      <c r="K2" s="235"/>
      <c r="L2" s="235"/>
      <c r="W2" s="32">
        <f>IFERROR(1-COUNTIF($G:$G,"Not assessed")/(COUNTIF($D:$D,"Minimum Standard")+COUNTIF($D:$D,"Quality Recommendation")),0)</f>
        <v>0</v>
      </c>
    </row>
    <row r="3" spans="1:23" ht="20" customHeight="1" x14ac:dyDescent="0.35">
      <c r="A3" s="33"/>
      <c r="B3" s="33"/>
      <c r="C3" s="33"/>
      <c r="D3" s="33"/>
      <c r="E3" s="33"/>
      <c r="F3" s="33"/>
      <c r="G3" s="236"/>
      <c r="H3" s="235"/>
      <c r="I3" s="235"/>
      <c r="J3" s="236"/>
      <c r="K3" s="235"/>
      <c r="L3" s="235"/>
    </row>
    <row r="4" spans="1:23" ht="30" customHeight="1" x14ac:dyDescent="0.35">
      <c r="A4" s="34" t="s">
        <v>161</v>
      </c>
      <c r="B4" s="34" t="s">
        <v>105</v>
      </c>
      <c r="C4" s="34" t="s">
        <v>164</v>
      </c>
      <c r="D4" s="34" t="s">
        <v>165</v>
      </c>
      <c r="E4" s="34" t="s">
        <v>166</v>
      </c>
      <c r="F4" s="34" t="s">
        <v>167</v>
      </c>
      <c r="G4" s="35" t="s">
        <v>68</v>
      </c>
      <c r="H4" s="34" t="s">
        <v>70</v>
      </c>
      <c r="I4" s="34" t="s">
        <v>45</v>
      </c>
      <c r="J4" s="34" t="s">
        <v>47</v>
      </c>
      <c r="K4" s="36" t="s">
        <v>49</v>
      </c>
      <c r="L4" s="34" t="s">
        <v>15</v>
      </c>
    </row>
    <row r="5" spans="1:23" ht="60" customHeight="1" x14ac:dyDescent="0.35">
      <c r="A5" s="39" t="s">
        <v>639</v>
      </c>
      <c r="B5" s="39" t="s">
        <v>640</v>
      </c>
      <c r="C5" s="39" t="s">
        <v>641</v>
      </c>
      <c r="D5" s="39" t="s">
        <v>125</v>
      </c>
      <c r="E5" s="40">
        <v>1</v>
      </c>
      <c r="F5" s="41" t="s">
        <v>642</v>
      </c>
      <c r="G5" s="7" t="s">
        <v>24</v>
      </c>
      <c r="H5" s="13"/>
      <c r="I5" s="24"/>
      <c r="J5" s="15"/>
      <c r="K5" s="15"/>
      <c r="L5" s="6" t="s">
        <v>172</v>
      </c>
    </row>
    <row r="6" spans="1:23" ht="60" customHeight="1" x14ac:dyDescent="0.35">
      <c r="A6" s="42" t="s">
        <v>643</v>
      </c>
      <c r="B6" s="42" t="s">
        <v>640</v>
      </c>
      <c r="C6" s="42" t="s">
        <v>641</v>
      </c>
      <c r="D6" s="42" t="s">
        <v>125</v>
      </c>
      <c r="E6" s="42">
        <v>2</v>
      </c>
      <c r="F6" s="42" t="s">
        <v>3172</v>
      </c>
      <c r="G6" s="7" t="s">
        <v>24</v>
      </c>
      <c r="H6" s="13"/>
      <c r="I6" s="16"/>
      <c r="J6" s="17"/>
      <c r="K6" s="17"/>
      <c r="L6" s="6" t="s">
        <v>172</v>
      </c>
    </row>
    <row r="7" spans="1:23" ht="60" customHeight="1" x14ac:dyDescent="0.35">
      <c r="A7" s="40" t="s">
        <v>644</v>
      </c>
      <c r="B7" s="40" t="s">
        <v>640</v>
      </c>
      <c r="C7" s="40" t="s">
        <v>641</v>
      </c>
      <c r="D7" s="40" t="s">
        <v>125</v>
      </c>
      <c r="E7" s="40">
        <v>3</v>
      </c>
      <c r="F7" s="40" t="s">
        <v>645</v>
      </c>
      <c r="G7" s="7" t="s">
        <v>24</v>
      </c>
      <c r="H7" s="13"/>
      <c r="I7" s="16"/>
      <c r="J7" s="17"/>
      <c r="K7" s="17"/>
      <c r="L7" s="6" t="s">
        <v>172</v>
      </c>
    </row>
    <row r="8" spans="1:23" ht="60" customHeight="1" x14ac:dyDescent="0.35">
      <c r="A8" s="42" t="s">
        <v>646</v>
      </c>
      <c r="B8" s="42" t="s">
        <v>640</v>
      </c>
      <c r="C8" s="42" t="s">
        <v>641</v>
      </c>
      <c r="D8" s="42" t="s">
        <v>125</v>
      </c>
      <c r="E8" s="42">
        <v>4</v>
      </c>
      <c r="F8" s="42" t="s">
        <v>647</v>
      </c>
      <c r="G8" s="7" t="s">
        <v>24</v>
      </c>
      <c r="H8" s="13"/>
      <c r="I8" s="16"/>
      <c r="J8" s="17"/>
      <c r="K8" s="18"/>
      <c r="L8" s="6" t="s">
        <v>172</v>
      </c>
    </row>
    <row r="9" spans="1:23" ht="60" customHeight="1" x14ac:dyDescent="0.35">
      <c r="A9" s="40" t="s">
        <v>648</v>
      </c>
      <c r="B9" s="40" t="s">
        <v>640</v>
      </c>
      <c r="C9" s="40" t="s">
        <v>641</v>
      </c>
      <c r="D9" s="40" t="s">
        <v>125</v>
      </c>
      <c r="E9" s="40">
        <v>5</v>
      </c>
      <c r="F9" s="40" t="s">
        <v>3173</v>
      </c>
      <c r="G9" s="7" t="s">
        <v>24</v>
      </c>
      <c r="H9" s="13"/>
      <c r="I9" s="16"/>
      <c r="J9" s="17"/>
      <c r="K9" s="17"/>
      <c r="L9" s="6" t="s">
        <v>172</v>
      </c>
    </row>
    <row r="10" spans="1:23" ht="60" customHeight="1" x14ac:dyDescent="0.35">
      <c r="A10" s="42" t="s">
        <v>649</v>
      </c>
      <c r="B10" s="42" t="s">
        <v>640</v>
      </c>
      <c r="C10" s="42" t="s">
        <v>641</v>
      </c>
      <c r="D10" s="42" t="s">
        <v>125</v>
      </c>
      <c r="E10" s="42">
        <v>6</v>
      </c>
      <c r="F10" s="42" t="s">
        <v>650</v>
      </c>
      <c r="G10" s="7" t="s">
        <v>24</v>
      </c>
      <c r="H10" s="13"/>
      <c r="I10" s="16"/>
      <c r="J10" s="17"/>
      <c r="K10" s="17"/>
      <c r="L10" s="6" t="s">
        <v>172</v>
      </c>
    </row>
    <row r="11" spans="1:23" ht="60" customHeight="1" x14ac:dyDescent="0.35">
      <c r="A11" s="40" t="s">
        <v>651</v>
      </c>
      <c r="B11" s="40" t="s">
        <v>640</v>
      </c>
      <c r="C11" s="40" t="s">
        <v>641</v>
      </c>
      <c r="D11" s="40" t="s">
        <v>125</v>
      </c>
      <c r="E11" s="40">
        <v>7</v>
      </c>
      <c r="F11" s="40" t="s">
        <v>3174</v>
      </c>
      <c r="G11" s="7" t="s">
        <v>24</v>
      </c>
      <c r="H11" s="13"/>
      <c r="I11" s="16"/>
      <c r="J11" s="17"/>
      <c r="K11" s="17"/>
      <c r="L11" s="6" t="s">
        <v>172</v>
      </c>
    </row>
    <row r="12" spans="1:23" ht="60" customHeight="1" x14ac:dyDescent="0.35">
      <c r="A12" s="42" t="s">
        <v>652</v>
      </c>
      <c r="B12" s="42" t="s">
        <v>640</v>
      </c>
      <c r="C12" s="42" t="s">
        <v>641</v>
      </c>
      <c r="D12" s="42" t="s">
        <v>125</v>
      </c>
      <c r="E12" s="42">
        <v>8</v>
      </c>
      <c r="F12" s="42" t="s">
        <v>653</v>
      </c>
      <c r="G12" s="7" t="s">
        <v>24</v>
      </c>
      <c r="H12" s="13"/>
      <c r="I12" s="16"/>
      <c r="J12" s="17"/>
      <c r="K12" s="18"/>
      <c r="L12" s="6" t="s">
        <v>172</v>
      </c>
    </row>
    <row r="13" spans="1:23" ht="60" customHeight="1" x14ac:dyDescent="0.35">
      <c r="A13" s="40" t="s">
        <v>654</v>
      </c>
      <c r="B13" s="40" t="s">
        <v>640</v>
      </c>
      <c r="C13" s="40" t="s">
        <v>641</v>
      </c>
      <c r="D13" s="40" t="s">
        <v>125</v>
      </c>
      <c r="E13" s="40">
        <v>9</v>
      </c>
      <c r="F13" s="40" t="s">
        <v>3175</v>
      </c>
      <c r="G13" s="7" t="s">
        <v>24</v>
      </c>
      <c r="H13" s="13"/>
      <c r="I13" s="16"/>
      <c r="J13" s="17"/>
      <c r="K13" s="18"/>
      <c r="L13" s="6" t="s">
        <v>172</v>
      </c>
    </row>
    <row r="14" spans="1:23" ht="60" customHeight="1" x14ac:dyDescent="0.35">
      <c r="A14" s="42" t="s">
        <v>655</v>
      </c>
      <c r="B14" s="42" t="s">
        <v>640</v>
      </c>
      <c r="C14" s="42" t="s">
        <v>641</v>
      </c>
      <c r="D14" s="42" t="s">
        <v>125</v>
      </c>
      <c r="E14" s="42">
        <v>10</v>
      </c>
      <c r="F14" s="42" t="s">
        <v>3176</v>
      </c>
      <c r="G14" s="7" t="s">
        <v>24</v>
      </c>
      <c r="H14" s="13"/>
      <c r="I14" s="16"/>
      <c r="J14" s="17"/>
      <c r="K14" s="17"/>
      <c r="L14" s="6" t="s">
        <v>172</v>
      </c>
    </row>
    <row r="15" spans="1:23" s="33" customFormat="1" ht="60" customHeight="1" x14ac:dyDescent="0.35">
      <c r="A15" s="40" t="s">
        <v>656</v>
      </c>
      <c r="B15" s="40" t="s">
        <v>640</v>
      </c>
      <c r="C15" s="40" t="s">
        <v>641</v>
      </c>
      <c r="D15" s="40" t="s">
        <v>125</v>
      </c>
      <c r="E15" s="40">
        <v>11</v>
      </c>
      <c r="F15" s="53" t="s">
        <v>657</v>
      </c>
      <c r="G15" s="7" t="s">
        <v>24</v>
      </c>
      <c r="H15" s="13"/>
      <c r="I15" s="16"/>
      <c r="J15" s="17"/>
      <c r="K15" s="17"/>
      <c r="L15" s="6" t="s">
        <v>172</v>
      </c>
    </row>
    <row r="16" spans="1:23" ht="60" customHeight="1" x14ac:dyDescent="0.35">
      <c r="A16" s="43" t="s">
        <v>658</v>
      </c>
      <c r="B16" s="42" t="s">
        <v>623</v>
      </c>
      <c r="C16" s="42" t="s">
        <v>624</v>
      </c>
      <c r="D16" s="42" t="s">
        <v>184</v>
      </c>
      <c r="E16" s="42">
        <v>1</v>
      </c>
      <c r="F16" s="54" t="s">
        <v>659</v>
      </c>
      <c r="G16" s="6" t="s">
        <v>24</v>
      </c>
      <c r="H16" s="13"/>
      <c r="I16" s="16"/>
      <c r="J16" s="17"/>
      <c r="K16" s="17"/>
      <c r="L16" s="6" t="s">
        <v>172</v>
      </c>
    </row>
    <row r="17" spans="1:12" ht="60" customHeight="1" x14ac:dyDescent="0.35">
      <c r="A17" s="53" t="s">
        <v>660</v>
      </c>
      <c r="B17" s="40" t="s">
        <v>623</v>
      </c>
      <c r="C17" s="40" t="s">
        <v>624</v>
      </c>
      <c r="D17" s="40" t="s">
        <v>184</v>
      </c>
      <c r="E17" s="40">
        <v>2</v>
      </c>
      <c r="F17" s="53" t="s">
        <v>3179</v>
      </c>
      <c r="G17" s="6" t="s">
        <v>24</v>
      </c>
      <c r="H17" s="13"/>
      <c r="I17" s="16"/>
      <c r="J17" s="17"/>
      <c r="K17" s="17"/>
      <c r="L17" s="6" t="s">
        <v>172</v>
      </c>
    </row>
    <row r="18" spans="1:12" ht="60" customHeight="1" x14ac:dyDescent="0.35">
      <c r="A18" s="43" t="s">
        <v>661</v>
      </c>
      <c r="B18" s="42" t="s">
        <v>623</v>
      </c>
      <c r="C18" s="42" t="s">
        <v>624</v>
      </c>
      <c r="D18" s="42" t="s">
        <v>184</v>
      </c>
      <c r="E18" s="42">
        <v>3</v>
      </c>
      <c r="F18" s="42" t="s">
        <v>662</v>
      </c>
      <c r="G18" s="6" t="s">
        <v>24</v>
      </c>
      <c r="H18" s="13"/>
      <c r="I18" s="16"/>
      <c r="J18" s="17"/>
      <c r="K18" s="18"/>
      <c r="L18" s="6" t="s">
        <v>172</v>
      </c>
    </row>
    <row r="19" spans="1:12" ht="60" customHeight="1" x14ac:dyDescent="0.35">
      <c r="A19" s="53" t="s">
        <v>663</v>
      </c>
      <c r="B19" s="40" t="s">
        <v>623</v>
      </c>
      <c r="C19" s="40" t="s">
        <v>624</v>
      </c>
      <c r="D19" s="40" t="s">
        <v>184</v>
      </c>
      <c r="E19" s="40">
        <v>2</v>
      </c>
      <c r="F19" s="40" t="s">
        <v>3180</v>
      </c>
      <c r="G19" s="6" t="s">
        <v>24</v>
      </c>
      <c r="H19" s="13"/>
      <c r="I19" s="16"/>
      <c r="J19" s="17"/>
      <c r="K19" s="17"/>
      <c r="L19" s="6" t="s">
        <v>172</v>
      </c>
    </row>
    <row r="20" spans="1:12" ht="60" customHeight="1" x14ac:dyDescent="0.35">
      <c r="A20" s="43" t="s">
        <v>664</v>
      </c>
      <c r="B20" s="42" t="s">
        <v>623</v>
      </c>
      <c r="C20" s="42" t="s">
        <v>624</v>
      </c>
      <c r="D20" s="42" t="s">
        <v>184</v>
      </c>
      <c r="E20" s="42">
        <v>3</v>
      </c>
      <c r="F20" s="42" t="s">
        <v>3181</v>
      </c>
      <c r="G20" s="6" t="s">
        <v>24</v>
      </c>
      <c r="H20" s="13"/>
      <c r="I20" s="16"/>
      <c r="J20" s="17"/>
      <c r="K20" s="18"/>
      <c r="L20" s="6" t="s">
        <v>172</v>
      </c>
    </row>
    <row r="21" spans="1:12" ht="60" customHeight="1" x14ac:dyDescent="0.35">
      <c r="A21" s="53" t="s">
        <v>665</v>
      </c>
      <c r="B21" s="40" t="s">
        <v>623</v>
      </c>
      <c r="C21" s="40" t="s">
        <v>624</v>
      </c>
      <c r="D21" s="40" t="s">
        <v>184</v>
      </c>
      <c r="E21" s="40">
        <v>2</v>
      </c>
      <c r="F21" s="40" t="s">
        <v>666</v>
      </c>
      <c r="G21" s="6" t="s">
        <v>24</v>
      </c>
      <c r="H21" s="13"/>
      <c r="I21" s="16"/>
      <c r="J21" s="17"/>
      <c r="K21" s="17"/>
      <c r="L21" s="6" t="s">
        <v>172</v>
      </c>
    </row>
    <row r="22" spans="1:12" ht="60" customHeight="1" x14ac:dyDescent="0.35">
      <c r="A22" s="43" t="s">
        <v>667</v>
      </c>
      <c r="B22" s="42" t="s">
        <v>623</v>
      </c>
      <c r="C22" s="42" t="s">
        <v>624</v>
      </c>
      <c r="D22" s="42" t="s">
        <v>184</v>
      </c>
      <c r="E22" s="42">
        <v>3</v>
      </c>
      <c r="F22" s="43" t="s">
        <v>3183</v>
      </c>
      <c r="G22" s="6" t="s">
        <v>24</v>
      </c>
      <c r="H22" s="13"/>
      <c r="I22" s="16"/>
      <c r="J22" s="17"/>
      <c r="K22" s="18"/>
      <c r="L22" s="6" t="s">
        <v>172</v>
      </c>
    </row>
    <row r="23" spans="1:12" ht="60" customHeight="1" x14ac:dyDescent="0.35">
      <c r="A23" s="53" t="s">
        <v>668</v>
      </c>
      <c r="B23" s="40" t="s">
        <v>623</v>
      </c>
      <c r="C23" s="40" t="s">
        <v>624</v>
      </c>
      <c r="D23" s="40" t="s">
        <v>184</v>
      </c>
      <c r="E23" s="40">
        <v>2</v>
      </c>
      <c r="F23" s="53" t="s">
        <v>669</v>
      </c>
      <c r="G23" s="6" t="s">
        <v>24</v>
      </c>
      <c r="H23" s="13"/>
      <c r="I23" s="16"/>
      <c r="J23" s="17"/>
      <c r="K23" s="17"/>
      <c r="L23" s="6" t="s">
        <v>172</v>
      </c>
    </row>
    <row r="24" spans="1:12" ht="60" customHeight="1" x14ac:dyDescent="0.35">
      <c r="A24" s="230" t="s">
        <v>3177</v>
      </c>
      <c r="B24" s="231" t="s">
        <v>3178</v>
      </c>
      <c r="C24" s="231" t="s">
        <v>624</v>
      </c>
      <c r="D24" s="231" t="s">
        <v>184</v>
      </c>
      <c r="E24" s="231">
        <v>3</v>
      </c>
      <c r="F24" s="230" t="s">
        <v>3182</v>
      </c>
      <c r="G24" s="6" t="s">
        <v>24</v>
      </c>
      <c r="H24" s="229"/>
      <c r="I24" s="16"/>
      <c r="J24" s="17"/>
      <c r="K24" s="17"/>
      <c r="L24" s="6" t="s">
        <v>172</v>
      </c>
    </row>
  </sheetData>
  <sheetProtection sheet="1" selectLockedCells="1" sort="0" autoFilter="0"/>
  <autoFilter ref="A4:L4" xr:uid="{00000000-0009-0000-0000-000016000000}"/>
  <mergeCells count="5">
    <mergeCell ref="I1:L1"/>
    <mergeCell ref="A1:F1"/>
    <mergeCell ref="B2:L2"/>
    <mergeCell ref="G3:I3"/>
    <mergeCell ref="J3:L3"/>
  </mergeCells>
  <phoneticPr fontId="54" type="noConversion"/>
  <conditionalFormatting sqref="B2:L2">
    <cfRule type="dataBar" priority="47">
      <dataBar>
        <cfvo type="num" val="0"/>
        <cfvo type="num" val="1"/>
        <color rgb="FF4F81BD"/>
      </dataBar>
    </cfRule>
    <cfRule type="expression" dxfId="866" priority="47">
      <formula>$W$2&gt;=0.8</formula>
    </cfRule>
    <cfRule type="expression" dxfId="865" priority="47">
      <formula>AND($W$2&gt;=0.5,$W$2&lt;0.8)</formula>
    </cfRule>
    <cfRule type="expression" dxfId="864" priority="47">
      <formula>$W$2&lt;0.5</formula>
    </cfRule>
  </conditionalFormatting>
  <conditionalFormatting sqref="G5:G24">
    <cfRule type="expression" dxfId="863" priority="34">
      <formula>$G5="Met"</formula>
    </cfRule>
    <cfRule type="expression" dxfId="862" priority="35">
      <formula>$G5="Achieved"</formula>
    </cfRule>
    <cfRule type="expression" dxfId="861" priority="36">
      <formula>$G5="Partially met"</formula>
    </cfRule>
    <cfRule type="expression" dxfId="860" priority="37">
      <formula>$G5="Partially achieved"</formula>
    </cfRule>
    <cfRule type="expression" dxfId="859" priority="38">
      <formula>$G5="Not met"</formula>
    </cfRule>
    <cfRule type="expression" dxfId="858" priority="39">
      <formula>$G5="Not yet achieved"</formula>
    </cfRule>
    <cfRule type="expression" dxfId="857" priority="40">
      <formula>$G5="Not applicable"</formula>
    </cfRule>
  </conditionalFormatting>
  <conditionalFormatting sqref="K5:K500">
    <cfRule type="expression" dxfId="856" priority="1">
      <formula>AND(K5&lt;&gt;"",K5&lt;TODAY())</formula>
    </cfRule>
  </conditionalFormatting>
  <conditionalFormatting sqref="L5:L24">
    <cfRule type="beginsWith" dxfId="855" priority="2" operator="beginsWith" text="Blue">
      <formula>LEFT(L5,LEN("Blue"))="Blue"</formula>
    </cfRule>
    <cfRule type="beginsWith" dxfId="854" priority="3" operator="beginsWith" text="Green">
      <formula>LEFT(L5,LEN("Green"))="Green"</formula>
    </cfRule>
    <cfRule type="beginsWith" dxfId="853" priority="4" operator="beginsWith" text="Red">
      <formula>LEFT(L5,LEN("Red"))="Red"</formula>
    </cfRule>
    <cfRule type="beginsWith" dxfId="852" priority="5" operator="beginsWith" text="Grey">
      <formula>LEFT(L5,LEN("Grey"))="Grey"</formula>
    </cfRule>
    <cfRule type="beginsWith" dxfId="851" priority="6" operator="beginsWith" text="Amber">
      <formula>LEFT(L5,LEN("Amber"))="Amber"</formula>
    </cfRule>
    <cfRule type="beginsWith" dxfId="850" priority="7" operator="beginsWith" text="Black">
      <formula>LEFT(L5,LEN("Black"))="Black"</formula>
    </cfRule>
  </conditionalFormatting>
  <dataValidations count="3">
    <dataValidation type="list" allowBlank="1" sqref="G5:G15" xr:uid="{00000000-0002-0000-1600-000000000000}">
      <formula1>MSStatus</formula1>
    </dataValidation>
    <dataValidation type="list" allowBlank="1" sqref="L5:L24" xr:uid="{00000000-0002-0000-1600-000001000000}">
      <formula1>BRAGStatus</formula1>
    </dataValidation>
    <dataValidation type="list" allowBlank="1" sqref="G16:G24" xr:uid="{00000000-0002-0000-1600-000002000000}">
      <formula1>RecStatus</formula1>
    </dataValidation>
  </dataValidations>
  <hyperlinks>
    <hyperlink ref="I1" r:id="rId1" xr:uid="{00000000-0004-0000-1600-000000000000}"/>
    <hyperlink ref="H1" location="Dashboard!A1" display="← Dashboard" xr:uid="{5441F54E-85E7-4D85-B5E2-C125D9BFB925}"/>
  </hyperlinks>
  <pageMargins left="0.3" right="0.3" top="0.75" bottom="0.75" header="0.5" footer="0.5"/>
  <pageSetup fitToHeight="0" orientation="landscape"/>
  <headerFooter>
    <oddHeader>&amp;LMid Cheshire Hospitals NHS Foundation Trust&amp;CGPICS V3 – Appendix 3 Audit&amp;R28 Jan 2026</oddHeader>
    <oddFooter>&amp;LConfidential – For internal audit use&amp;CPage &amp;P of &amp;N&amp;R© NHS</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2E75B6"/>
  </sheetPr>
  <dimension ref="A1:Y22"/>
  <sheetViews>
    <sheetView showGridLines="0" showOutlineSymbols="0" zoomScaleNormal="100" workbookViewId="0">
      <pane ySplit="4" topLeftCell="A5" activePane="bottomLeft" state="frozen"/>
      <selection activeCell="K12" sqref="K12"/>
      <selection pane="bottomLeft" activeCell="H1" sqref="H1"/>
    </sheetView>
  </sheetViews>
  <sheetFormatPr defaultRowHeight="14.5" x14ac:dyDescent="0.35"/>
  <cols>
    <col min="1" max="1" width="10.81640625" customWidth="1"/>
    <col min="2" max="2" width="13" hidden="1" customWidth="1"/>
    <col min="3" max="3" width="32" hidden="1" customWidth="1"/>
    <col min="4" max="4" width="18" customWidth="1"/>
    <col min="5" max="5" width="12" hidden="1" customWidth="1"/>
    <col min="6" max="6" width="45" customWidth="1"/>
    <col min="7" max="7" width="30" customWidth="1"/>
    <col min="8" max="8" width="33.1796875" customWidth="1"/>
    <col min="9" max="10" width="34" customWidth="1"/>
    <col min="11" max="11" width="16" customWidth="1"/>
    <col min="12" max="12" width="14" customWidth="1"/>
    <col min="23" max="24" width="0" hidden="1" customWidth="1"/>
    <col min="25" max="25" width="13" hidden="1" customWidth="1"/>
    <col min="26" max="26" width="0" hidden="1" customWidth="1"/>
  </cols>
  <sheetData>
    <row r="1" spans="1:23" ht="80" customHeight="1" x14ac:dyDescent="0.45">
      <c r="A1" s="361" t="s">
        <v>670</v>
      </c>
      <c r="B1" s="362"/>
      <c r="C1" s="362"/>
      <c r="D1" s="362"/>
      <c r="E1" s="362"/>
      <c r="F1" s="362"/>
      <c r="G1" s="30" t="e" vm="3">
        <v>#VALUE!</v>
      </c>
      <c r="H1" s="44" t="e" vm="4">
        <v>#VALUE!</v>
      </c>
      <c r="I1" s="358" t="s">
        <v>163</v>
      </c>
      <c r="J1" s="359"/>
      <c r="K1" s="359"/>
      <c r="L1" s="360"/>
    </row>
    <row r="2" spans="1:23" ht="66" customHeight="1" x14ac:dyDescent="0.35">
      <c r="A2" s="50" t="s">
        <v>3089</v>
      </c>
      <c r="B2" s="317" t="str">
        <f>REPT("█",ROUND($W$2*50,0))&amp;REPT("░",50-ROUND($W$2*50,0))&amp;" "&amp;TEXT($W$2,"0%")</f>
        <v>░░░░░░░░░░░░░░░░░░░░░░░░░░░░░░░░░░░░░░░░░░░░░░░░░░ 0%</v>
      </c>
      <c r="C2" s="235"/>
      <c r="D2" s="235"/>
      <c r="E2" s="235"/>
      <c r="F2" s="235"/>
      <c r="G2" s="235"/>
      <c r="H2" s="235"/>
      <c r="I2" s="235"/>
      <c r="J2" s="235"/>
      <c r="K2" s="235"/>
      <c r="L2" s="235"/>
      <c r="W2" s="32">
        <f>IFERROR(1-COUNTIF($G:$G,"Not assessed")/(COUNTIF($D:$D,"Minimum Standard")+COUNTIF($D:$D,"Quality Recommendation")),0)</f>
        <v>0</v>
      </c>
    </row>
    <row r="3" spans="1:23" ht="20" customHeight="1" x14ac:dyDescent="0.35">
      <c r="A3" s="33"/>
      <c r="B3" s="33"/>
      <c r="C3" s="33"/>
      <c r="D3" s="33"/>
      <c r="E3" s="33"/>
      <c r="F3" s="33"/>
      <c r="G3" s="236"/>
      <c r="H3" s="235"/>
      <c r="I3" s="235"/>
      <c r="J3" s="236"/>
      <c r="K3" s="235"/>
      <c r="L3" s="235"/>
    </row>
    <row r="4" spans="1:23" ht="30" customHeight="1" x14ac:dyDescent="0.35">
      <c r="A4" s="34" t="s">
        <v>161</v>
      </c>
      <c r="B4" s="34" t="s">
        <v>105</v>
      </c>
      <c r="C4" s="34" t="s">
        <v>164</v>
      </c>
      <c r="D4" s="34" t="s">
        <v>165</v>
      </c>
      <c r="E4" s="34" t="s">
        <v>166</v>
      </c>
      <c r="F4" s="34" t="s">
        <v>167</v>
      </c>
      <c r="G4" s="35" t="s">
        <v>68</v>
      </c>
      <c r="H4" s="34" t="s">
        <v>70</v>
      </c>
      <c r="I4" s="34" t="s">
        <v>45</v>
      </c>
      <c r="J4" s="34" t="s">
        <v>47</v>
      </c>
      <c r="K4" s="36" t="s">
        <v>49</v>
      </c>
      <c r="L4" s="34" t="s">
        <v>15</v>
      </c>
    </row>
    <row r="5" spans="1:23" ht="60" customHeight="1" x14ac:dyDescent="0.35">
      <c r="A5" s="39" t="s">
        <v>671</v>
      </c>
      <c r="B5" s="39" t="s">
        <v>672</v>
      </c>
      <c r="C5" s="39" t="s">
        <v>673</v>
      </c>
      <c r="D5" s="39" t="s">
        <v>125</v>
      </c>
      <c r="E5" s="40">
        <v>1</v>
      </c>
      <c r="F5" s="39" t="s">
        <v>674</v>
      </c>
      <c r="G5" s="6" t="s">
        <v>24</v>
      </c>
      <c r="H5" s="13"/>
      <c r="I5" s="23"/>
      <c r="J5" s="15"/>
      <c r="K5" s="15"/>
      <c r="L5" s="6" t="s">
        <v>172</v>
      </c>
    </row>
    <row r="6" spans="1:23" ht="60" customHeight="1" x14ac:dyDescent="0.35">
      <c r="A6" s="42" t="s">
        <v>675</v>
      </c>
      <c r="B6" s="42" t="s">
        <v>672</v>
      </c>
      <c r="C6" s="42" t="s">
        <v>673</v>
      </c>
      <c r="D6" s="42" t="s">
        <v>125</v>
      </c>
      <c r="E6" s="42">
        <v>2</v>
      </c>
      <c r="F6" s="42" t="s">
        <v>3184</v>
      </c>
      <c r="G6" s="6" t="s">
        <v>24</v>
      </c>
      <c r="H6" s="13"/>
      <c r="I6" s="16"/>
      <c r="J6" s="17"/>
      <c r="K6" s="17"/>
      <c r="L6" s="6" t="s">
        <v>172</v>
      </c>
    </row>
    <row r="7" spans="1:23" ht="60" customHeight="1" x14ac:dyDescent="0.35">
      <c r="A7" s="40" t="s">
        <v>676</v>
      </c>
      <c r="B7" s="40" t="s">
        <v>672</v>
      </c>
      <c r="C7" s="40" t="s">
        <v>673</v>
      </c>
      <c r="D7" s="40" t="s">
        <v>125</v>
      </c>
      <c r="E7" s="40">
        <v>3</v>
      </c>
      <c r="F7" s="40" t="s">
        <v>3185</v>
      </c>
      <c r="G7" s="6" t="s">
        <v>24</v>
      </c>
      <c r="H7" s="13"/>
      <c r="I7" s="16"/>
      <c r="J7" s="17"/>
      <c r="K7" s="17"/>
      <c r="L7" s="6" t="s">
        <v>172</v>
      </c>
    </row>
    <row r="8" spans="1:23" ht="60" customHeight="1" x14ac:dyDescent="0.35">
      <c r="A8" s="42" t="s">
        <v>677</v>
      </c>
      <c r="B8" s="42" t="s">
        <v>672</v>
      </c>
      <c r="C8" s="42" t="s">
        <v>673</v>
      </c>
      <c r="D8" s="42" t="s">
        <v>125</v>
      </c>
      <c r="E8" s="42">
        <v>4</v>
      </c>
      <c r="F8" s="42" t="s">
        <v>3367</v>
      </c>
      <c r="G8" s="6" t="s">
        <v>24</v>
      </c>
      <c r="H8" s="13"/>
      <c r="I8" s="16"/>
      <c r="J8" s="17"/>
      <c r="K8" s="17"/>
      <c r="L8" s="6" t="s">
        <v>172</v>
      </c>
    </row>
    <row r="9" spans="1:23" ht="60" customHeight="1" x14ac:dyDescent="0.35">
      <c r="A9" s="40" t="s">
        <v>678</v>
      </c>
      <c r="B9" s="40" t="s">
        <v>672</v>
      </c>
      <c r="C9" s="40" t="s">
        <v>673</v>
      </c>
      <c r="D9" s="40" t="s">
        <v>125</v>
      </c>
      <c r="E9" s="40">
        <v>5</v>
      </c>
      <c r="F9" s="40" t="s">
        <v>679</v>
      </c>
      <c r="G9" s="6" t="s">
        <v>24</v>
      </c>
      <c r="H9" s="13"/>
      <c r="I9" s="16"/>
      <c r="J9" s="17"/>
      <c r="K9" s="17"/>
      <c r="L9" s="6" t="s">
        <v>172</v>
      </c>
    </row>
    <row r="10" spans="1:23" ht="60" customHeight="1" x14ac:dyDescent="0.35">
      <c r="A10" s="42" t="s">
        <v>680</v>
      </c>
      <c r="B10" s="42" t="s">
        <v>672</v>
      </c>
      <c r="C10" s="42" t="s">
        <v>673</v>
      </c>
      <c r="D10" s="42" t="s">
        <v>125</v>
      </c>
      <c r="E10" s="42">
        <v>6</v>
      </c>
      <c r="F10" s="42" t="s">
        <v>3186</v>
      </c>
      <c r="G10" s="6" t="s">
        <v>24</v>
      </c>
      <c r="H10" s="13"/>
      <c r="I10" s="16"/>
      <c r="J10" s="17"/>
      <c r="K10" s="17"/>
      <c r="L10" s="6" t="s">
        <v>172</v>
      </c>
    </row>
    <row r="11" spans="1:23" ht="60" customHeight="1" x14ac:dyDescent="0.35">
      <c r="A11" s="40" t="s">
        <v>681</v>
      </c>
      <c r="B11" s="40" t="s">
        <v>672</v>
      </c>
      <c r="C11" s="40" t="s">
        <v>673</v>
      </c>
      <c r="D11" s="40" t="s">
        <v>184</v>
      </c>
      <c r="E11" s="40">
        <v>1</v>
      </c>
      <c r="F11" s="40" t="s">
        <v>682</v>
      </c>
      <c r="G11" s="6" t="s">
        <v>24</v>
      </c>
      <c r="H11" s="13"/>
      <c r="I11" s="16"/>
      <c r="J11" s="17"/>
      <c r="K11" s="17"/>
      <c r="L11" s="6" t="s">
        <v>172</v>
      </c>
    </row>
    <row r="12" spans="1:23" ht="60" customHeight="1" x14ac:dyDescent="0.35">
      <c r="A12" s="42" t="s">
        <v>683</v>
      </c>
      <c r="B12" s="42" t="s">
        <v>672</v>
      </c>
      <c r="C12" s="42" t="s">
        <v>673</v>
      </c>
      <c r="D12" s="42" t="s">
        <v>184</v>
      </c>
      <c r="E12" s="42">
        <v>2</v>
      </c>
      <c r="F12" s="42" t="s">
        <v>3368</v>
      </c>
      <c r="G12" s="6" t="s">
        <v>24</v>
      </c>
      <c r="H12" s="13"/>
      <c r="I12" s="16"/>
      <c r="J12" s="17"/>
      <c r="K12" s="18"/>
      <c r="L12" s="6" t="s">
        <v>172</v>
      </c>
    </row>
    <row r="13" spans="1:23" ht="60" customHeight="1" x14ac:dyDescent="0.35">
      <c r="A13" s="40" t="s">
        <v>684</v>
      </c>
      <c r="B13" s="40" t="s">
        <v>672</v>
      </c>
      <c r="C13" s="40" t="s">
        <v>673</v>
      </c>
      <c r="D13" s="40" t="s">
        <v>184</v>
      </c>
      <c r="E13" s="40">
        <v>3</v>
      </c>
      <c r="F13" s="40" t="s">
        <v>3369</v>
      </c>
      <c r="G13" s="6" t="s">
        <v>24</v>
      </c>
      <c r="H13" s="13"/>
      <c r="I13" s="16"/>
      <c r="J13" s="17"/>
      <c r="K13" s="18"/>
      <c r="L13" s="6" t="s">
        <v>172</v>
      </c>
    </row>
    <row r="14" spans="1:23" ht="60" customHeight="1" x14ac:dyDescent="0.35">
      <c r="A14" s="42" t="s">
        <v>685</v>
      </c>
      <c r="B14" s="42" t="s">
        <v>672</v>
      </c>
      <c r="C14" s="42" t="s">
        <v>673</v>
      </c>
      <c r="D14" s="42" t="s">
        <v>184</v>
      </c>
      <c r="E14" s="42">
        <v>4</v>
      </c>
      <c r="F14" s="42" t="s">
        <v>686</v>
      </c>
      <c r="G14" s="6" t="s">
        <v>24</v>
      </c>
      <c r="H14" s="13"/>
      <c r="I14" s="16"/>
      <c r="J14" s="17"/>
      <c r="K14" s="17"/>
      <c r="L14" s="6" t="s">
        <v>172</v>
      </c>
    </row>
    <row r="15" spans="1:23" ht="60" customHeight="1" x14ac:dyDescent="0.35">
      <c r="A15" s="40" t="s">
        <v>687</v>
      </c>
      <c r="B15" s="40" t="s">
        <v>672</v>
      </c>
      <c r="C15" s="40" t="s">
        <v>673</v>
      </c>
      <c r="D15" s="40" t="s">
        <v>184</v>
      </c>
      <c r="E15" s="40">
        <v>5</v>
      </c>
      <c r="F15" s="40" t="s">
        <v>688</v>
      </c>
      <c r="G15" s="6" t="s">
        <v>24</v>
      </c>
      <c r="H15" s="13"/>
      <c r="I15" s="16"/>
      <c r="J15" s="17"/>
      <c r="K15" s="17"/>
      <c r="L15" s="6" t="s">
        <v>172</v>
      </c>
    </row>
    <row r="16" spans="1:23" ht="60" customHeight="1" x14ac:dyDescent="0.35">
      <c r="A16" s="42" t="s">
        <v>689</v>
      </c>
      <c r="B16" s="42" t="s">
        <v>672</v>
      </c>
      <c r="C16" s="42" t="s">
        <v>673</v>
      </c>
      <c r="D16" s="42" t="s">
        <v>184</v>
      </c>
      <c r="E16" s="42">
        <v>6</v>
      </c>
      <c r="F16" s="42" t="s">
        <v>690</v>
      </c>
      <c r="G16" s="6" t="s">
        <v>24</v>
      </c>
      <c r="H16" s="13"/>
      <c r="I16" s="16"/>
      <c r="J16" s="17"/>
      <c r="K16" s="17"/>
      <c r="L16" s="6" t="s">
        <v>172</v>
      </c>
    </row>
    <row r="17" spans="1:12" ht="60" customHeight="1" x14ac:dyDescent="0.35">
      <c r="A17" s="40" t="s">
        <v>691</v>
      </c>
      <c r="B17" s="40" t="s">
        <v>672</v>
      </c>
      <c r="C17" s="40" t="s">
        <v>673</v>
      </c>
      <c r="D17" s="40" t="s">
        <v>184</v>
      </c>
      <c r="E17" s="40">
        <v>7</v>
      </c>
      <c r="F17" s="40" t="s">
        <v>692</v>
      </c>
      <c r="G17" s="6" t="s">
        <v>24</v>
      </c>
      <c r="H17" s="13"/>
      <c r="I17" s="16"/>
      <c r="J17" s="17"/>
      <c r="K17" s="18"/>
      <c r="L17" s="6" t="s">
        <v>172</v>
      </c>
    </row>
    <row r="18" spans="1:12" x14ac:dyDescent="0.35">
      <c r="A18" s="45"/>
      <c r="B18" s="45"/>
      <c r="C18" s="45"/>
      <c r="D18" s="45"/>
      <c r="E18" s="45"/>
      <c r="F18" s="45"/>
      <c r="G18" s="46"/>
      <c r="H18" s="45"/>
      <c r="I18" s="47"/>
      <c r="J18" s="48"/>
      <c r="K18" s="49"/>
      <c r="L18" s="48"/>
    </row>
    <row r="19" spans="1:12" x14ac:dyDescent="0.35">
      <c r="A19" s="45"/>
      <c r="B19" s="45"/>
      <c r="C19" s="45"/>
      <c r="D19" s="45"/>
      <c r="E19" s="45"/>
      <c r="F19" s="45"/>
      <c r="G19" s="46"/>
      <c r="H19" s="45"/>
      <c r="I19" s="47"/>
      <c r="J19" s="48"/>
      <c r="K19" s="49"/>
      <c r="L19" s="48"/>
    </row>
    <row r="20" spans="1:12" x14ac:dyDescent="0.35">
      <c r="A20" s="45"/>
      <c r="B20" s="45"/>
      <c r="C20" s="45"/>
      <c r="D20" s="45"/>
      <c r="E20" s="45"/>
      <c r="F20" s="45"/>
      <c r="G20" s="46"/>
      <c r="H20" s="45"/>
      <c r="I20" s="47"/>
      <c r="J20" s="48"/>
      <c r="K20" s="49"/>
      <c r="L20" s="48"/>
    </row>
    <row r="21" spans="1:12" x14ac:dyDescent="0.35">
      <c r="A21" s="45"/>
      <c r="B21" s="45"/>
      <c r="C21" s="45"/>
      <c r="D21" s="45"/>
      <c r="E21" s="45"/>
      <c r="F21" s="45"/>
      <c r="G21" s="46"/>
      <c r="H21" s="45"/>
      <c r="I21" s="47"/>
      <c r="J21" s="48"/>
      <c r="K21" s="49"/>
      <c r="L21" s="48"/>
    </row>
    <row r="22" spans="1:12" x14ac:dyDescent="0.35">
      <c r="A22" s="45"/>
      <c r="B22" s="45"/>
      <c r="C22" s="45"/>
      <c r="D22" s="45"/>
      <c r="E22" s="45"/>
      <c r="F22" s="45"/>
      <c r="G22" s="46"/>
      <c r="H22" s="45"/>
      <c r="I22" s="47"/>
      <c r="J22" s="48"/>
      <c r="K22" s="48"/>
      <c r="L22" s="48"/>
    </row>
  </sheetData>
  <sheetProtection sheet="1" selectLockedCells="1" sort="0" autoFilter="0"/>
  <autoFilter ref="A4:L4" xr:uid="{00000000-0009-0000-0000-000017000000}"/>
  <mergeCells count="5">
    <mergeCell ref="I1:L1"/>
    <mergeCell ref="A1:F1"/>
    <mergeCell ref="B2:L2"/>
    <mergeCell ref="G3:I3"/>
    <mergeCell ref="J3:L3"/>
  </mergeCells>
  <conditionalFormatting sqref="B2:L2">
    <cfRule type="dataBar" priority="34">
      <dataBar>
        <cfvo type="num" val="0"/>
        <cfvo type="num" val="1"/>
        <color rgb="FF4F81BD"/>
      </dataBar>
    </cfRule>
    <cfRule type="expression" dxfId="849" priority="34">
      <formula>$W$2&gt;=0.8</formula>
    </cfRule>
    <cfRule type="expression" dxfId="848" priority="34">
      <formula>AND($W$2&gt;=0.5,$W$2&lt;0.8)</formula>
    </cfRule>
    <cfRule type="expression" dxfId="847" priority="34">
      <formula>$W$2&lt;0.5</formula>
    </cfRule>
  </conditionalFormatting>
  <conditionalFormatting sqref="G5:G22">
    <cfRule type="expression" dxfId="846" priority="21">
      <formula>$G5="Met"</formula>
    </cfRule>
    <cfRule type="expression" dxfId="845" priority="22">
      <formula>$G5="Achieved"</formula>
    </cfRule>
    <cfRule type="expression" dxfId="844" priority="23">
      <formula>$G5="Partially met"</formula>
    </cfRule>
    <cfRule type="expression" dxfId="843" priority="24">
      <formula>$G5="Partially achieved"</formula>
    </cfRule>
    <cfRule type="expression" dxfId="842" priority="25">
      <formula>$G5="Not met"</formula>
    </cfRule>
    <cfRule type="expression" dxfId="841" priority="26">
      <formula>$G5="Not yet achieved"</formula>
    </cfRule>
    <cfRule type="expression" dxfId="840" priority="27">
      <formula>$G5="Not applicable"</formula>
    </cfRule>
  </conditionalFormatting>
  <conditionalFormatting sqref="K5:K500">
    <cfRule type="expression" dxfId="839" priority="1">
      <formula>AND(K5&lt;&gt;"",K5&lt;TODAY())</formula>
    </cfRule>
  </conditionalFormatting>
  <conditionalFormatting sqref="L5:L22">
    <cfRule type="beginsWith" dxfId="838" priority="2" operator="beginsWith" text="Blue">
      <formula>LEFT(L5,LEN("Blue"))="Blue"</formula>
    </cfRule>
    <cfRule type="beginsWith" dxfId="837" priority="3" operator="beginsWith" text="Green">
      <formula>LEFT(L5,LEN("Green"))="Green"</formula>
    </cfRule>
    <cfRule type="beginsWith" dxfId="836" priority="4" operator="beginsWith" text="Red">
      <formula>LEFT(L5,LEN("Red"))="Red"</formula>
    </cfRule>
    <cfRule type="beginsWith" dxfId="835" priority="5" operator="beginsWith" text="Grey">
      <formula>LEFT(L5,LEN("Grey"))="Grey"</formula>
    </cfRule>
    <cfRule type="beginsWith" dxfId="834" priority="6" operator="beginsWith" text="Amber">
      <formula>LEFT(L5,LEN("Amber"))="Amber"</formula>
    </cfRule>
    <cfRule type="beginsWith" dxfId="833" priority="7" operator="beginsWith" text="Black">
      <formula>LEFT(L5,LEN("Black"))="Black"</formula>
    </cfRule>
  </conditionalFormatting>
  <dataValidations count="3">
    <dataValidation type="list" allowBlank="1" sqref="G5:G10" xr:uid="{00000000-0002-0000-1700-000000000000}">
      <formula1>MSStatus</formula1>
    </dataValidation>
    <dataValidation type="list" allowBlank="1" sqref="G11:G17" xr:uid="{00000000-0002-0000-1700-000001000000}">
      <formula1>RecStatus</formula1>
    </dataValidation>
    <dataValidation type="list" allowBlank="1" sqref="L5:L22" xr:uid="{00000000-0002-0000-1700-000002000000}">
      <formula1>BRAGStatus</formula1>
    </dataValidation>
  </dataValidations>
  <hyperlinks>
    <hyperlink ref="I1" r:id="rId1" xr:uid="{00000000-0004-0000-1700-000000000000}"/>
    <hyperlink ref="H1" location="Dashboard!A1" display="← Dashboard" xr:uid="{C1BBAFED-3FE1-46D5-AD4A-42F2810ACFA1}"/>
  </hyperlinks>
  <pageMargins left="0.3" right="0.3" top="0.75" bottom="0.75" header="0.5" footer="0.5"/>
  <pageSetup fitToHeight="0" orientation="landscape"/>
  <headerFooter>
    <oddHeader>&amp;LMid Cheshire Hospitals NHS Foundation Trust&amp;CGPICS V3 – Appendix 3 Audit&amp;R28 Jan 2026</oddHeader>
    <oddFooter>&amp;LConfidential – For internal audit use&amp;CPage &amp;P of &amp;N&amp;R© NHS</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2E75B6"/>
  </sheetPr>
  <dimension ref="A1:Y22"/>
  <sheetViews>
    <sheetView showGridLines="0" showOutlineSymbols="0" zoomScaleNormal="100" workbookViewId="0">
      <pane ySplit="4" topLeftCell="A17" activePane="bottomLeft" state="frozen"/>
      <selection activeCell="K12" sqref="K12"/>
      <selection pane="bottomLeft" activeCell="G20" sqref="G20"/>
    </sheetView>
  </sheetViews>
  <sheetFormatPr defaultRowHeight="14.5" x14ac:dyDescent="0.35"/>
  <cols>
    <col min="1" max="1" width="10.81640625" customWidth="1"/>
    <col min="2" max="2" width="13" hidden="1" customWidth="1"/>
    <col min="3" max="3" width="38" hidden="1" customWidth="1"/>
    <col min="4" max="4" width="18" customWidth="1"/>
    <col min="5" max="5" width="12" hidden="1" customWidth="1"/>
    <col min="6" max="6" width="45" customWidth="1"/>
    <col min="7" max="7" width="30" customWidth="1"/>
    <col min="8" max="8" width="33.1796875" customWidth="1"/>
    <col min="9" max="10" width="34" customWidth="1"/>
    <col min="11" max="11" width="16" customWidth="1"/>
    <col min="12" max="12" width="14" customWidth="1"/>
    <col min="23" max="24" width="0" hidden="1" customWidth="1"/>
    <col min="25" max="25" width="13" hidden="1" customWidth="1"/>
    <col min="26" max="26" width="0" hidden="1" customWidth="1"/>
  </cols>
  <sheetData>
    <row r="1" spans="1:23" ht="80" customHeight="1" x14ac:dyDescent="0.45">
      <c r="A1" s="361" t="s">
        <v>693</v>
      </c>
      <c r="B1" s="362"/>
      <c r="C1" s="362"/>
      <c r="D1" s="362"/>
      <c r="E1" s="362"/>
      <c r="F1" s="362"/>
      <c r="G1" s="30" t="e" vm="3">
        <v>#VALUE!</v>
      </c>
      <c r="H1" s="44" t="e" vm="4">
        <v>#VALUE!</v>
      </c>
      <c r="I1" s="358" t="s">
        <v>163</v>
      </c>
      <c r="J1" s="359"/>
      <c r="K1" s="359"/>
      <c r="L1" s="360"/>
    </row>
    <row r="2" spans="1:23" ht="66" customHeight="1" x14ac:dyDescent="0.35">
      <c r="A2" s="50" t="s">
        <v>3089</v>
      </c>
      <c r="B2" s="317" t="str">
        <f>REPT("█",ROUND($W$2*50,0))&amp;REPT("░",50-ROUND($W$2*50,0))&amp;" "&amp;TEXT($W$2,"0%")</f>
        <v>░░░░░░░░░░░░░░░░░░░░░░░░░░░░░░░░░░░░░░░░░░░░░░░░░░ 0%</v>
      </c>
      <c r="C2" s="235"/>
      <c r="D2" s="235"/>
      <c r="E2" s="235"/>
      <c r="F2" s="235"/>
      <c r="G2" s="235"/>
      <c r="H2" s="235"/>
      <c r="I2" s="235"/>
      <c r="J2" s="235"/>
      <c r="K2" s="235"/>
      <c r="L2" s="235"/>
      <c r="W2" s="32">
        <f>IFERROR(1-COUNTIF($G:$G,"Not assessed")/(COUNTIF($D:$D,"Minimum Standard")+COUNTIF($D:$D,"Quality Recommendation")),0)</f>
        <v>0</v>
      </c>
    </row>
    <row r="3" spans="1:23" ht="20" customHeight="1" x14ac:dyDescent="0.35">
      <c r="A3" s="33"/>
      <c r="B3" s="33"/>
      <c r="C3" s="33"/>
      <c r="D3" s="33"/>
      <c r="E3" s="33"/>
      <c r="F3" s="33"/>
      <c r="G3" s="236"/>
      <c r="H3" s="235"/>
      <c r="I3" s="235"/>
      <c r="J3" s="236"/>
      <c r="K3" s="235"/>
      <c r="L3" s="235"/>
    </row>
    <row r="4" spans="1:23" ht="30" customHeight="1" x14ac:dyDescent="0.35">
      <c r="A4" s="34" t="s">
        <v>161</v>
      </c>
      <c r="B4" s="34" t="s">
        <v>105</v>
      </c>
      <c r="C4" s="34" t="s">
        <v>164</v>
      </c>
      <c r="D4" s="34" t="s">
        <v>165</v>
      </c>
      <c r="E4" s="34" t="s">
        <v>166</v>
      </c>
      <c r="F4" s="34" t="s">
        <v>167</v>
      </c>
      <c r="G4" s="35" t="s">
        <v>68</v>
      </c>
      <c r="H4" s="34" t="s">
        <v>70</v>
      </c>
      <c r="I4" s="34" t="s">
        <v>45</v>
      </c>
      <c r="J4" s="34" t="s">
        <v>47</v>
      </c>
      <c r="K4" s="36" t="s">
        <v>49</v>
      </c>
      <c r="L4" s="34" t="s">
        <v>15</v>
      </c>
    </row>
    <row r="5" spans="1:23" ht="60" customHeight="1" x14ac:dyDescent="0.35">
      <c r="A5" s="39" t="s">
        <v>694</v>
      </c>
      <c r="B5" s="39" t="s">
        <v>695</v>
      </c>
      <c r="C5" s="39" t="s">
        <v>696</v>
      </c>
      <c r="D5" s="39" t="s">
        <v>125</v>
      </c>
      <c r="E5" s="40">
        <v>1</v>
      </c>
      <c r="F5" s="39" t="s">
        <v>697</v>
      </c>
      <c r="G5" s="7" t="s">
        <v>24</v>
      </c>
      <c r="H5" s="19"/>
      <c r="I5" s="23"/>
      <c r="J5" s="15"/>
      <c r="K5" s="15"/>
      <c r="L5" s="6" t="s">
        <v>172</v>
      </c>
    </row>
    <row r="6" spans="1:23" ht="60" customHeight="1" x14ac:dyDescent="0.35">
      <c r="A6" s="42" t="s">
        <v>698</v>
      </c>
      <c r="B6" s="42" t="s">
        <v>695</v>
      </c>
      <c r="C6" s="42" t="s">
        <v>696</v>
      </c>
      <c r="D6" s="42" t="s">
        <v>125</v>
      </c>
      <c r="E6" s="42">
        <v>2</v>
      </c>
      <c r="F6" s="42" t="s">
        <v>699</v>
      </c>
      <c r="G6" s="7" t="s">
        <v>24</v>
      </c>
      <c r="H6" s="13"/>
      <c r="I6" s="16"/>
      <c r="J6" s="17"/>
      <c r="K6" s="17"/>
      <c r="L6" s="6" t="s">
        <v>172</v>
      </c>
    </row>
    <row r="7" spans="1:23" ht="60" customHeight="1" x14ac:dyDescent="0.35">
      <c r="A7" s="40" t="s">
        <v>700</v>
      </c>
      <c r="B7" s="40" t="s">
        <v>695</v>
      </c>
      <c r="C7" s="40" t="s">
        <v>696</v>
      </c>
      <c r="D7" s="40" t="s">
        <v>125</v>
      </c>
      <c r="E7" s="40">
        <v>3</v>
      </c>
      <c r="F7" s="40" t="s">
        <v>3187</v>
      </c>
      <c r="G7" s="7" t="s">
        <v>24</v>
      </c>
      <c r="H7" s="13"/>
      <c r="I7" s="16"/>
      <c r="J7" s="17"/>
      <c r="K7" s="17"/>
      <c r="L7" s="6" t="s">
        <v>172</v>
      </c>
    </row>
    <row r="8" spans="1:23" ht="60" customHeight="1" x14ac:dyDescent="0.35">
      <c r="A8" s="42" t="s">
        <v>701</v>
      </c>
      <c r="B8" s="42" t="s">
        <v>695</v>
      </c>
      <c r="C8" s="42" t="s">
        <v>696</v>
      </c>
      <c r="D8" s="42" t="s">
        <v>125</v>
      </c>
      <c r="E8" s="42">
        <v>4</v>
      </c>
      <c r="F8" s="42" t="s">
        <v>702</v>
      </c>
      <c r="G8" s="7" t="s">
        <v>24</v>
      </c>
      <c r="H8" s="19"/>
      <c r="I8" s="16"/>
      <c r="J8" s="17"/>
      <c r="K8" s="17"/>
      <c r="L8" s="6" t="s">
        <v>172</v>
      </c>
    </row>
    <row r="9" spans="1:23" ht="60" customHeight="1" x14ac:dyDescent="0.35">
      <c r="A9" s="40" t="s">
        <v>703</v>
      </c>
      <c r="B9" s="40" t="s">
        <v>695</v>
      </c>
      <c r="C9" s="40" t="s">
        <v>696</v>
      </c>
      <c r="D9" s="40" t="s">
        <v>125</v>
      </c>
      <c r="E9" s="40">
        <v>5</v>
      </c>
      <c r="F9" s="40" t="s">
        <v>704</v>
      </c>
      <c r="G9" s="7" t="s">
        <v>24</v>
      </c>
      <c r="H9" s="13"/>
      <c r="I9" s="16"/>
      <c r="J9" s="17"/>
      <c r="K9" s="17"/>
      <c r="L9" s="6" t="s">
        <v>172</v>
      </c>
    </row>
    <row r="10" spans="1:23" ht="60" customHeight="1" x14ac:dyDescent="0.35">
      <c r="A10" s="42" t="s">
        <v>705</v>
      </c>
      <c r="B10" s="42" t="s">
        <v>695</v>
      </c>
      <c r="C10" s="42" t="s">
        <v>696</v>
      </c>
      <c r="D10" s="42" t="s">
        <v>125</v>
      </c>
      <c r="E10" s="42">
        <v>6</v>
      </c>
      <c r="F10" s="42" t="s">
        <v>706</v>
      </c>
      <c r="G10" s="7" t="s">
        <v>24</v>
      </c>
      <c r="H10" s="13"/>
      <c r="I10" s="16"/>
      <c r="J10" s="17"/>
      <c r="K10" s="17"/>
      <c r="L10" s="6" t="s">
        <v>172</v>
      </c>
    </row>
    <row r="11" spans="1:23" ht="60" customHeight="1" x14ac:dyDescent="0.35">
      <c r="A11" s="40" t="s">
        <v>707</v>
      </c>
      <c r="B11" s="40" t="s">
        <v>695</v>
      </c>
      <c r="C11" s="40" t="s">
        <v>696</v>
      </c>
      <c r="D11" s="40" t="s">
        <v>125</v>
      </c>
      <c r="E11" s="40">
        <v>7</v>
      </c>
      <c r="F11" s="40" t="s">
        <v>708</v>
      </c>
      <c r="G11" s="7" t="s">
        <v>24</v>
      </c>
      <c r="H11" s="19"/>
      <c r="I11" s="16"/>
      <c r="J11" s="17"/>
      <c r="K11" s="17"/>
      <c r="L11" s="6" t="s">
        <v>172</v>
      </c>
    </row>
    <row r="12" spans="1:23" ht="60" customHeight="1" x14ac:dyDescent="0.35">
      <c r="A12" s="42" t="s">
        <v>709</v>
      </c>
      <c r="B12" s="42" t="s">
        <v>695</v>
      </c>
      <c r="C12" s="42" t="s">
        <v>696</v>
      </c>
      <c r="D12" s="42" t="s">
        <v>125</v>
      </c>
      <c r="E12" s="42">
        <v>8</v>
      </c>
      <c r="F12" s="42" t="s">
        <v>710</v>
      </c>
      <c r="G12" s="7" t="s">
        <v>24</v>
      </c>
      <c r="H12" s="13"/>
      <c r="I12" s="16"/>
      <c r="J12" s="17"/>
      <c r="K12" s="18"/>
      <c r="L12" s="6" t="s">
        <v>172</v>
      </c>
    </row>
    <row r="13" spans="1:23" ht="60" customHeight="1" x14ac:dyDescent="0.35">
      <c r="A13" s="40" t="s">
        <v>711</v>
      </c>
      <c r="B13" s="40" t="s">
        <v>695</v>
      </c>
      <c r="C13" s="40" t="s">
        <v>696</v>
      </c>
      <c r="D13" s="40" t="s">
        <v>184</v>
      </c>
      <c r="E13" s="40">
        <v>1</v>
      </c>
      <c r="F13" s="40" t="s">
        <v>712</v>
      </c>
      <c r="G13" s="6" t="s">
        <v>24</v>
      </c>
      <c r="H13" s="13"/>
      <c r="I13" s="16"/>
      <c r="J13" s="17"/>
      <c r="K13" s="18"/>
      <c r="L13" s="6" t="s">
        <v>172</v>
      </c>
    </row>
    <row r="14" spans="1:23" ht="60" customHeight="1" x14ac:dyDescent="0.35">
      <c r="A14" s="42" t="s">
        <v>713</v>
      </c>
      <c r="B14" s="42" t="s">
        <v>695</v>
      </c>
      <c r="C14" s="42" t="s">
        <v>696</v>
      </c>
      <c r="D14" s="42" t="s">
        <v>184</v>
      </c>
      <c r="E14" s="42">
        <v>2</v>
      </c>
      <c r="F14" s="42" t="s">
        <v>714</v>
      </c>
      <c r="G14" s="6" t="s">
        <v>24</v>
      </c>
      <c r="H14" s="13"/>
      <c r="I14" s="16"/>
      <c r="J14" s="17"/>
      <c r="K14" s="17"/>
      <c r="L14" s="6" t="s">
        <v>172</v>
      </c>
    </row>
    <row r="15" spans="1:23" ht="60" customHeight="1" x14ac:dyDescent="0.35">
      <c r="A15" s="40" t="s">
        <v>715</v>
      </c>
      <c r="B15" s="40" t="s">
        <v>695</v>
      </c>
      <c r="C15" s="40" t="s">
        <v>696</v>
      </c>
      <c r="D15" s="40" t="s">
        <v>184</v>
      </c>
      <c r="E15" s="40">
        <v>3</v>
      </c>
      <c r="F15" s="40" t="s">
        <v>3188</v>
      </c>
      <c r="G15" s="6" t="s">
        <v>24</v>
      </c>
      <c r="H15" s="13"/>
      <c r="I15" s="16"/>
      <c r="J15" s="17"/>
      <c r="K15" s="17"/>
      <c r="L15" s="6" t="s">
        <v>172</v>
      </c>
    </row>
    <row r="16" spans="1:23" ht="60" customHeight="1" x14ac:dyDescent="0.35">
      <c r="A16" s="42" t="s">
        <v>716</v>
      </c>
      <c r="B16" s="42" t="s">
        <v>695</v>
      </c>
      <c r="C16" s="42" t="s">
        <v>696</v>
      </c>
      <c r="D16" s="42" t="s">
        <v>184</v>
      </c>
      <c r="E16" s="42">
        <v>4</v>
      </c>
      <c r="F16" s="42" t="s">
        <v>717</v>
      </c>
      <c r="G16" s="6" t="s">
        <v>24</v>
      </c>
      <c r="H16" s="13"/>
      <c r="I16" s="16"/>
      <c r="J16" s="17"/>
      <c r="K16" s="17"/>
      <c r="L16" s="6" t="s">
        <v>172</v>
      </c>
    </row>
    <row r="17" spans="1:12" ht="60" customHeight="1" x14ac:dyDescent="0.35">
      <c r="A17" s="40" t="s">
        <v>718</v>
      </c>
      <c r="B17" s="40" t="s">
        <v>695</v>
      </c>
      <c r="C17" s="40" t="s">
        <v>696</v>
      </c>
      <c r="D17" s="40" t="s">
        <v>184</v>
      </c>
      <c r="E17" s="40">
        <v>5</v>
      </c>
      <c r="F17" s="40" t="s">
        <v>719</v>
      </c>
      <c r="G17" s="6" t="s">
        <v>24</v>
      </c>
      <c r="H17" s="13"/>
      <c r="I17" s="16"/>
      <c r="J17" s="17"/>
      <c r="K17" s="18"/>
      <c r="L17" s="6" t="s">
        <v>172</v>
      </c>
    </row>
    <row r="18" spans="1:12" ht="60" customHeight="1" x14ac:dyDescent="0.35">
      <c r="A18" s="42" t="s">
        <v>720</v>
      </c>
      <c r="B18" s="42" t="s">
        <v>695</v>
      </c>
      <c r="C18" s="42" t="s">
        <v>696</v>
      </c>
      <c r="D18" s="42" t="s">
        <v>184</v>
      </c>
      <c r="E18" s="42">
        <v>6</v>
      </c>
      <c r="F18" s="42" t="s">
        <v>3189</v>
      </c>
      <c r="G18" s="6" t="s">
        <v>24</v>
      </c>
      <c r="H18" s="13"/>
      <c r="I18" s="16"/>
      <c r="J18" s="17"/>
      <c r="K18" s="18"/>
      <c r="L18" s="6" t="s">
        <v>172</v>
      </c>
    </row>
    <row r="19" spans="1:12" ht="60" customHeight="1" x14ac:dyDescent="0.35">
      <c r="A19" s="40" t="s">
        <v>721</v>
      </c>
      <c r="B19" s="40" t="s">
        <v>695</v>
      </c>
      <c r="C19" s="40" t="s">
        <v>696</v>
      </c>
      <c r="D19" s="40" t="s">
        <v>184</v>
      </c>
      <c r="E19" s="40">
        <v>7</v>
      </c>
      <c r="F19" s="40" t="s">
        <v>722</v>
      </c>
      <c r="G19" s="6" t="s">
        <v>24</v>
      </c>
      <c r="H19" s="13"/>
      <c r="I19" s="16"/>
      <c r="J19" s="17"/>
      <c r="K19" s="18"/>
      <c r="L19" s="6" t="s">
        <v>172</v>
      </c>
    </row>
    <row r="20" spans="1:12" ht="60" customHeight="1" x14ac:dyDescent="0.35">
      <c r="A20" s="42" t="s">
        <v>723</v>
      </c>
      <c r="B20" s="42" t="s">
        <v>695</v>
      </c>
      <c r="C20" s="42" t="s">
        <v>696</v>
      </c>
      <c r="D20" s="42" t="s">
        <v>184</v>
      </c>
      <c r="E20" s="42">
        <v>8</v>
      </c>
      <c r="F20" s="42" t="s">
        <v>724</v>
      </c>
      <c r="G20" s="6" t="s">
        <v>24</v>
      </c>
      <c r="H20" s="13"/>
      <c r="I20" s="16"/>
      <c r="J20" s="17"/>
      <c r="K20" s="18"/>
      <c r="L20" s="6" t="s">
        <v>172</v>
      </c>
    </row>
    <row r="21" spans="1:12" x14ac:dyDescent="0.35">
      <c r="A21" s="45"/>
      <c r="B21" s="45"/>
      <c r="C21" s="45"/>
      <c r="D21" s="45"/>
      <c r="E21" s="45"/>
      <c r="F21" s="45"/>
      <c r="G21" s="46"/>
      <c r="H21" s="45"/>
      <c r="I21" s="47"/>
      <c r="J21" s="48"/>
      <c r="K21" s="49"/>
      <c r="L21" s="48"/>
    </row>
    <row r="22" spans="1:12" x14ac:dyDescent="0.35">
      <c r="A22" s="45"/>
      <c r="B22" s="45"/>
      <c r="C22" s="45"/>
      <c r="D22" s="45"/>
      <c r="E22" s="45"/>
      <c r="F22" s="45"/>
      <c r="G22" s="46"/>
      <c r="H22" s="45"/>
      <c r="I22" s="47"/>
      <c r="J22" s="48"/>
      <c r="K22" s="48"/>
      <c r="L22" s="48"/>
    </row>
  </sheetData>
  <sheetProtection sheet="1" selectLockedCells="1" sort="0" autoFilter="0"/>
  <autoFilter ref="A4:L4" xr:uid="{00000000-0009-0000-0000-000018000000}"/>
  <mergeCells count="5">
    <mergeCell ref="I1:L1"/>
    <mergeCell ref="A1:F1"/>
    <mergeCell ref="B2:L2"/>
    <mergeCell ref="G3:I3"/>
    <mergeCell ref="J3:L3"/>
  </mergeCells>
  <conditionalFormatting sqref="B2:L2">
    <cfRule type="dataBar" priority="34">
      <dataBar>
        <cfvo type="num" val="0"/>
        <cfvo type="num" val="1"/>
        <color rgb="FF4F81BD"/>
      </dataBar>
    </cfRule>
    <cfRule type="expression" dxfId="832" priority="34">
      <formula>$W$2&gt;=0.8</formula>
    </cfRule>
    <cfRule type="expression" dxfId="831" priority="34">
      <formula>AND($W$2&gt;=0.5,$W$2&lt;0.8)</formula>
    </cfRule>
    <cfRule type="expression" dxfId="830" priority="34">
      <formula>$W$2&lt;0.5</formula>
    </cfRule>
  </conditionalFormatting>
  <conditionalFormatting sqref="G5:G22">
    <cfRule type="expression" dxfId="829" priority="21">
      <formula>$G5="Met"</formula>
    </cfRule>
    <cfRule type="expression" dxfId="828" priority="22">
      <formula>$G5="Achieved"</formula>
    </cfRule>
    <cfRule type="expression" dxfId="827" priority="23">
      <formula>$G5="Partially met"</formula>
    </cfRule>
    <cfRule type="expression" dxfId="826" priority="24">
      <formula>$G5="Partially achieved"</formula>
    </cfRule>
    <cfRule type="expression" dxfId="825" priority="25">
      <formula>$G5="Not met"</formula>
    </cfRule>
    <cfRule type="expression" dxfId="824" priority="26">
      <formula>$G5="Not yet achieved"</formula>
    </cfRule>
    <cfRule type="expression" dxfId="823" priority="27">
      <formula>$G5="Not applicable"</formula>
    </cfRule>
  </conditionalFormatting>
  <conditionalFormatting sqref="K5:K500">
    <cfRule type="expression" dxfId="822" priority="1">
      <formula>AND(K5&lt;&gt;"",K5&lt;TODAY())</formula>
    </cfRule>
  </conditionalFormatting>
  <conditionalFormatting sqref="L5:L22">
    <cfRule type="beginsWith" dxfId="821" priority="2" operator="beginsWith" text="Blue">
      <formula>LEFT(L5,LEN("Blue"))="Blue"</formula>
    </cfRule>
    <cfRule type="beginsWith" dxfId="820" priority="3" operator="beginsWith" text="Green">
      <formula>LEFT(L5,LEN("Green"))="Green"</formula>
    </cfRule>
    <cfRule type="beginsWith" dxfId="819" priority="4" operator="beginsWith" text="Red">
      <formula>LEFT(L5,LEN("Red"))="Red"</formula>
    </cfRule>
    <cfRule type="beginsWith" dxfId="818" priority="5" operator="beginsWith" text="Grey">
      <formula>LEFT(L5,LEN("Grey"))="Grey"</formula>
    </cfRule>
    <cfRule type="beginsWith" dxfId="817" priority="6" operator="beginsWith" text="Amber">
      <formula>LEFT(L5,LEN("Amber"))="Amber"</formula>
    </cfRule>
    <cfRule type="beginsWith" dxfId="816" priority="7" operator="beginsWith" text="Black">
      <formula>LEFT(L5,LEN("Black"))="Black"</formula>
    </cfRule>
  </conditionalFormatting>
  <dataValidations count="3">
    <dataValidation type="list" allowBlank="1" sqref="G5:G12" xr:uid="{00000000-0002-0000-1800-000000000000}">
      <formula1>MSStatus</formula1>
    </dataValidation>
    <dataValidation type="list" allowBlank="1" sqref="G13:G20" xr:uid="{00000000-0002-0000-1800-000001000000}">
      <formula1>RecStatus</formula1>
    </dataValidation>
    <dataValidation type="list" allowBlank="1" sqref="L5:L22" xr:uid="{00000000-0002-0000-1800-000002000000}">
      <formula1>BRAGStatus</formula1>
    </dataValidation>
  </dataValidations>
  <hyperlinks>
    <hyperlink ref="I1" r:id="rId1" xr:uid="{00000000-0004-0000-1800-000000000000}"/>
    <hyperlink ref="H1" location="Dashboard!A1" display="← Dashboard" xr:uid="{10E317D7-502D-4A00-B0FA-869A19209327}"/>
  </hyperlinks>
  <pageMargins left="0.3" right="0.3" top="0.75" bottom="0.75" header="0.5" footer="0.5"/>
  <pageSetup fitToHeight="0" orientation="landscape"/>
  <headerFooter>
    <oddHeader>&amp;LMid Cheshire Hospitals NHS Foundation Trust&amp;CGPICS V3 – Appendix 3 Audit&amp;R28 Jan 2026</oddHeader>
    <oddFooter>&amp;LConfidential – For internal audit use&amp;CPage &amp;P of &amp;N&amp;R© NHS</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2E75B6"/>
  </sheetPr>
  <dimension ref="A1:Y22"/>
  <sheetViews>
    <sheetView showGridLines="0" showOutlineSymbols="0" zoomScaleNormal="100" workbookViewId="0">
      <pane ySplit="4" topLeftCell="A12" activePane="bottomLeft" state="frozen"/>
      <selection activeCell="K12" sqref="K12"/>
      <selection pane="bottomLeft" activeCell="G12" sqref="G12"/>
    </sheetView>
  </sheetViews>
  <sheetFormatPr defaultRowHeight="14.5" x14ac:dyDescent="0.35"/>
  <cols>
    <col min="1" max="1" width="10.81640625" customWidth="1"/>
    <col min="2" max="2" width="13" hidden="1" customWidth="1"/>
    <col min="3" max="3" width="39" hidden="1" customWidth="1"/>
    <col min="4" max="4" width="18" customWidth="1"/>
    <col min="5" max="5" width="12" hidden="1" customWidth="1"/>
    <col min="6" max="6" width="45" customWidth="1"/>
    <col min="7" max="7" width="30" customWidth="1"/>
    <col min="8" max="8" width="33.1796875" customWidth="1"/>
    <col min="9" max="10" width="34" customWidth="1"/>
    <col min="11" max="11" width="16" customWidth="1"/>
    <col min="12" max="12" width="14" customWidth="1"/>
    <col min="23" max="24" width="0" hidden="1" customWidth="1"/>
    <col min="25" max="25" width="13" hidden="1" customWidth="1"/>
    <col min="26" max="26" width="0" hidden="1" customWidth="1"/>
  </cols>
  <sheetData>
    <row r="1" spans="1:23" ht="80" customHeight="1" x14ac:dyDescent="0.45">
      <c r="A1" s="361" t="s">
        <v>3200</v>
      </c>
      <c r="B1" s="362"/>
      <c r="C1" s="362"/>
      <c r="D1" s="362"/>
      <c r="E1" s="362"/>
      <c r="F1" s="362"/>
      <c r="G1" s="30" t="e" vm="3">
        <v>#VALUE!</v>
      </c>
      <c r="H1" s="44" t="e" vm="4">
        <v>#VALUE!</v>
      </c>
      <c r="I1" s="358" t="s">
        <v>163</v>
      </c>
      <c r="J1" s="359"/>
      <c r="K1" s="359"/>
      <c r="L1" s="360"/>
    </row>
    <row r="2" spans="1:23" ht="66" customHeight="1" x14ac:dyDescent="0.35">
      <c r="A2" s="50" t="s">
        <v>3089</v>
      </c>
      <c r="B2" s="317" t="str">
        <f>REPT("█",ROUND($W$2*50,0))&amp;REPT("░",50-ROUND($W$2*50,0))&amp;" "&amp;TEXT($W$2,"0%")</f>
        <v>░░░░░░░░░░░░░░░░░░░░░░░░░░░░░░░░░░░░░░░░░░░░░░░░░░ 0%</v>
      </c>
      <c r="C2" s="235"/>
      <c r="D2" s="235"/>
      <c r="E2" s="235"/>
      <c r="F2" s="235"/>
      <c r="G2" s="235"/>
      <c r="H2" s="235"/>
      <c r="I2" s="235"/>
      <c r="J2" s="235"/>
      <c r="K2" s="235"/>
      <c r="L2" s="235"/>
      <c r="W2" s="32">
        <f>IFERROR(1-COUNTIF($G:$G,"Not assessed")/(COUNTIF($D:$D,"Minimum Standard")+COUNTIF($D:$D,"Quality Recommendation")),0)</f>
        <v>0</v>
      </c>
    </row>
    <row r="3" spans="1:23" ht="20" customHeight="1" x14ac:dyDescent="0.35">
      <c r="A3" s="33"/>
      <c r="B3" s="33"/>
      <c r="C3" s="33"/>
      <c r="D3" s="33"/>
      <c r="E3" s="33"/>
      <c r="F3" s="33"/>
      <c r="G3" s="236"/>
      <c r="H3" s="235"/>
      <c r="I3" s="235"/>
      <c r="J3" s="236"/>
      <c r="K3" s="235"/>
      <c r="L3" s="235"/>
    </row>
    <row r="4" spans="1:23" ht="30" customHeight="1" x14ac:dyDescent="0.35">
      <c r="A4" s="34" t="s">
        <v>161</v>
      </c>
      <c r="B4" s="34" t="s">
        <v>105</v>
      </c>
      <c r="C4" s="34" t="s">
        <v>164</v>
      </c>
      <c r="D4" s="34" t="s">
        <v>165</v>
      </c>
      <c r="E4" s="34" t="s">
        <v>166</v>
      </c>
      <c r="F4" s="34" t="s">
        <v>167</v>
      </c>
      <c r="G4" s="35" t="s">
        <v>68</v>
      </c>
      <c r="H4" s="34" t="s">
        <v>70</v>
      </c>
      <c r="I4" s="34" t="s">
        <v>45</v>
      </c>
      <c r="J4" s="34" t="s">
        <v>47</v>
      </c>
      <c r="K4" s="36" t="s">
        <v>49</v>
      </c>
      <c r="L4" s="34" t="s">
        <v>15</v>
      </c>
    </row>
    <row r="5" spans="1:23" ht="60" customHeight="1" x14ac:dyDescent="0.35">
      <c r="A5" s="39" t="s">
        <v>725</v>
      </c>
      <c r="B5" s="39" t="s">
        <v>726</v>
      </c>
      <c r="C5" s="39" t="s">
        <v>727</v>
      </c>
      <c r="D5" s="39" t="s">
        <v>125</v>
      </c>
      <c r="E5" s="40">
        <v>1</v>
      </c>
      <c r="F5" s="39" t="s">
        <v>728</v>
      </c>
      <c r="G5" s="7" t="s">
        <v>24</v>
      </c>
      <c r="H5" s="13"/>
      <c r="I5" s="24"/>
      <c r="J5" s="15"/>
      <c r="K5" s="25"/>
      <c r="L5" s="6" t="s">
        <v>172</v>
      </c>
    </row>
    <row r="6" spans="1:23" ht="60" customHeight="1" x14ac:dyDescent="0.35">
      <c r="A6" s="42" t="s">
        <v>729</v>
      </c>
      <c r="B6" s="42" t="s">
        <v>726</v>
      </c>
      <c r="C6" s="42" t="s">
        <v>727</v>
      </c>
      <c r="D6" s="42" t="s">
        <v>125</v>
      </c>
      <c r="E6" s="42">
        <v>2</v>
      </c>
      <c r="F6" s="42" t="s">
        <v>730</v>
      </c>
      <c r="G6" s="7" t="s">
        <v>24</v>
      </c>
      <c r="H6" s="13"/>
      <c r="I6" s="16"/>
      <c r="J6" s="17"/>
      <c r="K6" s="18"/>
      <c r="L6" s="6" t="s">
        <v>172</v>
      </c>
    </row>
    <row r="7" spans="1:23" ht="60" customHeight="1" x14ac:dyDescent="0.35">
      <c r="A7" s="40" t="s">
        <v>731</v>
      </c>
      <c r="B7" s="40" t="s">
        <v>726</v>
      </c>
      <c r="C7" s="40" t="s">
        <v>727</v>
      </c>
      <c r="D7" s="40" t="s">
        <v>125</v>
      </c>
      <c r="E7" s="40">
        <v>3</v>
      </c>
      <c r="F7" s="40" t="s">
        <v>732</v>
      </c>
      <c r="G7" s="7" t="s">
        <v>24</v>
      </c>
      <c r="H7" s="13"/>
      <c r="I7" s="16"/>
      <c r="J7" s="17"/>
      <c r="K7" s="17"/>
      <c r="L7" s="6" t="s">
        <v>172</v>
      </c>
    </row>
    <row r="8" spans="1:23" ht="60" customHeight="1" x14ac:dyDescent="0.35">
      <c r="A8" s="42" t="s">
        <v>733</v>
      </c>
      <c r="B8" s="42" t="s">
        <v>726</v>
      </c>
      <c r="C8" s="42" t="s">
        <v>727</v>
      </c>
      <c r="D8" s="42" t="s">
        <v>125</v>
      </c>
      <c r="E8" s="42">
        <v>4</v>
      </c>
      <c r="F8" s="42" t="s">
        <v>734</v>
      </c>
      <c r="G8" s="7" t="s">
        <v>24</v>
      </c>
      <c r="H8" s="13"/>
      <c r="I8" s="16"/>
      <c r="J8" s="17"/>
      <c r="K8" s="18"/>
      <c r="L8" s="6" t="s">
        <v>172</v>
      </c>
    </row>
    <row r="9" spans="1:23" ht="60" customHeight="1" x14ac:dyDescent="0.35">
      <c r="A9" s="40" t="s">
        <v>735</v>
      </c>
      <c r="B9" s="40" t="s">
        <v>726</v>
      </c>
      <c r="C9" s="40" t="s">
        <v>727</v>
      </c>
      <c r="D9" s="40" t="s">
        <v>125</v>
      </c>
      <c r="E9" s="40">
        <v>5</v>
      </c>
      <c r="F9" s="40" t="s">
        <v>736</v>
      </c>
      <c r="G9" s="7" t="s">
        <v>24</v>
      </c>
      <c r="H9" s="13"/>
      <c r="I9" s="16"/>
      <c r="J9" s="17"/>
      <c r="K9" s="18"/>
      <c r="L9" s="6" t="s">
        <v>172</v>
      </c>
    </row>
    <row r="10" spans="1:23" ht="60" customHeight="1" x14ac:dyDescent="0.35">
      <c r="A10" s="42" t="s">
        <v>737</v>
      </c>
      <c r="B10" s="42" t="s">
        <v>726</v>
      </c>
      <c r="C10" s="42" t="s">
        <v>727</v>
      </c>
      <c r="D10" s="42" t="s">
        <v>125</v>
      </c>
      <c r="E10" s="42">
        <v>6</v>
      </c>
      <c r="F10" s="42" t="s">
        <v>738</v>
      </c>
      <c r="G10" s="7" t="s">
        <v>24</v>
      </c>
      <c r="H10" s="13"/>
      <c r="I10" s="16"/>
      <c r="J10" s="17"/>
      <c r="K10" s="18"/>
      <c r="L10" s="6" t="s">
        <v>172</v>
      </c>
    </row>
    <row r="11" spans="1:23" ht="60" customHeight="1" x14ac:dyDescent="0.35">
      <c r="A11" s="40" t="s">
        <v>739</v>
      </c>
      <c r="B11" s="40" t="s">
        <v>726</v>
      </c>
      <c r="C11" s="40" t="s">
        <v>727</v>
      </c>
      <c r="D11" s="40" t="s">
        <v>125</v>
      </c>
      <c r="E11" s="40">
        <v>7</v>
      </c>
      <c r="F11" s="40" t="s">
        <v>740</v>
      </c>
      <c r="G11" s="7" t="s">
        <v>24</v>
      </c>
      <c r="H11" s="13"/>
      <c r="I11" s="16"/>
      <c r="J11" s="17"/>
      <c r="K11" s="17"/>
      <c r="L11" s="6" t="s">
        <v>172</v>
      </c>
    </row>
    <row r="12" spans="1:23" ht="60" customHeight="1" x14ac:dyDescent="0.35">
      <c r="A12" s="42" t="s">
        <v>741</v>
      </c>
      <c r="B12" s="42" t="s">
        <v>726</v>
      </c>
      <c r="C12" s="42" t="s">
        <v>727</v>
      </c>
      <c r="D12" s="42" t="s">
        <v>184</v>
      </c>
      <c r="E12" s="42">
        <v>1</v>
      </c>
      <c r="F12" s="42" t="s">
        <v>742</v>
      </c>
      <c r="G12" s="6" t="s">
        <v>24</v>
      </c>
      <c r="H12" s="13"/>
      <c r="I12" s="16"/>
      <c r="J12" s="17"/>
      <c r="K12" s="18"/>
      <c r="L12" s="6" t="s">
        <v>172</v>
      </c>
    </row>
    <row r="13" spans="1:23" ht="60" customHeight="1" x14ac:dyDescent="0.35">
      <c r="A13" s="40" t="s">
        <v>743</v>
      </c>
      <c r="B13" s="40" t="s">
        <v>726</v>
      </c>
      <c r="C13" s="40" t="s">
        <v>727</v>
      </c>
      <c r="D13" s="40" t="s">
        <v>184</v>
      </c>
      <c r="E13" s="40">
        <v>2</v>
      </c>
      <c r="F13" s="40" t="s">
        <v>3190</v>
      </c>
      <c r="G13" s="6" t="s">
        <v>24</v>
      </c>
      <c r="H13" s="13"/>
      <c r="I13" s="16"/>
      <c r="J13" s="17"/>
      <c r="K13" s="18"/>
      <c r="L13" s="6" t="s">
        <v>172</v>
      </c>
    </row>
    <row r="14" spans="1:23" ht="60" customHeight="1" x14ac:dyDescent="0.35">
      <c r="A14" s="42" t="s">
        <v>744</v>
      </c>
      <c r="B14" s="42" t="s">
        <v>726</v>
      </c>
      <c r="C14" s="42" t="s">
        <v>727</v>
      </c>
      <c r="D14" s="42" t="s">
        <v>184</v>
      </c>
      <c r="E14" s="42">
        <v>3</v>
      </c>
      <c r="F14" s="42" t="s">
        <v>745</v>
      </c>
      <c r="G14" s="6" t="s">
        <v>24</v>
      </c>
      <c r="H14" s="13"/>
      <c r="I14" s="16"/>
      <c r="J14" s="17"/>
      <c r="K14" s="17"/>
      <c r="L14" s="6" t="s">
        <v>172</v>
      </c>
    </row>
    <row r="15" spans="1:23" ht="60" customHeight="1" x14ac:dyDescent="0.35">
      <c r="A15" s="40" t="s">
        <v>746</v>
      </c>
      <c r="B15" s="40" t="s">
        <v>726</v>
      </c>
      <c r="C15" s="40" t="s">
        <v>727</v>
      </c>
      <c r="D15" s="40" t="s">
        <v>184</v>
      </c>
      <c r="E15" s="40">
        <v>4</v>
      </c>
      <c r="F15" s="40" t="s">
        <v>3191</v>
      </c>
      <c r="G15" s="6" t="s">
        <v>24</v>
      </c>
      <c r="H15" s="13"/>
      <c r="I15" s="16"/>
      <c r="J15" s="17"/>
      <c r="K15" s="17"/>
      <c r="L15" s="6" t="s">
        <v>172</v>
      </c>
    </row>
    <row r="16" spans="1:23" ht="60" customHeight="1" x14ac:dyDescent="0.35">
      <c r="A16" s="42" t="s">
        <v>747</v>
      </c>
      <c r="B16" s="42" t="s">
        <v>726</v>
      </c>
      <c r="C16" s="42" t="s">
        <v>727</v>
      </c>
      <c r="D16" s="42" t="s">
        <v>184</v>
      </c>
      <c r="E16" s="42">
        <v>5</v>
      </c>
      <c r="F16" s="42" t="s">
        <v>748</v>
      </c>
      <c r="G16" s="6" t="s">
        <v>24</v>
      </c>
      <c r="H16" s="13"/>
      <c r="I16" s="16"/>
      <c r="J16" s="17"/>
      <c r="K16" s="18"/>
      <c r="L16" s="6" t="s">
        <v>172</v>
      </c>
    </row>
    <row r="17" spans="1:12" ht="60" customHeight="1" x14ac:dyDescent="0.35">
      <c r="A17" s="40" t="s">
        <v>749</v>
      </c>
      <c r="B17" s="40" t="s">
        <v>726</v>
      </c>
      <c r="C17" s="40" t="s">
        <v>727</v>
      </c>
      <c r="D17" s="40" t="s">
        <v>184</v>
      </c>
      <c r="E17" s="40">
        <v>6</v>
      </c>
      <c r="F17" s="40" t="s">
        <v>750</v>
      </c>
      <c r="G17" s="6" t="s">
        <v>24</v>
      </c>
      <c r="H17" s="13"/>
      <c r="I17" s="16"/>
      <c r="J17" s="17"/>
      <c r="K17" s="18"/>
      <c r="L17" s="6" t="s">
        <v>172</v>
      </c>
    </row>
    <row r="18" spans="1:12" ht="60" customHeight="1" x14ac:dyDescent="0.35">
      <c r="A18" s="42" t="s">
        <v>751</v>
      </c>
      <c r="B18" s="42" t="s">
        <v>726</v>
      </c>
      <c r="C18" s="42" t="s">
        <v>727</v>
      </c>
      <c r="D18" s="42" t="s">
        <v>184</v>
      </c>
      <c r="E18" s="42">
        <v>7</v>
      </c>
      <c r="F18" s="42" t="s">
        <v>752</v>
      </c>
      <c r="G18" s="6" t="s">
        <v>24</v>
      </c>
      <c r="H18" s="13"/>
      <c r="I18" s="16"/>
      <c r="J18" s="17"/>
      <c r="K18" s="18"/>
      <c r="L18" s="6" t="s">
        <v>172</v>
      </c>
    </row>
    <row r="19" spans="1:12" x14ac:dyDescent="0.35">
      <c r="A19" s="45"/>
      <c r="B19" s="45"/>
      <c r="C19" s="45"/>
      <c r="D19" s="45"/>
      <c r="E19" s="45"/>
      <c r="F19" s="45"/>
      <c r="G19" s="46"/>
      <c r="H19" s="45"/>
      <c r="I19" s="47"/>
      <c r="J19" s="48"/>
      <c r="K19" s="49"/>
      <c r="L19" s="48"/>
    </row>
    <row r="20" spans="1:12" x14ac:dyDescent="0.35">
      <c r="A20" s="45"/>
      <c r="B20" s="45"/>
      <c r="C20" s="45"/>
      <c r="D20" s="45"/>
      <c r="E20" s="45"/>
      <c r="F20" s="45"/>
      <c r="G20" s="46"/>
      <c r="H20" s="45"/>
      <c r="I20" s="47"/>
      <c r="J20" s="48"/>
      <c r="K20" s="49"/>
      <c r="L20" s="48"/>
    </row>
    <row r="21" spans="1:12" x14ac:dyDescent="0.35">
      <c r="A21" s="45"/>
      <c r="B21" s="45"/>
      <c r="C21" s="45"/>
      <c r="D21" s="45"/>
      <c r="E21" s="45"/>
      <c r="F21" s="45"/>
      <c r="G21" s="46"/>
      <c r="H21" s="45"/>
      <c r="I21" s="47"/>
      <c r="J21" s="48"/>
      <c r="K21" s="49"/>
      <c r="L21" s="48"/>
    </row>
    <row r="22" spans="1:12" x14ac:dyDescent="0.35">
      <c r="A22" s="45"/>
      <c r="B22" s="45"/>
      <c r="C22" s="45"/>
      <c r="D22" s="45"/>
      <c r="E22" s="45"/>
      <c r="F22" s="45"/>
      <c r="G22" s="46"/>
      <c r="H22" s="45"/>
      <c r="I22" s="47"/>
      <c r="J22" s="48"/>
      <c r="K22" s="48"/>
      <c r="L22" s="48"/>
    </row>
  </sheetData>
  <sheetProtection sheet="1" selectLockedCells="1" sort="0" autoFilter="0"/>
  <autoFilter ref="A4:L4" xr:uid="{00000000-0009-0000-0000-000019000000}"/>
  <mergeCells count="5">
    <mergeCell ref="I1:L1"/>
    <mergeCell ref="A1:F1"/>
    <mergeCell ref="B2:L2"/>
    <mergeCell ref="G3:I3"/>
    <mergeCell ref="J3:L3"/>
  </mergeCells>
  <conditionalFormatting sqref="B2:L2">
    <cfRule type="dataBar" priority="34">
      <dataBar>
        <cfvo type="num" val="0"/>
        <cfvo type="num" val="1"/>
        <color rgb="FF4F81BD"/>
      </dataBar>
    </cfRule>
    <cfRule type="expression" dxfId="815" priority="34">
      <formula>$W$2&gt;=0.8</formula>
    </cfRule>
    <cfRule type="expression" dxfId="814" priority="34">
      <formula>AND($W$2&gt;=0.5,$W$2&lt;0.8)</formula>
    </cfRule>
    <cfRule type="expression" dxfId="813" priority="34">
      <formula>$W$2&lt;0.5</formula>
    </cfRule>
  </conditionalFormatting>
  <conditionalFormatting sqref="G5:G22">
    <cfRule type="expression" dxfId="812" priority="21">
      <formula>$G5="Met"</formula>
    </cfRule>
    <cfRule type="expression" dxfId="811" priority="22">
      <formula>$G5="Achieved"</formula>
    </cfRule>
    <cfRule type="expression" dxfId="810" priority="23">
      <formula>$G5="Partially met"</formula>
    </cfRule>
    <cfRule type="expression" dxfId="809" priority="24">
      <formula>$G5="Partially achieved"</formula>
    </cfRule>
    <cfRule type="expression" dxfId="808" priority="25">
      <formula>$G5="Not met"</formula>
    </cfRule>
    <cfRule type="expression" dxfId="807" priority="26">
      <formula>$G5="Not yet achieved"</formula>
    </cfRule>
    <cfRule type="expression" dxfId="806" priority="27">
      <formula>$G5="Not applicable"</formula>
    </cfRule>
  </conditionalFormatting>
  <conditionalFormatting sqref="K5:K500">
    <cfRule type="expression" dxfId="805" priority="1">
      <formula>AND(K5&lt;&gt;"",K5&lt;TODAY())</formula>
    </cfRule>
  </conditionalFormatting>
  <conditionalFormatting sqref="L5:L22">
    <cfRule type="beginsWith" dxfId="804" priority="2" operator="beginsWith" text="Blue">
      <formula>LEFT(L5,LEN("Blue"))="Blue"</formula>
    </cfRule>
    <cfRule type="beginsWith" dxfId="803" priority="3" operator="beginsWith" text="Green">
      <formula>LEFT(L5,LEN("Green"))="Green"</formula>
    </cfRule>
    <cfRule type="beginsWith" dxfId="802" priority="4" operator="beginsWith" text="Red">
      <formula>LEFT(L5,LEN("Red"))="Red"</formula>
    </cfRule>
    <cfRule type="beginsWith" dxfId="801" priority="5" operator="beginsWith" text="Grey">
      <formula>LEFT(L5,LEN("Grey"))="Grey"</formula>
    </cfRule>
    <cfRule type="beginsWith" dxfId="800" priority="6" operator="beginsWith" text="Amber">
      <formula>LEFT(L5,LEN("Amber"))="Amber"</formula>
    </cfRule>
    <cfRule type="beginsWith" dxfId="799" priority="7" operator="beginsWith" text="Black">
      <formula>LEFT(L5,LEN("Black"))="Black"</formula>
    </cfRule>
  </conditionalFormatting>
  <dataValidations count="3">
    <dataValidation type="list" allowBlank="1" sqref="G5:G11" xr:uid="{00000000-0002-0000-1900-000000000000}">
      <formula1>MSStatus</formula1>
    </dataValidation>
    <dataValidation type="list" allowBlank="1" sqref="G12:G18" xr:uid="{00000000-0002-0000-1900-000001000000}">
      <formula1>RecStatus</formula1>
    </dataValidation>
    <dataValidation type="list" allowBlank="1" sqref="L5:L22" xr:uid="{00000000-0002-0000-1900-000002000000}">
      <formula1>BRAGStatus</formula1>
    </dataValidation>
  </dataValidations>
  <hyperlinks>
    <hyperlink ref="I1" r:id="rId1" xr:uid="{00000000-0004-0000-1900-000000000000}"/>
    <hyperlink ref="H1" location="Dashboard!A1" display="← Dashboard" xr:uid="{0F64FD24-EC02-49CA-89E3-928EB559790E}"/>
  </hyperlinks>
  <pageMargins left="0.3" right="0.3" top="0.75" bottom="0.75" header="0.5" footer="0.5"/>
  <pageSetup fitToHeight="0" orientation="landscape"/>
  <headerFooter>
    <oddHeader>&amp;LMid Cheshire Hospitals NHS Foundation Trust&amp;CGPICS V3 – Appendix 3 Audit&amp;R28 Jan 2026</oddHeader>
    <oddFooter>&amp;LConfidential – For internal audit use&amp;CPage &amp;P of &amp;N&amp;R© NHS</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tabColor rgb="FF2E75B6"/>
  </sheetPr>
  <dimension ref="A1:Y23"/>
  <sheetViews>
    <sheetView showGridLines="0" showOutlineSymbols="0" zoomScaleNormal="100" workbookViewId="0">
      <pane ySplit="4" topLeftCell="A20" activePane="bottomLeft" state="frozen"/>
      <selection activeCell="K12" sqref="K12"/>
      <selection pane="bottomLeft" activeCell="G20" sqref="G20"/>
    </sheetView>
  </sheetViews>
  <sheetFormatPr defaultRowHeight="14.5" x14ac:dyDescent="0.35"/>
  <cols>
    <col min="1" max="1" width="10.81640625" customWidth="1"/>
    <col min="2" max="2" width="13" hidden="1" customWidth="1"/>
    <col min="3" max="3" width="27" hidden="1" customWidth="1"/>
    <col min="4" max="4" width="18" customWidth="1"/>
    <col min="5" max="5" width="12" hidden="1" customWidth="1"/>
    <col min="6" max="6" width="45" customWidth="1"/>
    <col min="7" max="7" width="30" customWidth="1"/>
    <col min="8" max="8" width="33.1796875" customWidth="1"/>
    <col min="9" max="10" width="34" customWidth="1"/>
    <col min="11" max="11" width="16" customWidth="1"/>
    <col min="12" max="12" width="14" customWidth="1"/>
    <col min="23" max="24" width="0" hidden="1" customWidth="1"/>
    <col min="25" max="25" width="13" hidden="1" customWidth="1"/>
    <col min="26" max="26" width="0" hidden="1" customWidth="1"/>
  </cols>
  <sheetData>
    <row r="1" spans="1:23" ht="80" customHeight="1" x14ac:dyDescent="0.45">
      <c r="A1" s="361" t="s">
        <v>753</v>
      </c>
      <c r="B1" s="362"/>
      <c r="C1" s="362"/>
      <c r="D1" s="362"/>
      <c r="E1" s="362"/>
      <c r="F1" s="362"/>
      <c r="G1" s="30" t="e" vm="3">
        <v>#VALUE!</v>
      </c>
      <c r="H1" s="44" t="e" vm="4">
        <v>#VALUE!</v>
      </c>
      <c r="I1" s="358" t="s">
        <v>163</v>
      </c>
      <c r="J1" s="359"/>
      <c r="K1" s="359"/>
      <c r="L1" s="360"/>
    </row>
    <row r="2" spans="1:23" ht="66" customHeight="1" x14ac:dyDescent="0.35">
      <c r="A2" s="50" t="s">
        <v>3089</v>
      </c>
      <c r="B2" s="317" t="str">
        <f>REPT("█",ROUND($W$2*50,0))&amp;REPT("░",50-ROUND($W$2*50,0))&amp;" "&amp;TEXT($W$2,"0%")</f>
        <v>░░░░░░░░░░░░░░░░░░░░░░░░░░░░░░░░░░░░░░░░░░░░░░░░░░ 0%</v>
      </c>
      <c r="C2" s="235"/>
      <c r="D2" s="235"/>
      <c r="E2" s="235"/>
      <c r="F2" s="235"/>
      <c r="G2" s="235"/>
      <c r="H2" s="235"/>
      <c r="I2" s="235"/>
      <c r="J2" s="235"/>
      <c r="K2" s="235"/>
      <c r="L2" s="235"/>
      <c r="W2" s="32">
        <f>IFERROR(1-COUNTIF($G:$G,"Not assessed")/(COUNTIF($D:$D,"Minimum Standard")+COUNTIF($D:$D,"Quality Recommendation")),0)</f>
        <v>0</v>
      </c>
    </row>
    <row r="3" spans="1:23" ht="20" customHeight="1" x14ac:dyDescent="0.35">
      <c r="A3" s="33"/>
      <c r="B3" s="33"/>
      <c r="C3" s="33"/>
      <c r="D3" s="33"/>
      <c r="E3" s="33"/>
      <c r="F3" s="33"/>
      <c r="G3" s="236"/>
      <c r="H3" s="235"/>
      <c r="I3" s="235"/>
      <c r="J3" s="236"/>
      <c r="K3" s="235"/>
      <c r="L3" s="235"/>
    </row>
    <row r="4" spans="1:23" ht="30" customHeight="1" x14ac:dyDescent="0.35">
      <c r="A4" s="34" t="s">
        <v>161</v>
      </c>
      <c r="B4" s="34" t="s">
        <v>105</v>
      </c>
      <c r="C4" s="34" t="s">
        <v>164</v>
      </c>
      <c r="D4" s="34" t="s">
        <v>165</v>
      </c>
      <c r="E4" s="34" t="s">
        <v>166</v>
      </c>
      <c r="F4" s="34" t="s">
        <v>167</v>
      </c>
      <c r="G4" s="35" t="s">
        <v>68</v>
      </c>
      <c r="H4" s="34" t="s">
        <v>70</v>
      </c>
      <c r="I4" s="34" t="s">
        <v>45</v>
      </c>
      <c r="J4" s="34" t="s">
        <v>47</v>
      </c>
      <c r="K4" s="36" t="s">
        <v>49</v>
      </c>
      <c r="L4" s="34" t="s">
        <v>15</v>
      </c>
    </row>
    <row r="5" spans="1:23" ht="60" customHeight="1" x14ac:dyDescent="0.35">
      <c r="A5" s="39" t="s">
        <v>754</v>
      </c>
      <c r="B5" s="39" t="s">
        <v>755</v>
      </c>
      <c r="C5" s="39" t="s">
        <v>756</v>
      </c>
      <c r="D5" s="39" t="s">
        <v>125</v>
      </c>
      <c r="E5" s="40">
        <v>1</v>
      </c>
      <c r="F5" s="39" t="s">
        <v>3192</v>
      </c>
      <c r="G5" s="7" t="s">
        <v>24</v>
      </c>
      <c r="H5" s="13"/>
      <c r="I5" s="23"/>
      <c r="J5" s="15"/>
      <c r="K5" s="15"/>
      <c r="L5" s="6" t="s">
        <v>172</v>
      </c>
    </row>
    <row r="6" spans="1:23" ht="60" customHeight="1" x14ac:dyDescent="0.35">
      <c r="A6" s="42" t="s">
        <v>757</v>
      </c>
      <c r="B6" s="42" t="s">
        <v>755</v>
      </c>
      <c r="C6" s="42" t="s">
        <v>756</v>
      </c>
      <c r="D6" s="42" t="s">
        <v>125</v>
      </c>
      <c r="E6" s="42">
        <v>2</v>
      </c>
      <c r="F6" s="42" t="s">
        <v>3193</v>
      </c>
      <c r="G6" s="6" t="s">
        <v>24</v>
      </c>
      <c r="H6" s="13"/>
      <c r="I6" s="16"/>
      <c r="J6" s="17"/>
      <c r="K6" s="17"/>
      <c r="L6" s="6" t="s">
        <v>172</v>
      </c>
    </row>
    <row r="7" spans="1:23" ht="60" customHeight="1" x14ac:dyDescent="0.35">
      <c r="A7" s="40" t="s">
        <v>758</v>
      </c>
      <c r="B7" s="40" t="s">
        <v>755</v>
      </c>
      <c r="C7" s="40" t="s">
        <v>756</v>
      </c>
      <c r="D7" s="40" t="s">
        <v>125</v>
      </c>
      <c r="E7" s="40">
        <v>3</v>
      </c>
      <c r="F7" s="40" t="s">
        <v>759</v>
      </c>
      <c r="G7" s="6" t="s">
        <v>24</v>
      </c>
      <c r="H7" s="13"/>
      <c r="I7" s="16"/>
      <c r="J7" s="17"/>
      <c r="K7" s="17"/>
      <c r="L7" s="6" t="s">
        <v>172</v>
      </c>
    </row>
    <row r="8" spans="1:23" ht="60" customHeight="1" x14ac:dyDescent="0.35">
      <c r="A8" s="42" t="s">
        <v>760</v>
      </c>
      <c r="B8" s="42" t="s">
        <v>755</v>
      </c>
      <c r="C8" s="42" t="s">
        <v>756</v>
      </c>
      <c r="D8" s="42" t="s">
        <v>125</v>
      </c>
      <c r="E8" s="42">
        <v>4</v>
      </c>
      <c r="F8" s="42" t="s">
        <v>761</v>
      </c>
      <c r="G8" s="6" t="s">
        <v>24</v>
      </c>
      <c r="H8" s="13"/>
      <c r="I8" s="16"/>
      <c r="J8" s="17"/>
      <c r="K8" s="17"/>
      <c r="L8" s="6" t="s">
        <v>172</v>
      </c>
    </row>
    <row r="9" spans="1:23" ht="60" customHeight="1" x14ac:dyDescent="0.35">
      <c r="A9" s="40" t="s">
        <v>762</v>
      </c>
      <c r="B9" s="40" t="s">
        <v>755</v>
      </c>
      <c r="C9" s="40" t="s">
        <v>756</v>
      </c>
      <c r="D9" s="40" t="s">
        <v>125</v>
      </c>
      <c r="E9" s="40">
        <v>5</v>
      </c>
      <c r="F9" s="40" t="s">
        <v>763</v>
      </c>
      <c r="G9" s="6" t="s">
        <v>24</v>
      </c>
      <c r="H9" s="13"/>
      <c r="I9" s="16"/>
      <c r="J9" s="17"/>
      <c r="K9" s="17"/>
      <c r="L9" s="6" t="s">
        <v>172</v>
      </c>
    </row>
    <row r="10" spans="1:23" ht="60" customHeight="1" x14ac:dyDescent="0.35">
      <c r="A10" s="42" t="s">
        <v>764</v>
      </c>
      <c r="B10" s="42" t="s">
        <v>755</v>
      </c>
      <c r="C10" s="42" t="s">
        <v>756</v>
      </c>
      <c r="D10" s="42" t="s">
        <v>125</v>
      </c>
      <c r="E10" s="42">
        <v>6</v>
      </c>
      <c r="F10" s="42" t="s">
        <v>3194</v>
      </c>
      <c r="G10" s="6" t="s">
        <v>24</v>
      </c>
      <c r="H10" s="13"/>
      <c r="I10" s="16"/>
      <c r="J10" s="17"/>
      <c r="K10" s="17"/>
      <c r="L10" s="6" t="s">
        <v>172</v>
      </c>
    </row>
    <row r="11" spans="1:23" ht="60" customHeight="1" x14ac:dyDescent="0.35">
      <c r="A11" s="40" t="s">
        <v>765</v>
      </c>
      <c r="B11" s="40" t="s">
        <v>755</v>
      </c>
      <c r="C11" s="40" t="s">
        <v>756</v>
      </c>
      <c r="D11" s="40" t="s">
        <v>125</v>
      </c>
      <c r="E11" s="40">
        <v>7</v>
      </c>
      <c r="F11" s="40" t="s">
        <v>766</v>
      </c>
      <c r="G11" s="6" t="s">
        <v>24</v>
      </c>
      <c r="H11" s="13"/>
      <c r="I11" s="16"/>
      <c r="J11" s="17"/>
      <c r="K11" s="17"/>
      <c r="L11" s="6" t="s">
        <v>172</v>
      </c>
    </row>
    <row r="12" spans="1:23" ht="60" customHeight="1" x14ac:dyDescent="0.35">
      <c r="A12" s="42" t="s">
        <v>767</v>
      </c>
      <c r="B12" s="42" t="s">
        <v>755</v>
      </c>
      <c r="C12" s="42" t="s">
        <v>756</v>
      </c>
      <c r="D12" s="42" t="s">
        <v>125</v>
      </c>
      <c r="E12" s="42">
        <v>8</v>
      </c>
      <c r="F12" s="42" t="s">
        <v>768</v>
      </c>
      <c r="G12" s="6" t="s">
        <v>24</v>
      </c>
      <c r="H12" s="13"/>
      <c r="I12" s="16"/>
      <c r="J12" s="17"/>
      <c r="K12" s="18"/>
      <c r="L12" s="6" t="s">
        <v>172</v>
      </c>
    </row>
    <row r="13" spans="1:23" ht="60" customHeight="1" x14ac:dyDescent="0.35">
      <c r="A13" s="40" t="s">
        <v>769</v>
      </c>
      <c r="B13" s="40" t="s">
        <v>755</v>
      </c>
      <c r="C13" s="40" t="s">
        <v>756</v>
      </c>
      <c r="D13" s="40" t="s">
        <v>125</v>
      </c>
      <c r="E13" s="40">
        <v>9</v>
      </c>
      <c r="F13" s="40" t="s">
        <v>770</v>
      </c>
      <c r="G13" s="6" t="s">
        <v>24</v>
      </c>
      <c r="H13" s="13"/>
      <c r="I13" s="16"/>
      <c r="J13" s="17"/>
      <c r="K13" s="18"/>
      <c r="L13" s="6" t="s">
        <v>172</v>
      </c>
    </row>
    <row r="14" spans="1:23" ht="60" customHeight="1" x14ac:dyDescent="0.35">
      <c r="A14" s="42" t="s">
        <v>771</v>
      </c>
      <c r="B14" s="42" t="s">
        <v>755</v>
      </c>
      <c r="C14" s="42" t="s">
        <v>756</v>
      </c>
      <c r="D14" s="42" t="s">
        <v>125</v>
      </c>
      <c r="E14" s="42">
        <v>10</v>
      </c>
      <c r="F14" s="42" t="s">
        <v>772</v>
      </c>
      <c r="G14" s="6" t="s">
        <v>24</v>
      </c>
      <c r="H14" s="13"/>
      <c r="I14" s="16"/>
      <c r="J14" s="17"/>
      <c r="K14" s="17"/>
      <c r="L14" s="6" t="s">
        <v>172</v>
      </c>
    </row>
    <row r="15" spans="1:23" ht="60" customHeight="1" x14ac:dyDescent="0.35">
      <c r="A15" s="40" t="s">
        <v>773</v>
      </c>
      <c r="B15" s="40" t="s">
        <v>755</v>
      </c>
      <c r="C15" s="40" t="s">
        <v>756</v>
      </c>
      <c r="D15" s="40" t="s">
        <v>125</v>
      </c>
      <c r="E15" s="40">
        <v>11</v>
      </c>
      <c r="F15" s="40" t="s">
        <v>774</v>
      </c>
      <c r="G15" s="6" t="s">
        <v>24</v>
      </c>
      <c r="H15" s="13"/>
      <c r="I15" s="16"/>
      <c r="J15" s="17"/>
      <c r="K15" s="17"/>
      <c r="L15" s="6" t="s">
        <v>172</v>
      </c>
    </row>
    <row r="16" spans="1:23" ht="60" customHeight="1" x14ac:dyDescent="0.35">
      <c r="A16" s="42" t="s">
        <v>775</v>
      </c>
      <c r="B16" s="42" t="s">
        <v>755</v>
      </c>
      <c r="C16" s="42" t="s">
        <v>756</v>
      </c>
      <c r="D16" s="42" t="s">
        <v>125</v>
      </c>
      <c r="E16" s="42">
        <v>12</v>
      </c>
      <c r="F16" s="42" t="s">
        <v>776</v>
      </c>
      <c r="G16" s="6" t="s">
        <v>24</v>
      </c>
      <c r="H16" s="13"/>
      <c r="I16" s="16"/>
      <c r="J16" s="17"/>
      <c r="K16" s="17"/>
      <c r="L16" s="6" t="s">
        <v>172</v>
      </c>
    </row>
    <row r="17" spans="1:12" ht="60" customHeight="1" x14ac:dyDescent="0.35">
      <c r="A17" s="40" t="s">
        <v>777</v>
      </c>
      <c r="B17" s="40" t="s">
        <v>755</v>
      </c>
      <c r="C17" s="40" t="s">
        <v>756</v>
      </c>
      <c r="D17" s="40" t="s">
        <v>125</v>
      </c>
      <c r="E17" s="40">
        <v>13</v>
      </c>
      <c r="F17" s="40" t="s">
        <v>778</v>
      </c>
      <c r="G17" s="6" t="s">
        <v>24</v>
      </c>
      <c r="H17" s="13"/>
      <c r="I17" s="16"/>
      <c r="J17" s="17"/>
      <c r="K17" s="18"/>
      <c r="L17" s="6" t="s">
        <v>172</v>
      </c>
    </row>
    <row r="18" spans="1:12" ht="60" customHeight="1" x14ac:dyDescent="0.35">
      <c r="A18" s="42" t="s">
        <v>779</v>
      </c>
      <c r="B18" s="42" t="s">
        <v>755</v>
      </c>
      <c r="C18" s="42" t="s">
        <v>756</v>
      </c>
      <c r="D18" s="42" t="s">
        <v>125</v>
      </c>
      <c r="E18" s="42">
        <v>14</v>
      </c>
      <c r="F18" s="42" t="s">
        <v>780</v>
      </c>
      <c r="G18" s="6" t="s">
        <v>24</v>
      </c>
      <c r="H18" s="13"/>
      <c r="I18" s="16"/>
      <c r="J18" s="17"/>
      <c r="K18" s="18"/>
      <c r="L18" s="6" t="s">
        <v>172</v>
      </c>
    </row>
    <row r="19" spans="1:12" ht="60" customHeight="1" x14ac:dyDescent="0.35">
      <c r="A19" s="40" t="s">
        <v>781</v>
      </c>
      <c r="B19" s="40" t="s">
        <v>755</v>
      </c>
      <c r="C19" s="40" t="s">
        <v>756</v>
      </c>
      <c r="D19" s="40" t="s">
        <v>125</v>
      </c>
      <c r="E19" s="40">
        <v>15</v>
      </c>
      <c r="F19" s="40" t="s">
        <v>782</v>
      </c>
      <c r="G19" s="6" t="s">
        <v>24</v>
      </c>
      <c r="H19" s="13"/>
      <c r="I19" s="16"/>
      <c r="J19" s="17"/>
      <c r="K19" s="18"/>
      <c r="L19" s="6" t="s">
        <v>172</v>
      </c>
    </row>
    <row r="20" spans="1:12" ht="60" customHeight="1" x14ac:dyDescent="0.35">
      <c r="A20" s="42" t="s">
        <v>783</v>
      </c>
      <c r="B20" s="42" t="s">
        <v>755</v>
      </c>
      <c r="C20" s="42" t="s">
        <v>756</v>
      </c>
      <c r="D20" s="42" t="s">
        <v>184</v>
      </c>
      <c r="E20" s="42">
        <v>1</v>
      </c>
      <c r="F20" s="42" t="s">
        <v>784</v>
      </c>
      <c r="G20" s="6" t="s">
        <v>24</v>
      </c>
      <c r="H20" s="13"/>
      <c r="I20" s="16"/>
      <c r="J20" s="17"/>
      <c r="K20" s="18"/>
      <c r="L20" s="6" t="s">
        <v>172</v>
      </c>
    </row>
    <row r="21" spans="1:12" ht="60" customHeight="1" x14ac:dyDescent="0.35">
      <c r="A21" s="40" t="s">
        <v>785</v>
      </c>
      <c r="B21" s="40" t="s">
        <v>755</v>
      </c>
      <c r="C21" s="40" t="s">
        <v>756</v>
      </c>
      <c r="D21" s="40" t="s">
        <v>184</v>
      </c>
      <c r="E21" s="40">
        <v>2</v>
      </c>
      <c r="F21" s="40" t="s">
        <v>3195</v>
      </c>
      <c r="G21" s="6" t="s">
        <v>24</v>
      </c>
      <c r="H21" s="13"/>
      <c r="I21" s="16"/>
      <c r="J21" s="17"/>
      <c r="K21" s="18"/>
      <c r="L21" s="6" t="s">
        <v>172</v>
      </c>
    </row>
    <row r="22" spans="1:12" ht="60" customHeight="1" x14ac:dyDescent="0.35">
      <c r="A22" s="42" t="s">
        <v>786</v>
      </c>
      <c r="B22" s="42" t="s">
        <v>755</v>
      </c>
      <c r="C22" s="42" t="s">
        <v>756</v>
      </c>
      <c r="D22" s="42" t="s">
        <v>184</v>
      </c>
      <c r="E22" s="42">
        <v>3</v>
      </c>
      <c r="F22" s="42" t="s">
        <v>787</v>
      </c>
      <c r="G22" s="6" t="s">
        <v>24</v>
      </c>
      <c r="H22" s="13"/>
      <c r="I22" s="16"/>
      <c r="J22" s="17"/>
      <c r="K22" s="17"/>
      <c r="L22" s="6" t="s">
        <v>172</v>
      </c>
    </row>
    <row r="23" spans="1:12" ht="60" customHeight="1" x14ac:dyDescent="0.35">
      <c r="A23" s="53" t="s">
        <v>788</v>
      </c>
      <c r="B23" s="53" t="s">
        <v>755</v>
      </c>
      <c r="C23" s="53" t="s">
        <v>756</v>
      </c>
      <c r="D23" s="53" t="s">
        <v>184</v>
      </c>
      <c r="E23" s="53">
        <v>4</v>
      </c>
      <c r="F23" s="53" t="s">
        <v>789</v>
      </c>
      <c r="G23" s="1" t="s">
        <v>24</v>
      </c>
      <c r="H23" s="19"/>
      <c r="I23" s="20"/>
      <c r="J23" s="21"/>
      <c r="K23" s="21"/>
      <c r="L23" s="6" t="s">
        <v>172</v>
      </c>
    </row>
  </sheetData>
  <sheetProtection sheet="1" selectLockedCells="1" sort="0" autoFilter="0"/>
  <autoFilter ref="A4:L4" xr:uid="{00000000-0009-0000-0000-00001A000000}"/>
  <mergeCells count="5">
    <mergeCell ref="I1:L1"/>
    <mergeCell ref="A1:F1"/>
    <mergeCell ref="B2:L2"/>
    <mergeCell ref="G3:I3"/>
    <mergeCell ref="J3:L3"/>
  </mergeCells>
  <conditionalFormatting sqref="B2:L2">
    <cfRule type="dataBar" priority="34">
      <dataBar>
        <cfvo type="num" val="0"/>
        <cfvo type="num" val="1"/>
        <color rgb="FF4F81BD"/>
      </dataBar>
    </cfRule>
    <cfRule type="expression" dxfId="798" priority="34">
      <formula>$W$2&gt;=0.8</formula>
    </cfRule>
    <cfRule type="expression" dxfId="797" priority="34">
      <formula>AND($W$2&gt;=0.5,$W$2&lt;0.8)</formula>
    </cfRule>
    <cfRule type="expression" dxfId="796" priority="34">
      <formula>$W$2&lt;0.5</formula>
    </cfRule>
  </conditionalFormatting>
  <conditionalFormatting sqref="G5:G23">
    <cfRule type="expression" dxfId="795" priority="21">
      <formula>$G5="Met"</formula>
    </cfRule>
    <cfRule type="expression" dxfId="794" priority="22">
      <formula>$G5="Achieved"</formula>
    </cfRule>
    <cfRule type="expression" dxfId="793" priority="23">
      <formula>$G5="Partially met"</formula>
    </cfRule>
    <cfRule type="expression" dxfId="792" priority="24">
      <formula>$G5="Partially achieved"</formula>
    </cfRule>
    <cfRule type="expression" dxfId="791" priority="25">
      <formula>$G5="Not met"</formula>
    </cfRule>
    <cfRule type="expression" dxfId="790" priority="26">
      <formula>$G5="Not yet achieved"</formula>
    </cfRule>
    <cfRule type="expression" dxfId="789" priority="27">
      <formula>$G5="Not applicable"</formula>
    </cfRule>
  </conditionalFormatting>
  <conditionalFormatting sqref="K5">
    <cfRule type="expression" dxfId="788" priority="1">
      <formula>AND(K5&lt;&gt;"",K5&lt;TODAY())</formula>
    </cfRule>
  </conditionalFormatting>
  <conditionalFormatting sqref="L5:L23">
    <cfRule type="beginsWith" dxfId="787" priority="2" operator="beginsWith" text="Blue">
      <formula>LEFT(L5,LEN("Blue"))="Blue"</formula>
    </cfRule>
    <cfRule type="beginsWith" dxfId="786" priority="3" operator="beginsWith" text="Green">
      <formula>LEFT(L5,LEN("Green"))="Green"</formula>
    </cfRule>
    <cfRule type="beginsWith" dxfId="785" priority="4" operator="beginsWith" text="Red">
      <formula>LEFT(L5,LEN("Red"))="Red"</formula>
    </cfRule>
    <cfRule type="beginsWith" dxfId="784" priority="5" operator="beginsWith" text="Grey">
      <formula>LEFT(L5,LEN("Grey"))="Grey"</formula>
    </cfRule>
    <cfRule type="beginsWith" dxfId="783" priority="6" operator="beginsWith" text="Amber">
      <formula>LEFT(L5,LEN("Amber"))="Amber"</formula>
    </cfRule>
    <cfRule type="beginsWith" dxfId="782" priority="7" operator="beginsWith" text="Black">
      <formula>LEFT(L5,LEN("Black"))="Black"</formula>
    </cfRule>
  </conditionalFormatting>
  <dataValidations count="3">
    <dataValidation type="list" allowBlank="1" sqref="G5:G19" xr:uid="{00000000-0002-0000-1A00-000000000000}">
      <formula1>MSStatus</formula1>
    </dataValidation>
    <dataValidation type="list" allowBlank="1" sqref="G20:G23" xr:uid="{00000000-0002-0000-1A00-000001000000}">
      <formula1>RecStatus</formula1>
    </dataValidation>
    <dataValidation type="list" allowBlank="1" sqref="L5:L23" xr:uid="{00000000-0002-0000-1A00-000002000000}">
      <formula1>BRAGStatus</formula1>
    </dataValidation>
  </dataValidations>
  <hyperlinks>
    <hyperlink ref="I1" r:id="rId1" xr:uid="{00000000-0004-0000-1A00-000000000000}"/>
    <hyperlink ref="H1" location="Dashboard!A1" display="← Dashboard" xr:uid="{BAE6885C-67F3-43B8-9F14-3741C6146C6B}"/>
  </hyperlinks>
  <pageMargins left="0.3" right="0.3" top="0.75" bottom="0.75" header="0.5" footer="0.5"/>
  <pageSetup fitToHeight="0" orientation="landscape"/>
  <headerFooter>
    <oddHeader>&amp;LMid Cheshire Hospitals NHS Foundation Trust&amp;CGPICS V3 – Appendix 3 Audit&amp;R28 Jan 2026</oddHeader>
    <oddFooter>&amp;LConfidential – For internal audit use&amp;CPage &amp;P of &amp;N&amp;R© NHS</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1F4E78"/>
  </sheetPr>
  <dimension ref="A1:Z143"/>
  <sheetViews>
    <sheetView showGridLines="0" zoomScale="90" zoomScaleNormal="90" workbookViewId="0">
      <selection activeCell="V10" sqref="V10"/>
    </sheetView>
  </sheetViews>
  <sheetFormatPr defaultRowHeight="14.5" x14ac:dyDescent="0.35"/>
  <cols>
    <col min="1" max="1" width="28.453125" customWidth="1"/>
    <col min="2" max="4" width="10" customWidth="1"/>
    <col min="5" max="5" width="26.453125" customWidth="1"/>
    <col min="6" max="9" width="10" customWidth="1"/>
    <col min="10" max="10" width="16" customWidth="1"/>
    <col min="11" max="13" width="10" customWidth="1"/>
    <col min="14" max="14" width="2" customWidth="1"/>
    <col min="15" max="17" width="10" customWidth="1"/>
    <col min="26" max="26" width="0" hidden="1" customWidth="1"/>
    <col min="27" max="27" width="13" customWidth="1"/>
  </cols>
  <sheetData>
    <row r="1" spans="1:26" ht="24" customHeight="1" x14ac:dyDescent="0.35">
      <c r="A1" s="336" t="s">
        <v>90</v>
      </c>
      <c r="B1" s="235"/>
      <c r="C1" s="235"/>
      <c r="D1" s="235"/>
      <c r="E1" s="235"/>
      <c r="F1" s="235"/>
      <c r="G1" s="235"/>
      <c r="H1" s="235"/>
      <c r="I1" s="235"/>
      <c r="J1" s="235"/>
      <c r="K1" s="235"/>
      <c r="L1" s="235"/>
      <c r="M1" s="235"/>
      <c r="N1" s="235"/>
      <c r="O1" s="243" t="e" vm="3">
        <v>#VALUE!</v>
      </c>
      <c r="P1" s="235"/>
      <c r="Q1" s="235"/>
      <c r="Z1" s="85">
        <f>IFERROR(1-((B12+F12)/(B14+F14)),0)</f>
        <v>0</v>
      </c>
    </row>
    <row r="2" spans="1:26" ht="15" customHeight="1" x14ac:dyDescent="0.35">
      <c r="A2" s="235"/>
      <c r="B2" s="235"/>
      <c r="C2" s="235"/>
      <c r="D2" s="235"/>
      <c r="E2" s="235"/>
      <c r="F2" s="235"/>
      <c r="G2" s="235"/>
      <c r="H2" s="235"/>
      <c r="I2" s="235"/>
      <c r="J2" s="235"/>
      <c r="K2" s="235"/>
      <c r="L2" s="235"/>
      <c r="M2" s="235"/>
      <c r="N2" s="235"/>
      <c r="O2" s="235"/>
      <c r="P2" s="235"/>
      <c r="Q2" s="235"/>
    </row>
    <row r="3" spans="1:26" ht="15" customHeight="1" x14ac:dyDescent="0.35">
      <c r="A3" s="235"/>
      <c r="B3" s="235"/>
      <c r="C3" s="235"/>
      <c r="D3" s="235"/>
      <c r="E3" s="235"/>
      <c r="F3" s="235"/>
      <c r="G3" s="235"/>
      <c r="H3" s="235"/>
      <c r="I3" s="235"/>
      <c r="J3" s="235"/>
      <c r="K3" s="235"/>
      <c r="L3" s="235"/>
      <c r="M3" s="235"/>
      <c r="N3" s="235"/>
      <c r="O3" s="235"/>
      <c r="P3" s="235"/>
      <c r="Q3" s="235"/>
    </row>
    <row r="4" spans="1:26" ht="18" customHeight="1" x14ac:dyDescent="0.35">
      <c r="A4" s="86" t="s">
        <v>91</v>
      </c>
      <c r="B4" s="317" t="str">
        <f>REPT("█",ROUND($Z$1*50,0))&amp;REPT("░",50-ROUND($Z$1*50,0))&amp;" "&amp;TEXT($Z$1,"0%")</f>
        <v>░░░░░░░░░░░░░░░░░░░░░░░░░░░░░░░░░░░░░░░░░░░░░░░░░░ 0%</v>
      </c>
      <c r="C4" s="235"/>
      <c r="D4" s="235"/>
      <c r="E4" s="235"/>
      <c r="F4" s="235"/>
      <c r="G4" s="235"/>
      <c r="H4" s="235"/>
      <c r="I4" s="235"/>
      <c r="J4" s="235"/>
      <c r="K4" s="235"/>
      <c r="L4" s="235"/>
      <c r="M4" s="235"/>
      <c r="N4" s="235"/>
      <c r="O4" s="235"/>
      <c r="P4" s="235"/>
      <c r="Q4" s="235"/>
    </row>
    <row r="5" spans="1:26" s="89" customFormat="1" ht="13" customHeight="1" x14ac:dyDescent="0.35">
      <c r="A5" s="87"/>
      <c r="B5" s="88"/>
    </row>
    <row r="6" spans="1:26" ht="29" customHeight="1" x14ac:dyDescent="0.45">
      <c r="A6" s="334" t="s">
        <v>3088</v>
      </c>
      <c r="B6" s="335"/>
      <c r="C6" s="335"/>
      <c r="D6" s="335"/>
      <c r="E6" s="335"/>
      <c r="F6" s="335"/>
      <c r="G6" s="335"/>
      <c r="H6" s="335"/>
      <c r="I6" s="90"/>
      <c r="J6" s="91"/>
      <c r="K6" s="92"/>
      <c r="L6" s="92"/>
      <c r="M6" s="92"/>
      <c r="N6" s="93"/>
      <c r="O6" s="92"/>
      <c r="P6" s="92"/>
      <c r="Q6" s="92"/>
    </row>
    <row r="7" spans="1:26" ht="22" customHeight="1" x14ac:dyDescent="0.35">
      <c r="A7" s="94"/>
      <c r="B7" s="321" t="s">
        <v>92</v>
      </c>
      <c r="C7" s="260"/>
      <c r="D7" s="261"/>
      <c r="E7" s="95"/>
      <c r="F7" s="324" t="s">
        <v>3085</v>
      </c>
      <c r="G7" s="325"/>
      <c r="H7" s="326"/>
      <c r="I7" s="96"/>
      <c r="J7" s="97" t="s">
        <v>93</v>
      </c>
      <c r="K7" s="319" t="s">
        <v>92</v>
      </c>
      <c r="L7" s="260"/>
      <c r="M7" s="261"/>
      <c r="N7" s="93"/>
      <c r="O7" s="320" t="s">
        <v>3085</v>
      </c>
      <c r="P7" s="260"/>
      <c r="Q7" s="261"/>
    </row>
    <row r="8" spans="1:26" ht="30" customHeight="1" x14ac:dyDescent="0.35">
      <c r="A8" s="98" t="s">
        <v>68</v>
      </c>
      <c r="B8" s="99" t="s">
        <v>94</v>
      </c>
      <c r="C8" s="100" t="s">
        <v>95</v>
      </c>
      <c r="D8" s="99" t="s">
        <v>96</v>
      </c>
      <c r="E8" s="101" t="s">
        <v>68</v>
      </c>
      <c r="F8" s="102" t="s">
        <v>94</v>
      </c>
      <c r="G8" s="102" t="s">
        <v>95</v>
      </c>
      <c r="H8" s="103" t="s">
        <v>96</v>
      </c>
      <c r="I8" s="104"/>
      <c r="J8" s="105" t="s">
        <v>97</v>
      </c>
      <c r="K8" s="106" t="s">
        <v>94</v>
      </c>
      <c r="L8" s="99" t="s">
        <v>95</v>
      </c>
      <c r="M8" s="99" t="s">
        <v>98</v>
      </c>
      <c r="N8" s="93"/>
      <c r="O8" s="99" t="s">
        <v>94</v>
      </c>
      <c r="P8" s="99" t="s">
        <v>95</v>
      </c>
      <c r="Q8" s="99" t="s">
        <v>98</v>
      </c>
    </row>
    <row r="9" spans="1:26" x14ac:dyDescent="0.35">
      <c r="A9" s="107" t="s">
        <v>16</v>
      </c>
      <c r="B9" s="108">
        <f>SUM(Type_Summary!D:D)</f>
        <v>0</v>
      </c>
      <c r="C9" s="109">
        <f>IFERROR(B9/$B$14,0)</f>
        <v>0</v>
      </c>
      <c r="D9" s="109">
        <f>IFERROR(B9/($B$14-$B$12-$B$13),0)</f>
        <v>0</v>
      </c>
      <c r="E9" s="110" t="s">
        <v>17</v>
      </c>
      <c r="F9" s="111">
        <f>SUM(Type_Summary!I:I)</f>
        <v>0</v>
      </c>
      <c r="G9" s="112">
        <f>IFERROR(F9/$F$14,0)</f>
        <v>0</v>
      </c>
      <c r="H9" s="112">
        <f>IFERROR(F9/($F$14-$F$12-$F$13),0)</f>
        <v>0</v>
      </c>
      <c r="I9" s="104"/>
      <c r="J9" s="113" t="s">
        <v>18</v>
      </c>
      <c r="K9" s="114">
        <f>SUM(Type_Summary!N:N)</f>
        <v>0</v>
      </c>
      <c r="L9" s="109">
        <f t="shared" ref="L9:L14" si="0">IFERROR(K9/$K$15,0)</f>
        <v>0</v>
      </c>
      <c r="M9" s="109">
        <f>IFERROR(K9/($K$15-$K$14),0)</f>
        <v>0</v>
      </c>
      <c r="N9" s="93"/>
      <c r="O9" s="108">
        <f>SUM(Type_Summary!T:T)</f>
        <v>0</v>
      </c>
      <c r="P9" s="109">
        <f t="shared" ref="P9:P14" si="1">IFERROR(O9/$O$15,0)</f>
        <v>0</v>
      </c>
      <c r="Q9" s="109">
        <f>IFERROR(O9/($O$15-$O$14),0)</f>
        <v>0</v>
      </c>
    </row>
    <row r="10" spans="1:26" x14ac:dyDescent="0.35">
      <c r="A10" s="333" t="s">
        <v>99</v>
      </c>
      <c r="B10" s="260"/>
      <c r="C10" s="260"/>
      <c r="D10" s="261"/>
      <c r="E10" s="115" t="s">
        <v>21</v>
      </c>
      <c r="F10" s="111">
        <f>SUM(Type_Summary!J:J)</f>
        <v>0</v>
      </c>
      <c r="G10" s="112">
        <f>IFERROR(F10/$F$14,0)</f>
        <v>0</v>
      </c>
      <c r="H10" s="112">
        <f>IFERROR(F10/($F$14-$F$12-$F$13),0)</f>
        <v>0</v>
      </c>
      <c r="I10" s="104"/>
      <c r="J10" s="116" t="s">
        <v>22</v>
      </c>
      <c r="K10" s="114">
        <f>SUM(Type_Summary!O:O)</f>
        <v>0</v>
      </c>
      <c r="L10" s="109">
        <f t="shared" si="0"/>
        <v>0</v>
      </c>
      <c r="M10" s="109">
        <f>IFERROR(K10/($K$15-$K$14),0)</f>
        <v>0</v>
      </c>
      <c r="N10" s="93"/>
      <c r="O10" s="108">
        <f>SUM(Type_Summary!U:U)</f>
        <v>0</v>
      </c>
      <c r="P10" s="109">
        <f t="shared" si="1"/>
        <v>0</v>
      </c>
      <c r="Q10" s="109">
        <f>IFERROR(O10/($O$15-$O$14),0)</f>
        <v>0</v>
      </c>
    </row>
    <row r="11" spans="1:26" x14ac:dyDescent="0.35">
      <c r="A11" s="117" t="s">
        <v>20</v>
      </c>
      <c r="B11" s="108">
        <f>SUM(Type_Summary!F:F)</f>
        <v>0</v>
      </c>
      <c r="C11" s="109">
        <f>IFERROR(B11/$B$14,0)</f>
        <v>0</v>
      </c>
      <c r="D11" s="109">
        <f>IFERROR(B11/($B$14-$B$12-$B$13),0)</f>
        <v>0</v>
      </c>
      <c r="E11" s="118" t="s">
        <v>25</v>
      </c>
      <c r="F11" s="111">
        <f>SUM(Type_Summary!K:K)</f>
        <v>0</v>
      </c>
      <c r="G11" s="112">
        <f>IFERROR(F11/$F$14,0)</f>
        <v>0</v>
      </c>
      <c r="H11" s="112">
        <f>IFERROR(F11/($F$14-$F$12-$F$13),0)</f>
        <v>0</v>
      </c>
      <c r="I11" s="104"/>
      <c r="J11" s="119" t="s">
        <v>26</v>
      </c>
      <c r="K11" s="114">
        <f>SUM(Type_Summary!P:P)</f>
        <v>0</v>
      </c>
      <c r="L11" s="109">
        <f t="shared" si="0"/>
        <v>0</v>
      </c>
      <c r="M11" s="109">
        <f>IFERROR(K11/($K$15-$K$14),0)</f>
        <v>0</v>
      </c>
      <c r="N11" s="93"/>
      <c r="O11" s="108">
        <f>SUM(Type_Summary!V:V)</f>
        <v>0</v>
      </c>
      <c r="P11" s="109">
        <f t="shared" si="1"/>
        <v>0</v>
      </c>
      <c r="Q11" s="109">
        <f>IFERROR(O11/($O$15-$O$14),0)</f>
        <v>0</v>
      </c>
    </row>
    <row r="12" spans="1:26" x14ac:dyDescent="0.35">
      <c r="A12" s="120" t="s">
        <v>24</v>
      </c>
      <c r="B12" s="108">
        <f>SUM(Type_Summary!G:G)</f>
        <v>514</v>
      </c>
      <c r="C12" s="109">
        <f>IFERROR(B12/$B$14,0)</f>
        <v>1</v>
      </c>
      <c r="D12" s="121" t="s">
        <v>100</v>
      </c>
      <c r="E12" s="122" t="s">
        <v>24</v>
      </c>
      <c r="F12" s="111">
        <f>SUM(Type_Summary!L:L)</f>
        <v>445</v>
      </c>
      <c r="G12" s="112">
        <f>IFERROR(F12/$F$14,0)</f>
        <v>1</v>
      </c>
      <c r="H12" s="123" t="s">
        <v>100</v>
      </c>
      <c r="I12" s="124"/>
      <c r="J12" s="125" t="s">
        <v>29</v>
      </c>
      <c r="K12" s="114">
        <f>SUM(Type_Summary!Q:Q)</f>
        <v>0</v>
      </c>
      <c r="L12" s="109">
        <f t="shared" si="0"/>
        <v>0</v>
      </c>
      <c r="M12" s="109">
        <f>IFERROR(K12/($K$15-$K$14),0)</f>
        <v>0</v>
      </c>
      <c r="N12" s="93"/>
      <c r="O12" s="108">
        <f>SUM(Type_Summary!W:W)</f>
        <v>0</v>
      </c>
      <c r="P12" s="109">
        <f t="shared" si="1"/>
        <v>0</v>
      </c>
      <c r="Q12" s="109">
        <f>IFERROR(O12/($O$15-$O$14),0)</f>
        <v>0</v>
      </c>
    </row>
    <row r="13" spans="1:26" x14ac:dyDescent="0.35">
      <c r="A13" s="126" t="s">
        <v>28</v>
      </c>
      <c r="B13" s="108">
        <f>SUM(Type_Summary!H:H)</f>
        <v>0</v>
      </c>
      <c r="C13" s="109">
        <f>IFERROR(B13/$B$14,0)</f>
        <v>0</v>
      </c>
      <c r="D13" s="121" t="s">
        <v>100</v>
      </c>
      <c r="E13" s="127" t="s">
        <v>28</v>
      </c>
      <c r="F13" s="111">
        <f>SUM(Type_Summary!M:M)</f>
        <v>0</v>
      </c>
      <c r="G13" s="112">
        <f>IFERROR(F13/$F$14,0)</f>
        <v>0</v>
      </c>
      <c r="H13" s="123" t="s">
        <v>100</v>
      </c>
      <c r="I13" s="128"/>
      <c r="J13" s="129" t="s">
        <v>31</v>
      </c>
      <c r="K13" s="114">
        <f>SUM(Type_Summary!R:R)</f>
        <v>0</v>
      </c>
      <c r="L13" s="109">
        <f t="shared" si="0"/>
        <v>0</v>
      </c>
      <c r="M13" s="109">
        <f>IFERROR(K13/($K$15-$K$14),0)</f>
        <v>0</v>
      </c>
      <c r="N13" s="93"/>
      <c r="O13" s="108">
        <f>SUM(Type_Summary!X:X)</f>
        <v>0</v>
      </c>
      <c r="P13" s="109">
        <f t="shared" si="1"/>
        <v>0</v>
      </c>
      <c r="Q13" s="109">
        <f>IFERROR(O13/($O$15-$O$14),0)</f>
        <v>0</v>
      </c>
    </row>
    <row r="14" spans="1:26" x14ac:dyDescent="0.35">
      <c r="A14" s="130" t="s">
        <v>101</v>
      </c>
      <c r="B14" s="131">
        <f>SUM(Type_Summary!B:B)</f>
        <v>514</v>
      </c>
      <c r="C14" s="132">
        <f>1</f>
        <v>1</v>
      </c>
      <c r="D14" s="132">
        <f>1</f>
        <v>1</v>
      </c>
      <c r="E14" s="133" t="s">
        <v>101</v>
      </c>
      <c r="F14" s="134">
        <f>SUM(Type_Summary!C:C)</f>
        <v>445</v>
      </c>
      <c r="G14" s="135">
        <f>1</f>
        <v>1</v>
      </c>
      <c r="H14" s="135">
        <f>1</f>
        <v>1</v>
      </c>
      <c r="I14" s="89"/>
      <c r="J14" s="136" t="s">
        <v>33</v>
      </c>
      <c r="K14" s="114">
        <f>SUM(Type_Summary!S:S)</f>
        <v>514</v>
      </c>
      <c r="L14" s="109">
        <f t="shared" si="0"/>
        <v>1</v>
      </c>
      <c r="M14" s="121" t="s">
        <v>100</v>
      </c>
      <c r="N14" s="93"/>
      <c r="O14" s="108">
        <f>SUM(Type_Summary!Y:Y)</f>
        <v>445</v>
      </c>
      <c r="P14" s="109">
        <f t="shared" si="1"/>
        <v>1</v>
      </c>
      <c r="Q14" s="121" t="s">
        <v>100</v>
      </c>
    </row>
    <row r="15" spans="1:26" s="89" customFormat="1" x14ac:dyDescent="0.35">
      <c r="A15" s="330"/>
      <c r="B15" s="331"/>
      <c r="C15" s="331"/>
      <c r="D15" s="331"/>
      <c r="E15" s="331"/>
      <c r="F15" s="331"/>
      <c r="G15" s="331"/>
      <c r="H15" s="331"/>
      <c r="J15" s="137" t="s">
        <v>101</v>
      </c>
      <c r="K15" s="138">
        <f>SUM(Type_Summary!B:B)</f>
        <v>514</v>
      </c>
      <c r="L15" s="132">
        <f>1</f>
        <v>1</v>
      </c>
      <c r="M15" s="132">
        <f>1</f>
        <v>1</v>
      </c>
      <c r="N15" s="93"/>
      <c r="O15" s="131">
        <f>SUM(Type_Summary!C:C)</f>
        <v>445</v>
      </c>
      <c r="P15" s="132">
        <f>1</f>
        <v>1</v>
      </c>
      <c r="Q15" s="132">
        <f>1</f>
        <v>1</v>
      </c>
    </row>
    <row r="16" spans="1:26" s="89" customFormat="1" x14ac:dyDescent="0.35">
      <c r="A16" s="139"/>
      <c r="B16" s="140"/>
      <c r="C16" s="141"/>
      <c r="D16" s="141"/>
      <c r="E16" s="142"/>
      <c r="F16" s="140"/>
      <c r="G16" s="141"/>
      <c r="H16" s="141"/>
      <c r="J16" s="139"/>
      <c r="K16" s="140"/>
      <c r="L16" s="141"/>
      <c r="M16" s="141"/>
      <c r="N16" s="142"/>
      <c r="O16" s="140"/>
      <c r="P16" s="141"/>
      <c r="Q16" s="141"/>
    </row>
    <row r="17" spans="1:17" x14ac:dyDescent="0.35">
      <c r="A17" s="143" t="s">
        <v>102</v>
      </c>
      <c r="B17" s="144"/>
      <c r="C17" s="322" t="s">
        <v>68</v>
      </c>
      <c r="D17" s="235"/>
      <c r="E17" s="235"/>
      <c r="F17" s="235"/>
      <c r="G17" s="235"/>
      <c r="H17" s="332" t="s">
        <v>103</v>
      </c>
      <c r="I17" s="235"/>
      <c r="J17" s="235"/>
      <c r="K17" s="235"/>
      <c r="L17" s="235"/>
      <c r="M17" s="235"/>
      <c r="O17" s="318" t="s">
        <v>104</v>
      </c>
      <c r="P17" s="260"/>
      <c r="Q17" s="261"/>
    </row>
    <row r="18" spans="1:17" ht="42.5" customHeight="1" thickBot="1" x14ac:dyDescent="0.4">
      <c r="A18" s="145" t="s">
        <v>105</v>
      </c>
      <c r="B18" s="146" t="s">
        <v>101</v>
      </c>
      <c r="C18" s="146" t="s">
        <v>106</v>
      </c>
      <c r="D18" s="146" t="s">
        <v>21</v>
      </c>
      <c r="E18" s="146" t="s">
        <v>107</v>
      </c>
      <c r="F18" s="146" t="s">
        <v>24</v>
      </c>
      <c r="G18" s="146" t="s">
        <v>28</v>
      </c>
      <c r="H18" s="146" t="s">
        <v>18</v>
      </c>
      <c r="I18" s="146" t="s">
        <v>22</v>
      </c>
      <c r="J18" s="146" t="s">
        <v>26</v>
      </c>
      <c r="K18" s="146" t="s">
        <v>29</v>
      </c>
      <c r="L18" s="146" t="s">
        <v>31</v>
      </c>
      <c r="M18" s="147" t="s">
        <v>33</v>
      </c>
      <c r="O18" s="323" t="s">
        <v>108</v>
      </c>
      <c r="P18" s="260"/>
      <c r="Q18" s="261"/>
    </row>
    <row r="19" spans="1:17" ht="15" customHeight="1" thickTop="1" x14ac:dyDescent="0.35">
      <c r="A19" s="148" t="str">
        <f>HYPERLINK("#'1.1 Scope Of Adult Intensive Ca'!A1","1.1 Scope of Adult Intensive Care")</f>
        <v>1.1 Scope of Adult Intensive Care</v>
      </c>
      <c r="B19" s="149">
        <f>(COUNTA('1.1 Scope Of Adult Intensive Ca'!$G:$G)-2)</f>
        <v>18</v>
      </c>
      <c r="C19" s="149">
        <f>COUNTIF('1.1 Scope Of Adult Intensive Ca'!$G:$G,"Met")+COUNTIF('1.1 Scope Of Adult Intensive Ca'!$G:$G,"Achieved")</f>
        <v>0</v>
      </c>
      <c r="D19" s="149">
        <f>COUNTIF('1.1 Scope Of Adult Intensive Ca'!$G:$G,"Partially compliant")+COUNTIF('1.1 Scope Of Adult Intensive Ca'!$G:$G,"Partially achieved")</f>
        <v>0</v>
      </c>
      <c r="E19" s="149">
        <f>COUNTIF('1.1 Scope Of Adult Intensive Ca'!$G:$G,"Not met")+COUNTIF('1.1 Scope Of Adult Intensive Ca'!$G:$G,"Not yet achieved")</f>
        <v>0</v>
      </c>
      <c r="F19" s="149">
        <f>COUNTIF('1.1 Scope Of Adult Intensive Ca'!$G:$G,"Not assessed")</f>
        <v>18</v>
      </c>
      <c r="G19" s="149">
        <f>COUNTIF('1.1 Scope Of Adult Intensive Ca'!$G:$G,"Not applicable")</f>
        <v>0</v>
      </c>
      <c r="H19" s="149">
        <f>COUNTIF('1.1 Scope Of Adult Intensive Ca'!$L:$L,"*Blue*")</f>
        <v>0</v>
      </c>
      <c r="I19" s="149">
        <f>COUNTIF('1.1 Scope Of Adult Intensive Ca'!$L:$L,"*Green*")</f>
        <v>0</v>
      </c>
      <c r="J19" s="149">
        <f>COUNTIF('1.1 Scope Of Adult Intensive Ca'!$L:$L,"*Amber*")</f>
        <v>0</v>
      </c>
      <c r="K19" s="149">
        <f>COUNTIF('1.1 Scope Of Adult Intensive Ca'!$L:$L,"*Red*")</f>
        <v>0</v>
      </c>
      <c r="L19" s="149">
        <f>COUNTIF('1.1 Scope Of Adult Intensive Ca'!$L:$L,"*Grey*")</f>
        <v>0</v>
      </c>
      <c r="M19" s="150">
        <f>COUNTIF('1.1 Scope Of Adult Intensive Ca'!$L:$L,"*Black*")</f>
        <v>18</v>
      </c>
      <c r="O19" s="151" t="s">
        <v>3090</v>
      </c>
      <c r="P19" s="315" t="s">
        <v>3092</v>
      </c>
      <c r="Q19" s="261"/>
    </row>
    <row r="20" spans="1:17" x14ac:dyDescent="0.35">
      <c r="A20" s="152" t="str">
        <f>HYPERLINK("#'1.2 Intensive Care Outcomes'!A1","1.2 Intensive Care Outcomes")</f>
        <v>1.2 Intensive Care Outcomes</v>
      </c>
      <c r="B20" s="153">
        <f>(COUNTA('1.2 Intensive Care Outcomes'!$G:$G)-2)</f>
        <v>10</v>
      </c>
      <c r="C20" s="153">
        <f>COUNTIF('1.2 Intensive Care Outcomes'!$G:$G,"Met")+COUNTIF('1.2 Intensive Care Outcomes'!$G:$G,"Achieved")</f>
        <v>0</v>
      </c>
      <c r="D20" s="153">
        <f>COUNTIF('1.2 Intensive Care Outcomes'!$G:$G,"Partially compliant")+COUNTIF('1.2 Intensive Care Outcomes'!$G:$G,"Partially achieved")</f>
        <v>0</v>
      </c>
      <c r="E20" s="153">
        <f>COUNTIF('1.2 Intensive Care Outcomes'!$G:$G,"Not met")+COUNTIF('1.2 Intensive Care Outcomes'!$G:$G,"Not yet achieved")</f>
        <v>0</v>
      </c>
      <c r="F20" s="153">
        <f>COUNTIF('1.2 Intensive Care Outcomes'!$G:$G,"Not assessed")</f>
        <v>10</v>
      </c>
      <c r="G20" s="153">
        <f>COUNTIF('1.2 Intensive Care Outcomes'!$G:$G,"Not applicable")</f>
        <v>0</v>
      </c>
      <c r="H20" s="153">
        <f>COUNTIF('1.2 Intensive Care Outcomes'!$L:$L,"*Blue*")</f>
        <v>0</v>
      </c>
      <c r="I20" s="153">
        <f>COUNTIF('1.2 Intensive Care Outcomes'!$L:$L,"*Green*")</f>
        <v>0</v>
      </c>
      <c r="J20" s="153">
        <f>COUNTIF('1.2 Intensive Care Outcomes'!$L:$L,"*Amber*")</f>
        <v>0</v>
      </c>
      <c r="K20" s="153">
        <f>COUNTIF('1.2 Intensive Care Outcomes'!$L:$L,"*Red*")</f>
        <v>0</v>
      </c>
      <c r="L20" s="153">
        <f>COUNTIF('1.2 Intensive Care Outcomes'!$L:$L,"*Grey*")</f>
        <v>0</v>
      </c>
      <c r="M20" s="154">
        <f>COUNTIF('1.2 Intensive Care Outcomes'!$L:$L,"*Black*")</f>
        <v>10</v>
      </c>
      <c r="O20" s="151" t="s">
        <v>3091</v>
      </c>
      <c r="P20" s="315" t="s">
        <v>3093</v>
      </c>
      <c r="Q20" s="261"/>
    </row>
    <row r="21" spans="1:17" x14ac:dyDescent="0.35">
      <c r="A21" s="155" t="str">
        <f>HYPERLINK("#'1.3 Physical Facilities'!A1","1.3 Physical Facilities")</f>
        <v>1.3 Physical Facilities</v>
      </c>
      <c r="B21" s="156">
        <f>(COUNTA('1.3 Physical Facilities'!$G:$G)-2)</f>
        <v>17</v>
      </c>
      <c r="C21" s="156">
        <f>COUNTIF('1.3 Physical Facilities'!$G:$G,"Met")+COUNTIF('1.3 Physical Facilities'!$G:$G,"Achieved")</f>
        <v>0</v>
      </c>
      <c r="D21" s="156">
        <f>COUNTIF('1.3 Physical Facilities'!$G:$G,"Partially compliant")+COUNTIF('1.3 Physical Facilities'!$G:$G,"Partially achieved")</f>
        <v>0</v>
      </c>
      <c r="E21" s="156">
        <f>COUNTIF('1.3 Physical Facilities'!$G:$G,"Not met")+COUNTIF('1.3 Physical Facilities'!$G:$G,"Not yet achieved")</f>
        <v>0</v>
      </c>
      <c r="F21" s="156">
        <f>COUNTIF('1.3 Physical Facilities'!$G:$G,"Not assessed")</f>
        <v>17</v>
      </c>
      <c r="G21" s="156">
        <f>COUNTIF('1.3 Physical Facilities'!$G:$G,"Not applicable")</f>
        <v>0</v>
      </c>
      <c r="H21" s="156">
        <f>COUNTIF('1.3 Physical Facilities'!$L:$L,"*Blue*")</f>
        <v>0</v>
      </c>
      <c r="I21" s="156">
        <f>COUNTIF('1.3 Physical Facilities'!$L:$L,"*Green*")</f>
        <v>0</v>
      </c>
      <c r="J21" s="156">
        <f>COUNTIF('1.3 Physical Facilities'!$L:$L,"*Amber*")</f>
        <v>0</v>
      </c>
      <c r="K21" s="156">
        <f>COUNTIF('1.3 Physical Facilities'!$L:$L,"*Red*")</f>
        <v>0</v>
      </c>
      <c r="L21" s="156">
        <f>COUNTIF('1.3 Physical Facilities'!$L:$L,"*Grey*")</f>
        <v>0</v>
      </c>
      <c r="M21" s="157">
        <f>COUNTIF('1.3 Physical Facilities'!$L:$L,"*Black*")</f>
        <v>17</v>
      </c>
    </row>
    <row r="22" spans="1:17" x14ac:dyDescent="0.35">
      <c r="A22" s="152" t="str">
        <f>HYPERLINK("#'1.4 Clinical Information System'!A1","1.4 Clinical Information Systems")</f>
        <v>1.4 Clinical Information Systems</v>
      </c>
      <c r="B22" s="153">
        <f>(COUNTA('1.4 Clinical Information System'!$G:$G)-2)</f>
        <v>18</v>
      </c>
      <c r="C22" s="153">
        <f>COUNTIF('1.4 Clinical Information System'!$G:$G,"Met")+COUNTIF('1.4 Clinical Information System'!$G:$G,"Achieved")</f>
        <v>0</v>
      </c>
      <c r="D22" s="153">
        <f>COUNTIF('1.4 Clinical Information System'!$G:$G,"Partially compliant")+COUNTIF('1.4 Clinical Information System'!$G:$G,"Partially achieved")</f>
        <v>0</v>
      </c>
      <c r="E22" s="153">
        <f>COUNTIF('1.4 Clinical Information System'!$G:$G,"Not met")+COUNTIF('1.4 Clinical Information System'!$G:$G,"Not yet achieved")</f>
        <v>0</v>
      </c>
      <c r="F22" s="153">
        <f>COUNTIF('1.4 Clinical Information System'!$G:$G,"Not assessed")</f>
        <v>18</v>
      </c>
      <c r="G22" s="153">
        <f>COUNTIF('1.4 Clinical Information System'!$G:$G,"Not applicable")</f>
        <v>0</v>
      </c>
      <c r="H22" s="153">
        <f>COUNTIF('1.4 Clinical Information System'!$L:$L,"*Blue*")</f>
        <v>0</v>
      </c>
      <c r="I22" s="153">
        <f>COUNTIF('1.4 Clinical Information System'!$L:$L,"*Green*")</f>
        <v>0</v>
      </c>
      <c r="J22" s="153">
        <f>COUNTIF('1.4 Clinical Information System'!$L:$L,"*Amber*")</f>
        <v>0</v>
      </c>
      <c r="K22" s="153">
        <f>COUNTIF('1.4 Clinical Information System'!$L:$L,"*Red*")</f>
        <v>0</v>
      </c>
      <c r="L22" s="153">
        <f>COUNTIF('1.4 Clinical Information System'!$L:$L,"*Grey*")</f>
        <v>0</v>
      </c>
      <c r="M22" s="154">
        <f>COUNTIF('1.4 Clinical Information System'!$L:$L,"*Black*")</f>
        <v>18</v>
      </c>
      <c r="O22" s="327" t="s">
        <v>3086</v>
      </c>
      <c r="P22" s="328"/>
      <c r="Q22" s="329"/>
    </row>
    <row r="23" spans="1:17" x14ac:dyDescent="0.35">
      <c r="A23" s="155" t="str">
        <f>HYPERLINK("#'1.5 Clinical Equipment'!A1","1.5 Clinical Equipment")</f>
        <v>1.5 Clinical Equipment</v>
      </c>
      <c r="B23" s="156">
        <f>(COUNTA('1.5 Clinical Equipment'!$G:$G)-2)</f>
        <v>16</v>
      </c>
      <c r="C23" s="156">
        <f>COUNTIF('1.5 Clinical Equipment'!$G:$G,"Met")+COUNTIF('1.5 Clinical Equipment'!$G:$G,"Achieved")</f>
        <v>0</v>
      </c>
      <c r="D23" s="156">
        <f>COUNTIF('1.5 Clinical Equipment'!$G:$G,"Partially compliant")+COUNTIF('1.5 Clinical Equipment'!$G:$G,"Partially achieved")</f>
        <v>0</v>
      </c>
      <c r="E23" s="156">
        <f>COUNTIF('1.5 Clinical Equipment'!$G:$G,"Not met")+COUNTIF('1.5 Clinical Equipment'!$G:$G,"Not yet achieved")</f>
        <v>0</v>
      </c>
      <c r="F23" s="156">
        <f>COUNTIF('1.5 Clinical Equipment'!$G:$G,"Not assessed")</f>
        <v>16</v>
      </c>
      <c r="G23" s="156">
        <f>COUNTIF('1.5 Clinical Equipment'!$G:$G,"Not applicable")</f>
        <v>0</v>
      </c>
      <c r="H23" s="156">
        <f>COUNTIF('1.5 Clinical Equipment'!$L:$L,"*Blue*")</f>
        <v>0</v>
      </c>
      <c r="I23" s="156">
        <f>COUNTIF('1.5 Clinical Equipment'!$L:$L,"*Green*")</f>
        <v>0</v>
      </c>
      <c r="J23" s="156">
        <f>COUNTIF('1.5 Clinical Equipment'!$L:$L,"*Amber*")</f>
        <v>0</v>
      </c>
      <c r="K23" s="156">
        <f>COUNTIF('1.5 Clinical Equipment'!$L:$L,"*Red*")</f>
        <v>0</v>
      </c>
      <c r="L23" s="156">
        <f>COUNTIF('1.5 Clinical Equipment'!$L:$L,"*Grey*")</f>
        <v>0</v>
      </c>
      <c r="M23" s="157">
        <f>COUNTIF('1.5 Clinical Equipment'!$L:$L,"*Black*")</f>
        <v>16</v>
      </c>
      <c r="O23" s="323"/>
      <c r="P23" s="260"/>
      <c r="Q23" s="261"/>
    </row>
    <row r="24" spans="1:17" x14ac:dyDescent="0.35">
      <c r="A24" s="152" t="str">
        <f>HYPERLINK("#'1.6 Intensive Care Ultrasound'!A1","1.6 Intensive Care Ultrasound")</f>
        <v>1.6 Intensive Care Ultrasound</v>
      </c>
      <c r="B24" s="153">
        <f>(COUNTA('1.6 Intensive Care Ultrasound'!$G:$G)-2)</f>
        <v>17</v>
      </c>
      <c r="C24" s="153">
        <f>COUNTIF('1.6 Intensive Care Ultrasound'!$G:$G,"Met")+COUNTIF('1.6 Intensive Care Ultrasound'!$G:$G,"Achieved")</f>
        <v>0</v>
      </c>
      <c r="D24" s="153">
        <f>COUNTIF('1.6 Intensive Care Ultrasound'!$G:$G,"Partially compliant")+COUNTIF('1.6 Intensive Care Ultrasound'!$G:$G,"Partially achieved")</f>
        <v>0</v>
      </c>
      <c r="E24" s="153">
        <f>COUNTIF('1.6 Intensive Care Ultrasound'!$G:$G,"Not met")+COUNTIF('1.6 Intensive Care Ultrasound'!$G:$G,"Not yet achieved")</f>
        <v>0</v>
      </c>
      <c r="F24" s="153">
        <f>COUNTIF('1.6 Intensive Care Ultrasound'!$G:$G,"Not assessed")</f>
        <v>17</v>
      </c>
      <c r="G24" s="153">
        <f>COUNTIF('1.6 Intensive Care Ultrasound'!$G:$G,"Not applicable")</f>
        <v>0</v>
      </c>
      <c r="H24" s="153">
        <f>COUNTIF('1.6 Intensive Care Ultrasound'!$L:$L,"*Blue*")</f>
        <v>0</v>
      </c>
      <c r="I24" s="153">
        <f>COUNTIF('1.6 Intensive Care Ultrasound'!$L:$L,"*Green*")</f>
        <v>0</v>
      </c>
      <c r="J24" s="153">
        <f>COUNTIF('1.6 Intensive Care Ultrasound'!$L:$L,"*Amber*")</f>
        <v>0</v>
      </c>
      <c r="K24" s="153">
        <f>COUNTIF('1.6 Intensive Care Ultrasound'!$L:$L,"*Red*")</f>
        <v>0</v>
      </c>
      <c r="L24" s="153">
        <f>COUNTIF('1.6 Intensive Care Ultrasound'!$L:$L,"*Grey*")</f>
        <v>0</v>
      </c>
      <c r="M24" s="154">
        <f>COUNTIF('1.6 Intensive Care Ultrasound'!$L:$L,"*Black*")</f>
        <v>17</v>
      </c>
      <c r="O24" s="151" t="s">
        <v>18</v>
      </c>
      <c r="P24" s="315" t="s">
        <v>19</v>
      </c>
      <c r="Q24" s="261"/>
    </row>
    <row r="25" spans="1:17" x14ac:dyDescent="0.35">
      <c r="A25" s="155" t="str">
        <f>HYPERLINK("#'1.7 Critical Care Outreach, Rap'!A1","1.7 Critical Care Outreach, Rapid Response Systems and Early Intervention")</f>
        <v>1.7 Critical Care Outreach, Rapid Response Systems and Early Intervention</v>
      </c>
      <c r="B25" s="156">
        <f>(COUNTA('1.7 Critical Care Outreach, Rap'!$G:$G)-2)</f>
        <v>14</v>
      </c>
      <c r="C25" s="156">
        <f>COUNTIF('1.7 Critical Care Outreach, Rap'!$G:$G,"Met")</f>
        <v>0</v>
      </c>
      <c r="D25" s="156">
        <f>COUNTIF('1.7 Critical Care Outreach, Rap'!$G:$G,"Partially compliant")</f>
        <v>0</v>
      </c>
      <c r="E25" s="156">
        <f>COUNTIF('1.7 Critical Care Outreach, Rap'!$G:$G,"Not met")</f>
        <v>0</v>
      </c>
      <c r="F25" s="156">
        <f>COUNTIF('1.7 Critical Care Outreach, Rap'!$G:$G,"Not assessed")</f>
        <v>14</v>
      </c>
      <c r="G25" s="156">
        <f>COUNTIF('1.7 Critical Care Outreach, Rap'!$G:$G,"Not applicable")</f>
        <v>0</v>
      </c>
      <c r="H25" s="156">
        <f>COUNTIF('1.7 Critical Care Outreach, Rap'!$L:$L,"*Blue*")</f>
        <v>0</v>
      </c>
      <c r="I25" s="156">
        <f>COUNTIF('1.7 Critical Care Outreach, Rap'!$L:$L,"*Green*")</f>
        <v>0</v>
      </c>
      <c r="J25" s="156">
        <f>COUNTIF('1.7 Critical Care Outreach, Rap'!$L:$L,"*Amber*")</f>
        <v>0</v>
      </c>
      <c r="K25" s="156">
        <f>COUNTIF('1.7 Critical Care Outreach, Rap'!$L:$L,"*Red*")</f>
        <v>0</v>
      </c>
      <c r="L25" s="156">
        <f>COUNTIF('1.7 Critical Care Outreach, Rap'!$L:$L,"*Grey*")</f>
        <v>0</v>
      </c>
      <c r="M25" s="157">
        <f>COUNTIF('1.7 Critical Care Outreach, Rap'!$L:$L,"*Black*")</f>
        <v>14</v>
      </c>
      <c r="O25" s="151" t="s">
        <v>22</v>
      </c>
      <c r="P25" s="315" t="s">
        <v>3087</v>
      </c>
      <c r="Q25" s="261"/>
    </row>
    <row r="26" spans="1:17" x14ac:dyDescent="0.35">
      <c r="A26" s="152" t="str">
        <f>HYPERLINK("#'1.8 Cardiothoracic Critical Car'!A1","1.8 Cardiothoracic Intensive Care")</f>
        <v>1.8 Cardiothoracic Intensive Care</v>
      </c>
      <c r="B26" s="153">
        <f>(COUNTA('1.8 Cardiothoracic Critical Car'!$G:$G)-2)</f>
        <v>15</v>
      </c>
      <c r="C26" s="153">
        <f>COUNTIF('1.8 Cardiothoracic Critical Car'!$G:$G,"Met")+COUNTIF('1.8 Cardiothoracic Critical Car'!$G:$G,"Achieved")</f>
        <v>0</v>
      </c>
      <c r="D26" s="153">
        <f>COUNTIF('1.8 Cardiothoracic Critical Car'!$G:$G,"Partially compliant")+COUNTIF('1.8 Cardiothoracic Critical Car'!$G:$G,"Partially achieved")</f>
        <v>0</v>
      </c>
      <c r="E26" s="153">
        <f>COUNTIF('1.8 Cardiothoracic Critical Car'!$G:$G,"Not met")+COUNTIF('1.8 Cardiothoracic Critical Car'!$G:$G,"Not yet achieved")</f>
        <v>0</v>
      </c>
      <c r="F26" s="153">
        <f>COUNTIF('1.8 Cardiothoracic Critical Car'!$G:$G,"Not assessed")</f>
        <v>15</v>
      </c>
      <c r="G26" s="153">
        <f>COUNTIF('1.8 Cardiothoracic Critical Car'!$G:$G,"Not applicable")</f>
        <v>0</v>
      </c>
      <c r="H26" s="153">
        <f>COUNTIF('1.8 Cardiothoracic Critical Car'!$L:$L,"*Blue*")</f>
        <v>0</v>
      </c>
      <c r="I26" s="153">
        <f>COUNTIF('1.8 Cardiothoracic Critical Car'!$L:$L,"*Green*")</f>
        <v>0</v>
      </c>
      <c r="J26" s="153">
        <f>COUNTIF('1.8 Cardiothoracic Critical Car'!$L:$L,"*Amber*")</f>
        <v>0</v>
      </c>
      <c r="K26" s="153">
        <f>COUNTIF('1.8 Cardiothoracic Critical Car'!$L:$L,"*Red*")</f>
        <v>0</v>
      </c>
      <c r="L26" s="153">
        <f>COUNTIF('1.8 Cardiothoracic Critical Car'!$L:$L,"*Grey*")</f>
        <v>0</v>
      </c>
      <c r="M26" s="154">
        <f>COUNTIF('1.8 Cardiothoracic Critical Car'!$L:$L,"*Black*")</f>
        <v>15</v>
      </c>
      <c r="O26" s="151" t="s">
        <v>26</v>
      </c>
      <c r="P26" s="313" t="s">
        <v>27</v>
      </c>
      <c r="Q26" s="314"/>
    </row>
    <row r="27" spans="1:17" x14ac:dyDescent="0.35">
      <c r="A27" s="155" t="str">
        <f>HYPERLINK("#'1.9 Neurocritical Care'!A1","1.9 Neurocritical Care")</f>
        <v>1.9 Neurocritical Care</v>
      </c>
      <c r="B27" s="156">
        <f>(COUNTA('1.9 Neurocritical Care'!$G:$G)-2)</f>
        <v>14</v>
      </c>
      <c r="C27" s="156">
        <f>COUNTIF('1.9 Neurocritical Care'!$G:$G,"Met")+COUNTIF('1.9 Neurocritical Care'!$G:$G,"Achieved")</f>
        <v>0</v>
      </c>
      <c r="D27" s="156">
        <f>COUNTIF('1.9 Neurocritical Care'!$G:$G,"Partially compliant")+COUNTIF('1.9 Neurocritical Care'!$G:$G,"Partially achieved")</f>
        <v>0</v>
      </c>
      <c r="E27" s="156">
        <f>COUNTIF('1.9 Neurocritical Care'!$G:$G,"Not met")+COUNTIF('1.9 Neurocritical Care'!$G:$G,"Not yet achieved")</f>
        <v>0</v>
      </c>
      <c r="F27" s="156">
        <f>COUNTIF('1.9 Neurocritical Care'!$G:$G,"Not assessed")</f>
        <v>14</v>
      </c>
      <c r="G27" s="156">
        <f>COUNTIF('1.9 Neurocritical Care'!$G:$G,"Not applicable")</f>
        <v>0</v>
      </c>
      <c r="H27" s="156">
        <f>COUNTIF('1.9 Neurocritical Care'!$L:$L,"*Blue*")</f>
        <v>0</v>
      </c>
      <c r="I27" s="156">
        <f>COUNTIF('1.9 Neurocritical Care'!$L:$L,"*Green*")</f>
        <v>0</v>
      </c>
      <c r="J27" s="156">
        <f>COUNTIF('1.9 Neurocritical Care'!$L:$L,"*Amber*")</f>
        <v>0</v>
      </c>
      <c r="K27" s="156">
        <f>COUNTIF('1.9 Neurocritical Care'!$L:$L,"*Red*")</f>
        <v>0</v>
      </c>
      <c r="L27" s="156">
        <f>COUNTIF('1.9 Neurocritical Care'!$L:$L,"*Grey*")</f>
        <v>0</v>
      </c>
      <c r="M27" s="157">
        <f>COUNTIF('1.9 Neurocritical Care'!$L:$L,"*Black*")</f>
        <v>14</v>
      </c>
      <c r="O27" s="151" t="s">
        <v>29</v>
      </c>
      <c r="P27" s="313" t="s">
        <v>30</v>
      </c>
      <c r="Q27" s="314"/>
    </row>
    <row r="28" spans="1:17" x14ac:dyDescent="0.35">
      <c r="A28" s="152" t="str">
        <f>HYPERLINK("#'1.10 Burns Care'!A1","1.10 Burns Care")</f>
        <v>1.10 Burns Care</v>
      </c>
      <c r="B28" s="153">
        <f>(COUNTA('1.10 Burns Care'!$G:$G)-2)</f>
        <v>14</v>
      </c>
      <c r="C28" s="153">
        <f>COUNTIF('1.10 Burns Care'!$G:$G,"Met")+COUNTIF('1.10 Burns Care'!$G:$G,"Achieved")</f>
        <v>0</v>
      </c>
      <c r="D28" s="153">
        <f>COUNTIF('1.10 Burns Care'!$G:$G,"Partially compliant")+COUNTIF('1.10 Burns Care'!$G:$G,"Partially achieved")</f>
        <v>0</v>
      </c>
      <c r="E28" s="153">
        <f>COUNTIF('1.10 Burns Care'!$G:$G,"Not met")+COUNTIF('1.10 Burns Care'!$G:$G,"Not yet achieved")</f>
        <v>0</v>
      </c>
      <c r="F28" s="153">
        <f>COUNTIF('1.10 Burns Care'!$G:$G,"Not assessed")</f>
        <v>14</v>
      </c>
      <c r="G28" s="153">
        <f>COUNTIF('1.10 Burns Care'!$G:$G,"Not applicable")</f>
        <v>0</v>
      </c>
      <c r="H28" s="153">
        <f>COUNTIF('1.10 Burns Care'!$L:$L,"*Blue*")</f>
        <v>0</v>
      </c>
      <c r="I28" s="153">
        <f>COUNTIF('1.10 Burns Care'!$L:$L,"*Green*")</f>
        <v>0</v>
      </c>
      <c r="J28" s="153">
        <f>COUNTIF('1.10 Burns Care'!$L:$L,"*Amber*")</f>
        <v>0</v>
      </c>
      <c r="K28" s="153">
        <f>COUNTIF('1.10 Burns Care'!$L:$L,"*Red*")</f>
        <v>0</v>
      </c>
      <c r="L28" s="153">
        <f>COUNTIF('1.10 Burns Care'!$L:$L,"*Grey*")</f>
        <v>0</v>
      </c>
      <c r="M28" s="154">
        <f>COUNTIF('1.10 Burns Care'!$L:$L,"*Black*")</f>
        <v>14</v>
      </c>
      <c r="O28" s="151" t="s">
        <v>31</v>
      </c>
      <c r="P28" s="313" t="s">
        <v>32</v>
      </c>
      <c r="Q28" s="314"/>
    </row>
    <row r="29" spans="1:17" x14ac:dyDescent="0.35">
      <c r="A29" s="155" t="str">
        <f>HYPERLINK("#'1.11 Smaller, Remote And Rural '!A1","1.11 Smaller Remote and Rural Intensive Care Units")</f>
        <v>1.11 Smaller Remote and Rural Intensive Care Units</v>
      </c>
      <c r="B29" s="156">
        <f>(COUNTA('1.11 Smaller, Remote And Rural '!$G:$G)-2)</f>
        <v>12</v>
      </c>
      <c r="C29" s="156">
        <f>COUNTIF('1.11 Smaller, Remote And Rural '!$G:$G,"Met")</f>
        <v>0</v>
      </c>
      <c r="D29" s="156">
        <f>COUNTIF('1.11 Smaller, Remote And Rural '!$G:$G,"Partially compliant")</f>
        <v>0</v>
      </c>
      <c r="E29" s="156">
        <f>COUNTIF('1.11 Smaller, Remote And Rural '!$G:$G,"Not met")</f>
        <v>0</v>
      </c>
      <c r="F29" s="156">
        <f>COUNTIF('1.11 Smaller, Remote And Rural '!$G:$G,"Not assessed")</f>
        <v>12</v>
      </c>
      <c r="G29" s="156">
        <f>COUNTIF('1.11 Smaller, Remote And Rural '!$G:$G,"Not applicable")</f>
        <v>0</v>
      </c>
      <c r="H29" s="156">
        <f>COUNTIF('1.11 Smaller, Remote And Rural '!$L:$L,"*Blue*")</f>
        <v>0</v>
      </c>
      <c r="I29" s="156">
        <f>COUNTIF('1.11 Smaller, Remote And Rural '!$L:$L,"*Green*")</f>
        <v>0</v>
      </c>
      <c r="J29" s="156">
        <f>COUNTIF('1.11 Smaller, Remote And Rural '!$L:$L,"*Amber*")</f>
        <v>0</v>
      </c>
      <c r="K29" s="156">
        <f>COUNTIF('1.11 Smaller, Remote And Rural '!$L:$L,"*Red*")</f>
        <v>0</v>
      </c>
      <c r="L29" s="156">
        <f>COUNTIF('1.11 Smaller, Remote And Rural '!$L:$L,"*Grey*")</f>
        <v>0</v>
      </c>
      <c r="M29" s="157">
        <f>COUNTIF('1.11 Smaller, Remote And Rural '!$L:$L,"*Black*")</f>
        <v>12</v>
      </c>
      <c r="O29" s="151" t="s">
        <v>33</v>
      </c>
      <c r="P29" s="313" t="s">
        <v>28</v>
      </c>
      <c r="Q29" s="314"/>
    </row>
    <row r="30" spans="1:17" x14ac:dyDescent="0.35">
      <c r="A30" s="152" t="str">
        <f>HYPERLINK("#'1.12 Enhanced Care'!A1","1.12 Enhanced Care")</f>
        <v>1.12 Enhanced Care</v>
      </c>
      <c r="B30" s="153">
        <f>(COUNTA('1.12 Enhanced Care'!$G:$G)-2)</f>
        <v>15</v>
      </c>
      <c r="C30" s="153">
        <f>COUNTIF('1.12 Enhanced Care'!$G:$G,"Met")+COUNTIF('1.12 Enhanced Care'!$G:$G,"Achieved")</f>
        <v>0</v>
      </c>
      <c r="D30" s="153">
        <f>COUNTIF('1.12 Enhanced Care'!$G:$G,"Partially compliant")+COUNTIF('1.12 Enhanced Care'!$G:$G,"Partially achieved")</f>
        <v>0</v>
      </c>
      <c r="E30" s="153">
        <f>COUNTIF('1.12 Enhanced Care'!$G:$G,"Not met")+COUNTIF('1.12 Enhanced Care'!$G:$G,"Not yet achieved")</f>
        <v>0</v>
      </c>
      <c r="F30" s="153">
        <f>COUNTIF('1.12 Enhanced Care'!$G:$G,"Not assessed")</f>
        <v>15</v>
      </c>
      <c r="G30" s="153">
        <f>COUNTIF('1.12 Enhanced Care'!$G:$G,"Not applicable")</f>
        <v>0</v>
      </c>
      <c r="H30" s="153">
        <f>COUNTIF('1.12 Enhanced Care'!$L:$L,"*Blue*")</f>
        <v>0</v>
      </c>
      <c r="I30" s="153">
        <f>COUNTIF('1.12 Enhanced Care'!$L:$L,"*Green*")</f>
        <v>0</v>
      </c>
      <c r="J30" s="153">
        <f>COUNTIF('1.12 Enhanced Care'!$L:$L,"*Amber*")</f>
        <v>0</v>
      </c>
      <c r="K30" s="153">
        <f>COUNTIF('1.12 Enhanced Care'!$L:$L,"*Red*")</f>
        <v>0</v>
      </c>
      <c r="L30" s="153">
        <f>COUNTIF('1.12 Enhanced Care'!$L:$L,"*Grey*")</f>
        <v>0</v>
      </c>
      <c r="M30" s="154">
        <f>COUNTIF('1.12 Enhanced Care'!$L:$L,"*Black*")</f>
        <v>15</v>
      </c>
    </row>
    <row r="31" spans="1:17" x14ac:dyDescent="0.35">
      <c r="A31" s="155" t="str">
        <f>HYPERLINK("#'1.13 Interaction With Other Ser'!A1","1.13 Interaction with Other Services: Microbiology, Pathology, Liaison Psychiatry and Radiology")</f>
        <v>1.13 Interaction with Other Services: Microbiology, Pathology, Liaison Psychiatry and Radiology</v>
      </c>
      <c r="B31" s="156">
        <f>(COUNTA('1.13 Interaction With Other Ser'!$G:$G)-2)</f>
        <v>11</v>
      </c>
      <c r="C31" s="156">
        <f>COUNTIF('1.13 Interaction With Other Ser'!$G:$G,"Met")+COUNTIF('1.13 Interaction With Other Ser'!$G:$G,"Achieved")</f>
        <v>0</v>
      </c>
      <c r="D31" s="156">
        <f>COUNTIF('1.13 Interaction With Other Ser'!$G:$G,"Partially compliant")+COUNTIF('1.13 Interaction With Other Ser'!$G:$G,"Partially achieved")</f>
        <v>0</v>
      </c>
      <c r="E31" s="156">
        <f>COUNTIF('1.13 Interaction With Other Ser'!$G:$G,"Not met")+COUNTIF('1.13 Interaction With Other Ser'!$G:$G,"Not yet achieved")</f>
        <v>0</v>
      </c>
      <c r="F31" s="156">
        <f>COUNTIF('1.13 Interaction With Other Ser'!$G:$G,"Not assessed")</f>
        <v>11</v>
      </c>
      <c r="G31" s="156">
        <f>COUNTIF('1.13 Interaction With Other Ser'!$G:$G,"Not applicable")</f>
        <v>0</v>
      </c>
      <c r="H31" s="156">
        <f>COUNTIF('1.13 Interaction With Other Ser'!$L:$L,"*Blue*")</f>
        <v>0</v>
      </c>
      <c r="I31" s="156">
        <f>COUNTIF('1.13 Interaction With Other Ser'!$L:$L,"*Green*")</f>
        <v>0</v>
      </c>
      <c r="J31" s="156">
        <f>COUNTIF('1.13 Interaction With Other Ser'!$L:$L,"*Amber*")</f>
        <v>0</v>
      </c>
      <c r="K31" s="156">
        <f>COUNTIF('1.13 Interaction With Other Ser'!$L:$L,"*Red*")</f>
        <v>0</v>
      </c>
      <c r="L31" s="156">
        <f>COUNTIF('1.13 Interaction With Other Ser'!$L:$L,"*Grey*")</f>
        <v>0</v>
      </c>
      <c r="M31" s="157">
        <f>COUNTIF('1.13 Interaction With Other Ser'!$L:$L,"*Black*")</f>
        <v>11</v>
      </c>
    </row>
    <row r="32" spans="1:17" x14ac:dyDescent="0.35">
      <c r="A32" s="152" t="str">
        <f>HYPERLINK("#'1.14 Prolonged Mechanical Venti'!A1","1.14 Prolonged Mechanical Ventilation and Complex Home Mechanical Ventilation Services")</f>
        <v>1.14 Prolonged Mechanical Ventilation and Complex Home Mechanical Ventilation Services</v>
      </c>
      <c r="B32" s="153">
        <f>(COUNTA('1.14 Prolonged Mechanical Venti'!$G:$G)-2)</f>
        <v>10</v>
      </c>
      <c r="C32" s="153">
        <f>COUNTIF('1.14 Prolonged Mechanical Venti'!$G:$G,"Met")+COUNTIF('1.14 Prolonged Mechanical Venti'!$G:$G,"Achieved")</f>
        <v>0</v>
      </c>
      <c r="D32" s="153">
        <f>COUNTIF('1.14 Prolonged Mechanical Venti'!$G:$G,"Partially compliant")+COUNTIF('1.14 Prolonged Mechanical Venti'!$G:$G,"Partially achieved")</f>
        <v>0</v>
      </c>
      <c r="E32" s="153">
        <f>COUNTIF('1.14 Prolonged Mechanical Venti'!$G:$G,"Not met")+COUNTIF('1.14 Prolonged Mechanical Venti'!$G:$G,"Not yet achieved")</f>
        <v>0</v>
      </c>
      <c r="F32" s="153">
        <f>COUNTIF('1.14 Prolonged Mechanical Venti'!$G:$G,"Not assessed")</f>
        <v>10</v>
      </c>
      <c r="G32" s="153">
        <f>COUNTIF('1.14 Prolonged Mechanical Venti'!$G:$G,"Not applicable")</f>
        <v>0</v>
      </c>
      <c r="H32" s="153">
        <f>COUNTIF('1.14 Prolonged Mechanical Venti'!$L:$L,"*Blue*")</f>
        <v>0</v>
      </c>
      <c r="I32" s="153">
        <f>COUNTIF('1.14 Prolonged Mechanical Venti'!$L:$L,"*Green*")</f>
        <v>0</v>
      </c>
      <c r="J32" s="153">
        <f>COUNTIF('1.14 Prolonged Mechanical Venti'!$L:$L,"*Amber*")</f>
        <v>0</v>
      </c>
      <c r="K32" s="153">
        <f>COUNTIF('1.14 Prolonged Mechanical Venti'!$L:$L,"*Red*")</f>
        <v>0</v>
      </c>
      <c r="L32" s="153">
        <f>COUNTIF('1.14 Prolonged Mechanical Venti'!$L:$L,"*Grey*")</f>
        <v>0</v>
      </c>
      <c r="M32" s="154">
        <f>COUNTIF('1.14 Prolonged Mechanical Venti'!$L:$L,"*Black*")</f>
        <v>10</v>
      </c>
    </row>
    <row r="33" spans="1:13" x14ac:dyDescent="0.35">
      <c r="A33" s="155" t="str">
        <f>HYPERLINK("#'1.15 Critical Care Networks'!A1","1.15 Critical Care Networks")</f>
        <v>1.15 Critical Care Networks</v>
      </c>
      <c r="B33" s="156">
        <f>(COUNTA('1.15 Critical Care Networks'!$G:$G)-2)</f>
        <v>12</v>
      </c>
      <c r="C33" s="156">
        <f>COUNTIF('1.15 Critical Care Networks'!$G:$G,"Met")+COUNTIF('1.15 Critical Care Networks'!$G:$G,"Achieved")</f>
        <v>0</v>
      </c>
      <c r="D33" s="156">
        <f>COUNTIF('1.15 Critical Care Networks'!$G:$G,"Partially compliant")+COUNTIF('1.15 Critical Care Networks'!$G:$G,"Partially achieved")</f>
        <v>0</v>
      </c>
      <c r="E33" s="156">
        <f>COUNTIF('1.15 Critical Care Networks'!$G:$G,"Not met")+COUNTIF('1.15 Critical Care Networks'!$G:$G,"Not yet achieved")</f>
        <v>0</v>
      </c>
      <c r="F33" s="156">
        <f>COUNTIF('1.15 Critical Care Networks'!$G:$G,"Not assessed")</f>
        <v>12</v>
      </c>
      <c r="G33" s="156">
        <f>COUNTIF('1.15 Critical Care Networks'!$G:$G,"Not applicable")</f>
        <v>0</v>
      </c>
      <c r="H33" s="156">
        <f>COUNTIF('1.15 Critical Care Networks'!$L:$L,"*Blue*")</f>
        <v>0</v>
      </c>
      <c r="I33" s="156">
        <f>COUNTIF('1.15 Critical Care Networks'!$L:$L,"*Green*")</f>
        <v>0</v>
      </c>
      <c r="J33" s="156">
        <f>COUNTIF('1.15 Critical Care Networks'!$L:$L,"*Amber*")</f>
        <v>0</v>
      </c>
      <c r="K33" s="156">
        <f>COUNTIF('1.15 Critical Care Networks'!$L:$L,"*Red*")</f>
        <v>0</v>
      </c>
      <c r="L33" s="156">
        <f>COUNTIF('1.15 Critical Care Networks'!$L:$L,"*Grey*")</f>
        <v>0</v>
      </c>
      <c r="M33" s="157">
        <f>COUNTIF('1.15 Critical Care Networks'!$L:$L,"*Black*")</f>
        <v>12</v>
      </c>
    </row>
    <row r="34" spans="1:13" x14ac:dyDescent="0.35">
      <c r="A34" s="152" t="str">
        <f>HYPERLINK("#'1.16 Commissioning (England)'!A1","1.16 Commissioning (England)")</f>
        <v>1.16 Commissioning (England)</v>
      </c>
      <c r="B34" s="153">
        <f>(COUNTA('1.16 Commissioning (England)'!$G:$G)-2)</f>
        <v>10</v>
      </c>
      <c r="C34" s="153">
        <f>COUNTIF('1.16 Commissioning (England)'!$G:$G,"Met")+COUNTIF('1.16 Commissioning (England)'!$G:$G,"Achieved")</f>
        <v>0</v>
      </c>
      <c r="D34" s="153">
        <f>COUNTIF('1.16 Commissioning (England)'!$G:$G,"Partially compliant")+COUNTIF('1.16 Commissioning (England)'!$G:$G,"Partially achieved")</f>
        <v>0</v>
      </c>
      <c r="E34" s="153">
        <f>COUNTIF('1.16 Commissioning (England)'!$G:$G,"Not met")+COUNTIF('1.16 Commissioning (England)'!$G:$G,"Not yet achieved")</f>
        <v>0</v>
      </c>
      <c r="F34" s="153">
        <f>COUNTIF('1.16 Commissioning (England)'!$G:$G,"Not assessed")</f>
        <v>10</v>
      </c>
      <c r="G34" s="153">
        <f>COUNTIF('1.16 Commissioning (England)'!$G:$G,"Not applicable")</f>
        <v>0</v>
      </c>
      <c r="H34" s="153">
        <f>COUNTIF('1.16 Commissioning (England)'!$L:$L,"*Blue*")</f>
        <v>0</v>
      </c>
      <c r="I34" s="153">
        <f>COUNTIF('1.16 Commissioning (England)'!$L:$L,"*Green*")</f>
        <v>0</v>
      </c>
      <c r="J34" s="153">
        <f>COUNTIF('1.16 Commissioning (England)'!$L:$L,"*Amber*")</f>
        <v>0</v>
      </c>
      <c r="K34" s="153">
        <f>COUNTIF('1.16 Commissioning (England)'!$L:$L,"*Red*")</f>
        <v>0</v>
      </c>
      <c r="L34" s="153">
        <f>COUNTIF('1.16 Commissioning (England)'!$L:$L,"*Grey*")</f>
        <v>0</v>
      </c>
      <c r="M34" s="154">
        <f>COUNTIF('1.16 Commissioning (England)'!$L:$L,"*Black*")</f>
        <v>10</v>
      </c>
    </row>
    <row r="35" spans="1:13" x14ac:dyDescent="0.35">
      <c r="A35" s="155" t="str">
        <f>HYPERLINK("#'1.17 Commissioning (Scotland, W'!A1","1.17 Commissioning (Scotland, Wales, Northern Ireland)")</f>
        <v>1.17 Commissioning (Scotland, Wales, Northern Ireland)</v>
      </c>
      <c r="B35" s="156">
        <f>(COUNTA('1.17 Commissioning (Scotland, W'!$G:$G)-2)</f>
        <v>8</v>
      </c>
      <c r="C35" s="156">
        <f>COUNTIF('1.17 Commissioning (Scotland, W'!$G:$G,"Met")</f>
        <v>0</v>
      </c>
      <c r="D35" s="156">
        <f>COUNTIF('1.17 Commissioning (Scotland, W'!$G:$G,"Partially compliant")</f>
        <v>0</v>
      </c>
      <c r="E35" s="156">
        <f>COUNTIF('1.17 Commissioning (Scotland, W'!$G:$G,"Not met")</f>
        <v>0</v>
      </c>
      <c r="F35" s="156">
        <f>COUNTIF('1.17 Commissioning (Scotland, W'!$G:$G,"Not assessed")</f>
        <v>8</v>
      </c>
      <c r="G35" s="156">
        <f>COUNTIF('1.17 Commissioning (Scotland, W'!$G:$G,"Not applicable")</f>
        <v>0</v>
      </c>
      <c r="H35" s="156">
        <f>COUNTIF('1.17 Commissioning (Scotland, W'!$L:$L,"*Blue*")</f>
        <v>0</v>
      </c>
      <c r="I35" s="156">
        <f>COUNTIF('1.17 Commissioning (Scotland, W'!$L:$L,"*Green*")</f>
        <v>0</v>
      </c>
      <c r="J35" s="156">
        <f>COUNTIF('1.17 Commissioning (Scotland, W'!$L:$L,"*Amber*")</f>
        <v>0</v>
      </c>
      <c r="K35" s="156">
        <f>COUNTIF('1.17 Commissioning (Scotland, W'!$L:$L,"*Red*")</f>
        <v>0</v>
      </c>
      <c r="L35" s="156">
        <f>COUNTIF('1.17 Commissioning (Scotland, W'!$L:$L,"*Grey*")</f>
        <v>0</v>
      </c>
      <c r="M35" s="157">
        <f>COUNTIF('1.17 Commissioning (Scotland, W'!$L:$L,"*Black*")</f>
        <v>8</v>
      </c>
    </row>
    <row r="36" spans="1:13" x14ac:dyDescent="0.35">
      <c r="A36" s="152" t="str">
        <f>HYPERLINK("#'2.1 Consultant Staffing'!A1","2.1 Consultant Staffing")</f>
        <v>2.1 Consultant Staffing</v>
      </c>
      <c r="B36" s="153">
        <f>(COUNTA('2.1 Consultant Staffing'!$G:$G)-2)</f>
        <v>20</v>
      </c>
      <c r="C36" s="153">
        <f>COUNTIF('2.1 Consultant Staffing'!$G:$G,"Met")+COUNTIF('2.1 Consultant Staffing'!$G:$G,"Achieved")</f>
        <v>0</v>
      </c>
      <c r="D36" s="153">
        <f>COUNTIF('2.1 Consultant Staffing'!$G:$G,"Partially compliant")+COUNTIF('2.1 Consultant Staffing'!$G:$G,"Partially achieved")</f>
        <v>0</v>
      </c>
      <c r="E36" s="153">
        <f>COUNTIF('2.1 Consultant Staffing'!$G:$G,"Not met")+COUNTIF('2.1 Consultant Staffing'!$G:$G,"Not yet achieved")</f>
        <v>0</v>
      </c>
      <c r="F36" s="153">
        <f>COUNTIF('2.1 Consultant Staffing'!$G:$G,"Not assessed")</f>
        <v>20</v>
      </c>
      <c r="G36" s="153">
        <f>COUNTIF('2.1 Consultant Staffing'!$G:$G,"Not applicable")</f>
        <v>0</v>
      </c>
      <c r="H36" s="153">
        <f>COUNTIF('2.1 Consultant Staffing'!$L:$L,"*Blue*")</f>
        <v>0</v>
      </c>
      <c r="I36" s="153">
        <f>COUNTIF('2.1 Consultant Staffing'!$L:$L,"*Green*")</f>
        <v>0</v>
      </c>
      <c r="J36" s="153">
        <f>COUNTIF('2.1 Consultant Staffing'!$L:$L,"*Amber*")</f>
        <v>0</v>
      </c>
      <c r="K36" s="153">
        <f>COUNTIF('2.1 Consultant Staffing'!$L:$L,"*Red*")</f>
        <v>0</v>
      </c>
      <c r="L36" s="153">
        <f>COUNTIF('2.1 Consultant Staffing'!$L:$L,"*Grey*")</f>
        <v>0</v>
      </c>
      <c r="M36" s="154">
        <f>COUNTIF('2.1 Consultant Staffing'!$L:$L,"*Black*")</f>
        <v>20</v>
      </c>
    </row>
    <row r="37" spans="1:13" x14ac:dyDescent="0.35">
      <c r="A37" s="155" t="str">
        <f>HYPERLINK("#'2.2 Non-Consultant Medical Doct'!A1","2.2 Non-Consultant Medical Doctors")</f>
        <v>2.2 Non-Consultant Medical Doctors</v>
      </c>
      <c r="B37" s="156">
        <f>(COUNTA('2.2 Non-Consultant Medical Doct'!$G:$G)-2)</f>
        <v>13</v>
      </c>
      <c r="C37" s="156">
        <f>COUNTIF('2.2 Non-Consultant Medical Doct'!$G:$G,"Met")+COUNTIF('2.2 Non-Consultant Medical Doct'!$G:$G,"Achieved")</f>
        <v>0</v>
      </c>
      <c r="D37" s="156">
        <f>COUNTIF('2.2 Non-Consultant Medical Doct'!$G:$G,"Partially compliant")+COUNTIF('2.2 Non-Consultant Medical Doct'!$G:$G,"Partially achieved")</f>
        <v>0</v>
      </c>
      <c r="E37" s="156">
        <f>COUNTIF('2.2 Non-Consultant Medical Doct'!$G:$G,"Not met")+COUNTIF('2.2 Non-Consultant Medical Doct'!$G:$G,"Not yet achieved")</f>
        <v>0</v>
      </c>
      <c r="F37" s="156">
        <f>COUNTIF('2.2 Non-Consultant Medical Doct'!$G:$G,"Not assessed")</f>
        <v>13</v>
      </c>
      <c r="G37" s="156">
        <f>COUNTIF('2.2 Non-Consultant Medical Doct'!$G:$G,"Not applicable")</f>
        <v>0</v>
      </c>
      <c r="H37" s="156">
        <f>COUNTIF('2.2 Non-Consultant Medical Doct'!$L:$L,"*Blue*")</f>
        <v>0</v>
      </c>
      <c r="I37" s="156">
        <f>COUNTIF('2.2 Non-Consultant Medical Doct'!$L:$L,"*Green*")</f>
        <v>0</v>
      </c>
      <c r="J37" s="156">
        <f>COUNTIF('2.2 Non-Consultant Medical Doct'!$L:$L,"*Amber*")</f>
        <v>0</v>
      </c>
      <c r="K37" s="156">
        <f>COUNTIF('2.2 Non-Consultant Medical Doct'!$L:$L,"*Red*")</f>
        <v>0</v>
      </c>
      <c r="L37" s="156">
        <f>COUNTIF('2.2 Non-Consultant Medical Doct'!$L:$L,"*Grey*")</f>
        <v>0</v>
      </c>
      <c r="M37" s="157">
        <f>COUNTIF('2.2 Non-Consultant Medical Doct'!$L:$L,"*Black*")</f>
        <v>13</v>
      </c>
    </row>
    <row r="38" spans="1:13" x14ac:dyDescent="0.35">
      <c r="A38" s="152" t="str">
        <f>HYPERLINK("#'2.3 Advanced Critical Care Prac'!A1","2.3 Advanced Critical Care Practitioners")</f>
        <v>2.3 Advanced Critical Care Practitioners</v>
      </c>
      <c r="B38" s="153">
        <f>(COUNTA('2.3 Advanced Critical Care Prac'!$G:$G)-2)</f>
        <v>16</v>
      </c>
      <c r="C38" s="153">
        <f>COUNTIF('2.3 Advanced Critical Care Prac'!$G:$G,"Met")+COUNTIF('2.3 Advanced Critical Care Prac'!$G:$G,"Achieved")</f>
        <v>0</v>
      </c>
      <c r="D38" s="153">
        <f>COUNTIF('2.3 Advanced Critical Care Prac'!$G:$G,"Partially compliant")+COUNTIF('2.3 Advanced Critical Care Prac'!$G:$G,"Partially achieved")</f>
        <v>0</v>
      </c>
      <c r="E38" s="153">
        <f>COUNTIF('2.3 Advanced Critical Care Prac'!$G:$G,"Not met")+COUNTIF('2.3 Advanced Critical Care Prac'!$G:$G,"Not yet achieved")</f>
        <v>0</v>
      </c>
      <c r="F38" s="153">
        <f>COUNTIF('2.3 Advanced Critical Care Prac'!$G:$G,"Not assessed")</f>
        <v>16</v>
      </c>
      <c r="G38" s="153">
        <f>COUNTIF('2.3 Advanced Critical Care Prac'!$G:$G,"Not applicable")</f>
        <v>0</v>
      </c>
      <c r="H38" s="153">
        <f>COUNTIF('2.3 Advanced Critical Care Prac'!$L:$L,"*Blue*")</f>
        <v>0</v>
      </c>
      <c r="I38" s="153">
        <f>COUNTIF('2.3 Advanced Critical Care Prac'!$L:$L,"*Green*")</f>
        <v>0</v>
      </c>
      <c r="J38" s="153">
        <f>COUNTIF('2.3 Advanced Critical Care Prac'!$L:$L,"*Amber*")</f>
        <v>0</v>
      </c>
      <c r="K38" s="153">
        <f>COUNTIF('2.3 Advanced Critical Care Prac'!$L:$L,"*Red*")</f>
        <v>0</v>
      </c>
      <c r="L38" s="153">
        <f>COUNTIF('2.3 Advanced Critical Care Prac'!$L:$L,"*Grey*")</f>
        <v>0</v>
      </c>
      <c r="M38" s="154">
        <f>COUNTIF('2.3 Advanced Critical Care Prac'!$L:$L,"*Black*")</f>
        <v>16</v>
      </c>
    </row>
    <row r="39" spans="1:13" x14ac:dyDescent="0.35">
      <c r="A39" s="155" t="str">
        <f>HYPERLINK("#'2.4 On-Site Medical Doctor And '!A1","2.4 On-site Medical Doctor and ACCP Rotas")</f>
        <v>2.4 On-site Medical Doctor and ACCP Rotas</v>
      </c>
      <c r="B39" s="156">
        <f>(COUNTA('2.4 On-Site Medical Doctor And '!$G:$G)-2)</f>
        <v>14</v>
      </c>
      <c r="C39" s="156">
        <f>COUNTIF('2.4 On-Site Medical Doctor And '!$G:$G,"Met")+COUNTIF('2.4 On-Site Medical Doctor And '!$G:$G,"Achieved")</f>
        <v>0</v>
      </c>
      <c r="D39" s="156">
        <f>COUNTIF('2.4 On-Site Medical Doctor And '!$G:$G,"Partially compliant")+COUNTIF('2.4 On-Site Medical Doctor And '!$G:$G,"Partially achieved")</f>
        <v>0</v>
      </c>
      <c r="E39" s="156">
        <f>COUNTIF('2.4 On-Site Medical Doctor And '!$G:$G,"Not met")+COUNTIF('2.4 On-Site Medical Doctor And '!$G:$G,"Not yet achieved")</f>
        <v>0</v>
      </c>
      <c r="F39" s="156">
        <f>COUNTIF('2.4 On-Site Medical Doctor And '!$G:$G,"Not assessed")</f>
        <v>14</v>
      </c>
      <c r="G39" s="156">
        <f>COUNTIF('2.4 On-Site Medical Doctor And '!$G:$G,"Not applicable")</f>
        <v>0</v>
      </c>
      <c r="H39" s="156">
        <f>COUNTIF('2.4 On-Site Medical Doctor And '!$L:$L,"*Blue*")</f>
        <v>0</v>
      </c>
      <c r="I39" s="156">
        <f>COUNTIF('2.4 On-Site Medical Doctor And '!$L:$L,"*Green*")</f>
        <v>0</v>
      </c>
      <c r="J39" s="156">
        <f>COUNTIF('2.4 On-Site Medical Doctor And '!$L:$L,"*Amber*")</f>
        <v>0</v>
      </c>
      <c r="K39" s="156">
        <f>COUNTIF('2.4 On-Site Medical Doctor And '!$L:$L,"*Red*")</f>
        <v>0</v>
      </c>
      <c r="L39" s="156">
        <f>COUNTIF('2.4 On-Site Medical Doctor And '!$L:$L,"*Grey*")</f>
        <v>0</v>
      </c>
      <c r="M39" s="157">
        <f>COUNTIF('2.4 On-Site Medical Doctor And '!$L:$L,"*Black*")</f>
        <v>14</v>
      </c>
    </row>
    <row r="40" spans="1:13" x14ac:dyDescent="0.35">
      <c r="A40" s="152" t="str">
        <f>HYPERLINK("#'2.5 Registered Nurse Staffing'!A1","2.5 Registered Nurse Staffing")</f>
        <v>2.5 Registered Nurse Staffing</v>
      </c>
      <c r="B40" s="153">
        <f>(COUNTA('2.5 Registered Nurse Staffing'!$G:$G)-2)</f>
        <v>19</v>
      </c>
      <c r="C40" s="153">
        <f>COUNTIF('2.5 Registered Nurse Staffing'!$G:$G,"Met")+COUNTIF('2.5 Registered Nurse Staffing'!$G:$G,"Achieved")</f>
        <v>0</v>
      </c>
      <c r="D40" s="153">
        <f>COUNTIF('2.5 Registered Nurse Staffing'!$G:$G,"Partially compliant")+COUNTIF('2.5 Registered Nurse Staffing'!$G:$G,"Partially achieved")</f>
        <v>0</v>
      </c>
      <c r="E40" s="153">
        <f>COUNTIF('2.5 Registered Nurse Staffing'!$G:$G,"Not met")+COUNTIF('2.5 Registered Nurse Staffing'!$G:$G,"Not yet achieved")</f>
        <v>0</v>
      </c>
      <c r="F40" s="153">
        <f>COUNTIF('2.5 Registered Nurse Staffing'!$G:$G,"Not assessed")</f>
        <v>19</v>
      </c>
      <c r="G40" s="153">
        <f>COUNTIF('2.5 Registered Nurse Staffing'!$G:$G,"Not applicable")</f>
        <v>0</v>
      </c>
      <c r="H40" s="153">
        <f>COUNTIF('2.5 Registered Nurse Staffing'!$L:$L,"*Blue*")</f>
        <v>0</v>
      </c>
      <c r="I40" s="153">
        <f>COUNTIF('2.5 Registered Nurse Staffing'!$L:$L,"*Green*")</f>
        <v>0</v>
      </c>
      <c r="J40" s="153">
        <f>COUNTIF('2.5 Registered Nurse Staffing'!$L:$L,"*Amber*")</f>
        <v>0</v>
      </c>
      <c r="K40" s="153">
        <f>COUNTIF('2.5 Registered Nurse Staffing'!$L:$L,"*Red*")</f>
        <v>0</v>
      </c>
      <c r="L40" s="153">
        <f>COUNTIF('2.5 Registered Nurse Staffing'!$L:$L,"*Grey*")</f>
        <v>0</v>
      </c>
      <c r="M40" s="154">
        <f>COUNTIF('2.5 Registered Nurse Staffing'!$L:$L,"*Black*")</f>
        <v>19</v>
      </c>
    </row>
    <row r="41" spans="1:13" x14ac:dyDescent="0.35">
      <c r="A41" s="155" t="str">
        <f>HYPERLINK("#'2.6 Registered Nurse Associate '!A1","2.6 Registered Nursing Associate Staffing Standards")</f>
        <v>2.6 Registered Nursing Associate Staffing Standards</v>
      </c>
      <c r="B41" s="156">
        <f>(COUNTA('2.6 Registered Nurse Associate '!$G:$G)-2)</f>
        <v>8</v>
      </c>
      <c r="C41" s="156">
        <f>COUNTIF('2.6 Registered Nurse Associate '!$G:$G,"Met")+COUNTIF('2.6 Registered Nurse Associate '!$G:$G,"Achieved")</f>
        <v>0</v>
      </c>
      <c r="D41" s="156">
        <f>COUNTIF('2.6 Registered Nurse Associate '!$G:$G,"Partially compliant")+COUNTIF('2.6 Registered Nurse Associate '!$G:$G,"Partially achieved")</f>
        <v>0</v>
      </c>
      <c r="E41" s="156">
        <f>COUNTIF('2.6 Registered Nurse Associate '!$G:$G,"Not met")+COUNTIF('2.6 Registered Nurse Associate '!$G:$G,"Not yet achieved")</f>
        <v>0</v>
      </c>
      <c r="F41" s="156">
        <f>COUNTIF('2.6 Registered Nurse Associate '!$G:$G,"Not assessed")</f>
        <v>8</v>
      </c>
      <c r="G41" s="156">
        <f>COUNTIF('2.6 Registered Nurse Associate '!$G:$G,"Not applicable")</f>
        <v>0</v>
      </c>
      <c r="H41" s="156">
        <f>COUNTIF('2.6 Registered Nurse Associate '!$L:$L,"*Blue*")</f>
        <v>0</v>
      </c>
      <c r="I41" s="156">
        <f>COUNTIF('2.6 Registered Nurse Associate '!$L:$L,"*Green*")</f>
        <v>0</v>
      </c>
      <c r="J41" s="156">
        <f>COUNTIF('2.6 Registered Nurse Associate '!$L:$L,"*Amber*")</f>
        <v>0</v>
      </c>
      <c r="K41" s="156">
        <f>COUNTIF('2.6 Registered Nurse Associate '!$L:$L,"*Red*")</f>
        <v>0</v>
      </c>
      <c r="L41" s="156">
        <f>COUNTIF('2.6 Registered Nurse Associate '!$L:$L,"*Grey*")</f>
        <v>0</v>
      </c>
      <c r="M41" s="157">
        <f>COUNTIF('2.6 Registered Nurse Associate '!$L:$L,"*Black*")</f>
        <v>8</v>
      </c>
    </row>
    <row r="42" spans="1:13" x14ac:dyDescent="0.35">
      <c r="A42" s="152" t="str">
        <f>HYPERLINK("#'2.7 Pharmacy Team'!A1","2.7 Pharmacy Team")</f>
        <v>2.7 Pharmacy Team</v>
      </c>
      <c r="B42" s="153">
        <f>(COUNTA('2.7 Pharmacy Team'!$G:$G)-2)</f>
        <v>16</v>
      </c>
      <c r="C42" s="153">
        <f>COUNTIF('2.7 Pharmacy Team'!$G:$G,"Met")+COUNTIF('2.7 Pharmacy Team'!$G:$G,"Achieved")</f>
        <v>0</v>
      </c>
      <c r="D42" s="153">
        <f>COUNTIF('2.7 Pharmacy Team'!$G:$G,"Partially compliant")+COUNTIF('2.7 Pharmacy Team'!$G:$G,"Partially achieved")</f>
        <v>0</v>
      </c>
      <c r="E42" s="153">
        <f>COUNTIF('2.7 Pharmacy Team'!$G:$G,"Not met")+COUNTIF('2.7 Pharmacy Team'!$G:$G,"Not yet achieved")</f>
        <v>0</v>
      </c>
      <c r="F42" s="153">
        <f>COUNTIF('2.7 Pharmacy Team'!$G:$G,"Not assessed")</f>
        <v>16</v>
      </c>
      <c r="G42" s="153">
        <f>COUNTIF('2.7 Pharmacy Team'!$G:$G,"Not applicable")</f>
        <v>0</v>
      </c>
      <c r="H42" s="153">
        <f>COUNTIF('2.7 Pharmacy Team'!$L:$L,"*Blue*")</f>
        <v>0</v>
      </c>
      <c r="I42" s="153">
        <f>COUNTIF('2.7 Pharmacy Team'!$L:$L,"*Green*")</f>
        <v>0</v>
      </c>
      <c r="J42" s="153">
        <f>COUNTIF('2.7 Pharmacy Team'!$L:$L,"*Amber*")</f>
        <v>0</v>
      </c>
      <c r="K42" s="153">
        <f>COUNTIF('2.7 Pharmacy Team'!$L:$L,"*Red*")</f>
        <v>0</v>
      </c>
      <c r="L42" s="153">
        <f>COUNTIF('2.7 Pharmacy Team'!$L:$L,"*Grey*")</f>
        <v>0</v>
      </c>
      <c r="M42" s="154">
        <f>COUNTIF('2.7 Pharmacy Team'!$L:$L,"*Black*")</f>
        <v>16</v>
      </c>
    </row>
    <row r="43" spans="1:13" x14ac:dyDescent="0.35">
      <c r="A43" s="155" t="str">
        <f>HYPERLINK("#'2.8 Physiotherapists'!A1","2.8 Physiotherapists")</f>
        <v>2.8 Physiotherapists</v>
      </c>
      <c r="B43" s="156">
        <f>(COUNTA('2.8 Physiotherapists'!$G:$G)-2)</f>
        <v>18</v>
      </c>
      <c r="C43" s="156">
        <f>COUNTIF('2.8 Physiotherapists'!$G:$G,"Met")+COUNTIF('2.8 Physiotherapists'!$G:$G,"Achieved")</f>
        <v>0</v>
      </c>
      <c r="D43" s="156">
        <f>COUNTIF('2.8 Physiotherapists'!$G:$G,"Partially compliant")+COUNTIF('2.8 Physiotherapists'!$G:$G,"Partially achieved")</f>
        <v>0</v>
      </c>
      <c r="E43" s="156">
        <f>COUNTIF('2.8 Physiotherapists'!$G:$G,"Not met")+COUNTIF('2.8 Physiotherapists'!$G:$G,"Not yet achieved")</f>
        <v>0</v>
      </c>
      <c r="F43" s="156">
        <f>COUNTIF('2.8 Physiotherapists'!$G:$G,"Not assessed")</f>
        <v>18</v>
      </c>
      <c r="G43" s="156">
        <f>COUNTIF('2.8 Physiotherapists'!$G:$G,"Not applicable")</f>
        <v>0</v>
      </c>
      <c r="H43" s="156">
        <f>COUNTIF('2.8 Physiotherapists'!$L:$L,"*Blue*")</f>
        <v>0</v>
      </c>
      <c r="I43" s="156">
        <f>COUNTIF('2.8 Physiotherapists'!$L:$L,"*Green*")</f>
        <v>0</v>
      </c>
      <c r="J43" s="156">
        <f>COUNTIF('2.8 Physiotherapists'!$L:$L,"*Amber*")</f>
        <v>0</v>
      </c>
      <c r="K43" s="156">
        <f>COUNTIF('2.8 Physiotherapists'!$L:$L,"*Red*")</f>
        <v>0</v>
      </c>
      <c r="L43" s="156">
        <f>COUNTIF('2.8 Physiotherapists'!$L:$L,"*Grey*")</f>
        <v>0</v>
      </c>
      <c r="M43" s="157">
        <f>COUNTIF('2.8 Physiotherapists'!$L:$L,"*Black*")</f>
        <v>18</v>
      </c>
    </row>
    <row r="44" spans="1:13" x14ac:dyDescent="0.35">
      <c r="A44" s="152" t="str">
        <f>HYPERLINK("#'2.9 Dietitians'!A1","2.9 Dietitians")</f>
        <v>2.9 Dietitians</v>
      </c>
      <c r="B44" s="153">
        <f>(COUNTA('2.9 Dietitians'!$G:$G)-2)</f>
        <v>14</v>
      </c>
      <c r="C44" s="153">
        <f>COUNTIF('2.9 Dietitians'!$G:$G,"Met")+COUNTIF('2.9 Dietitians'!$G:$G,"Achieved")</f>
        <v>0</v>
      </c>
      <c r="D44" s="153">
        <f>COUNTIF('2.9 Dietitians'!$G:$G,"Partially compliant")+COUNTIF('2.9 Dietitians'!$G:$G,"Partially achieved")</f>
        <v>0</v>
      </c>
      <c r="E44" s="153">
        <f>COUNTIF('2.9 Dietitians'!$G:$G,"Not met")+COUNTIF('2.9 Dietitians'!$G:$G,"Not yet achieved")</f>
        <v>0</v>
      </c>
      <c r="F44" s="153">
        <f>COUNTIF('2.9 Dietitians'!$G:$G,"Not assessed")</f>
        <v>14</v>
      </c>
      <c r="G44" s="153">
        <f>COUNTIF('2.9 Dietitians'!$G:$G,"Not applicable")</f>
        <v>0</v>
      </c>
      <c r="H44" s="153">
        <f>COUNTIF('2.9 Dietitians'!$L:$L,"*Blue*")</f>
        <v>0</v>
      </c>
      <c r="I44" s="153">
        <f>COUNTIF('2.9 Dietitians'!$L:$L,"*Green*")</f>
        <v>0</v>
      </c>
      <c r="J44" s="153">
        <f>COUNTIF('2.9 Dietitians'!$L:$L,"*Amber*")</f>
        <v>0</v>
      </c>
      <c r="K44" s="153">
        <f>COUNTIF('2.9 Dietitians'!$L:$L,"*Red*")</f>
        <v>0</v>
      </c>
      <c r="L44" s="153">
        <f>COUNTIF('2.9 Dietitians'!$L:$L,"*Grey*")</f>
        <v>0</v>
      </c>
      <c r="M44" s="154">
        <f>COUNTIF('2.9 Dietitians'!$L:$L,"*Black*")</f>
        <v>14</v>
      </c>
    </row>
    <row r="45" spans="1:13" x14ac:dyDescent="0.35">
      <c r="A45" s="155" t="str">
        <f>HYPERLINK("#'2.10 Speech &amp; Language Therapis'!A1","2.10 Speech and Language Therapists")</f>
        <v>2.10 Speech and Language Therapists</v>
      </c>
      <c r="B45" s="156">
        <f>(COUNTA('2.10 Speech &amp; Language Therapis'!$G:$G)-2)</f>
        <v>15</v>
      </c>
      <c r="C45" s="156">
        <f>COUNTIF('2.10 Speech &amp; Language Therapis'!$G:$G,"Met")+COUNTIF('2.10 Speech &amp; Language Therapis'!$G:$G,"Achieved")</f>
        <v>0</v>
      </c>
      <c r="D45" s="156">
        <f>COUNTIF('2.10 Speech &amp; Language Therapis'!$G:$G,"Partially compliant")+COUNTIF('2.10 Speech &amp; Language Therapis'!$G:$G,"Partially achieved")</f>
        <v>0</v>
      </c>
      <c r="E45" s="156">
        <f>COUNTIF('2.10 Speech &amp; Language Therapis'!$G:$G,"Not met")+COUNTIF('2.10 Speech &amp; Language Therapis'!$G:$G,"Not yet achieved")</f>
        <v>0</v>
      </c>
      <c r="F45" s="156">
        <f>COUNTIF('2.10 Speech &amp; Language Therapis'!$G:$G,"Not assessed")</f>
        <v>15</v>
      </c>
      <c r="G45" s="156">
        <f>COUNTIF('2.10 Speech &amp; Language Therapis'!$G:$G,"Not applicable")</f>
        <v>0</v>
      </c>
      <c r="H45" s="156">
        <f>COUNTIF('2.10 Speech &amp; Language Therapis'!$L:$L,"*Blue*")</f>
        <v>0</v>
      </c>
      <c r="I45" s="156">
        <f>COUNTIF('2.10 Speech &amp; Language Therapis'!$L:$L,"*Green*")</f>
        <v>0</v>
      </c>
      <c r="J45" s="156">
        <f>COUNTIF('2.10 Speech &amp; Language Therapis'!$L:$L,"*Amber*")</f>
        <v>0</v>
      </c>
      <c r="K45" s="156">
        <f>COUNTIF('2.10 Speech &amp; Language Therapis'!$L:$L,"*Red*")</f>
        <v>0</v>
      </c>
      <c r="L45" s="156">
        <f>COUNTIF('2.10 Speech &amp; Language Therapis'!$L:$L,"*Grey*")</f>
        <v>0</v>
      </c>
      <c r="M45" s="157">
        <f>COUNTIF('2.10 Speech &amp; Language Therapis'!$L:$L,"*Black*")</f>
        <v>15</v>
      </c>
    </row>
    <row r="46" spans="1:13" x14ac:dyDescent="0.35">
      <c r="A46" s="152" t="str">
        <f>HYPERLINK("#'2.11 Occupational Therapists'!A1","2.11 Occupational Therapy")</f>
        <v>2.11 Occupational Therapy</v>
      </c>
      <c r="B46" s="153">
        <f>(COUNTA('2.11 Occupational Therapy'!$G:$G)-2)</f>
        <v>13</v>
      </c>
      <c r="C46" s="153">
        <f>COUNTIF('2.11 Occupational Therapy'!$G:$G,"Met")+COUNTIF('2.11 Occupational Therapy'!$G:$G,"Achieved")</f>
        <v>0</v>
      </c>
      <c r="D46" s="153">
        <f>COUNTIF('2.11 Occupational Therapy'!$G:$G,"Partially compliant")+COUNTIF('2.11 Occupational Therapy'!$G:$G,"Partially achieved")</f>
        <v>0</v>
      </c>
      <c r="E46" s="153">
        <f>COUNTIF('2.11 Occupational Therapy'!$G:$G,"Not met")+COUNTIF('2.11 Occupational Therapy'!$G:$G,"Not yet achieved")</f>
        <v>0</v>
      </c>
      <c r="F46" s="153">
        <f>COUNTIF('2.11 Occupational Therapy'!$G:$G,"Not assessed")</f>
        <v>13</v>
      </c>
      <c r="G46" s="153">
        <f>COUNTIF('2.11 Occupational Therapy'!$G:$G,"Not applicable")</f>
        <v>0</v>
      </c>
      <c r="H46" s="153">
        <f>COUNTIF('2.11 Occupational Therapy'!$L:$L,"*Blue*")</f>
        <v>0</v>
      </c>
      <c r="I46" s="153">
        <f>COUNTIF('2.11 Occupational Therapy'!$L:$L,"*Green*")</f>
        <v>0</v>
      </c>
      <c r="J46" s="153">
        <f>COUNTIF('2.11 Occupational Therapy'!$L:$L,"*Amber*")</f>
        <v>0</v>
      </c>
      <c r="K46" s="153">
        <f>COUNTIF('2.11 Occupational Therapy'!$L:$L,"*Red*")</f>
        <v>0</v>
      </c>
      <c r="L46" s="153">
        <f>COUNTIF('2.11 Occupational Therapy'!$L:$L,"*Grey*")</f>
        <v>0</v>
      </c>
      <c r="M46" s="154">
        <f>COUNTIF('2.11 Occupational Therapy'!$L:$L,"*Black*")</f>
        <v>13</v>
      </c>
    </row>
    <row r="47" spans="1:13" x14ac:dyDescent="0.35">
      <c r="A47" s="155" t="str">
        <f>HYPERLINK("#'2.12 Practitioner Psychologists'!A1","2.12 Practitioner Psychologists")</f>
        <v>2.12 Practitioner Psychologists</v>
      </c>
      <c r="B47" s="156">
        <f>(COUNTA('2.12 Practitioner Psychologists'!$G:$G)-2)</f>
        <v>16</v>
      </c>
      <c r="C47" s="156">
        <f>COUNTIF('2.12 Practitioner Psychologists'!$G:$G,"Met")+COUNTIF('2.12 Practitioner Psychologists'!$G:$G,"Achieved")</f>
        <v>0</v>
      </c>
      <c r="D47" s="156">
        <f>COUNTIF('2.12 Practitioner Psychologists'!$G:$G,"Partially compliant")+COUNTIF('2.12 Practitioner Psychologists'!$G:$G,"Partially achieved")</f>
        <v>0</v>
      </c>
      <c r="E47" s="156">
        <f>COUNTIF('2.12 Practitioner Psychologists'!$G:$G,"Not met")+COUNTIF('2.12 Practitioner Psychologists'!$G:$G,"Not yet achieved")</f>
        <v>0</v>
      </c>
      <c r="F47" s="156">
        <f>COUNTIF('2.12 Practitioner Psychologists'!$G:$G,"Not assessed")</f>
        <v>16</v>
      </c>
      <c r="G47" s="156">
        <f>COUNTIF('2.12 Practitioner Psychologists'!$G:$G,"Not applicable")</f>
        <v>0</v>
      </c>
      <c r="H47" s="156">
        <f>COUNTIF('2.12 Practitioner Psychologists'!$L:$L,"*Blue*")</f>
        <v>0</v>
      </c>
      <c r="I47" s="156">
        <f>COUNTIF('2.12 Practitioner Psychologists'!$L:$L,"*Green*")</f>
        <v>0</v>
      </c>
      <c r="J47" s="156">
        <f>COUNTIF('2.12 Practitioner Psychologists'!$L:$L,"*Amber*")</f>
        <v>0</v>
      </c>
      <c r="K47" s="156">
        <f>COUNTIF('2.12 Practitioner Psychologists'!$L:$L,"*Red*")</f>
        <v>0</v>
      </c>
      <c r="L47" s="156">
        <f>COUNTIF('2.12 Practitioner Psychologists'!$L:$L,"*Grey*")</f>
        <v>0</v>
      </c>
      <c r="M47" s="157">
        <f>COUNTIF('2.12 Practitioner Psychologists'!$L:$L,"*Black*")</f>
        <v>16</v>
      </c>
    </row>
    <row r="48" spans="1:13" x14ac:dyDescent="0.35">
      <c r="A48" s="152" t="str">
        <f>HYPERLINK("#'2.13 Healthcare Scientists Spec'!A1","2.13 Healthcare Scientists Specialising in Intensive Care")</f>
        <v>2.13 Healthcare Scientists Specialising in Intensive Care</v>
      </c>
      <c r="B48" s="153">
        <f>(COUNTA('2.13 Healthcare Scientists Spec'!$G:$G)-2)</f>
        <v>15</v>
      </c>
      <c r="C48" s="153">
        <f>COUNTIF('2.13 Healthcare Scientists Spec'!$G:$G,"Met")+COUNTIF('2.13 Healthcare Scientists Spec'!$G:$G,"Achieved")</f>
        <v>0</v>
      </c>
      <c r="D48" s="153">
        <f>COUNTIF('2.13 Healthcare Scientists Spec'!$G:$G,"Partially compliant")+COUNTIF('2.13 Healthcare Scientists Spec'!$G:$G,"Partially achieved")</f>
        <v>0</v>
      </c>
      <c r="E48" s="153">
        <f>COUNTIF('2.13 Healthcare Scientists Spec'!$G:$G,"Not met")+COUNTIF('2.13 Healthcare Scientists Spec'!$G:$G,"Not yet achieved")</f>
        <v>0</v>
      </c>
      <c r="F48" s="153">
        <f>COUNTIF('2.13 Healthcare Scientists Spec'!$G:$G,"Not assessed")</f>
        <v>15</v>
      </c>
      <c r="G48" s="153">
        <f>COUNTIF('2.13 Healthcare Scientists Spec'!$G:$G,"Not applicable")</f>
        <v>0</v>
      </c>
      <c r="H48" s="153">
        <f>COUNTIF('2.13 Healthcare Scientists Spec'!$L:$L,"*Blue*")</f>
        <v>0</v>
      </c>
      <c r="I48" s="153">
        <f>COUNTIF('2.13 Healthcare Scientists Spec'!$L:$L,"*Green*")</f>
        <v>0</v>
      </c>
      <c r="J48" s="153">
        <f>COUNTIF('2.13 Healthcare Scientists Spec'!$L:$L,"*Amber*")</f>
        <v>0</v>
      </c>
      <c r="K48" s="153">
        <f>COUNTIF('2.13 Healthcare Scientists Spec'!$L:$L,"*Red*")</f>
        <v>0</v>
      </c>
      <c r="L48" s="153">
        <f>COUNTIF('2.13 Healthcare Scientists Spec'!$L:$L,"*Grey*")</f>
        <v>0</v>
      </c>
      <c r="M48" s="154">
        <f>COUNTIF('2.13 Healthcare Scientists Spec'!$L:$L,"*Black*")</f>
        <v>15</v>
      </c>
    </row>
    <row r="49" spans="1:13" x14ac:dyDescent="0.35">
      <c r="A49" s="155" t="str">
        <f>HYPERLINK("#'2.14 Support Staff'!A1","2.14 Support Staff")</f>
        <v>2.14 Support Staff</v>
      </c>
      <c r="B49" s="156">
        <f>(COUNTA('2.14 Support Staff'!$G:$G)-2)</f>
        <v>18</v>
      </c>
      <c r="C49" s="156">
        <f>COUNTIF('2.14 Support Staff'!$G:$G,"Met")+COUNTIF('2.14 Support Staff'!$G:$G,"Achieved")</f>
        <v>0</v>
      </c>
      <c r="D49" s="156">
        <f>COUNTIF('2.14 Support Staff'!$G:$G,"Partially compliant")+COUNTIF('2.14 Support Staff'!$G:$G,"Partially achieved")</f>
        <v>0</v>
      </c>
      <c r="E49" s="156">
        <f>COUNTIF('2.14 Support Staff'!$G:$G,"Not met")+COUNTIF('2.14 Support Staff'!$G:$G,"Not yet achieved")</f>
        <v>0</v>
      </c>
      <c r="F49" s="156">
        <f>COUNTIF('2.14 Support Staff'!$G:$G,"Not assessed")</f>
        <v>18</v>
      </c>
      <c r="G49" s="156">
        <f>COUNTIF('2.14 Support Staff'!$G:$G,"Not applicable")</f>
        <v>0</v>
      </c>
      <c r="H49" s="156">
        <f>COUNTIF('2.14 Support Staff'!$L:$L,"*Blue*")</f>
        <v>0</v>
      </c>
      <c r="I49" s="156">
        <f>COUNTIF('2.14 Support Staff'!$L:$L,"*Green*")</f>
        <v>0</v>
      </c>
      <c r="J49" s="156">
        <f>COUNTIF('2.14 Support Staff'!$L:$L,"*Amber*")</f>
        <v>0</v>
      </c>
      <c r="K49" s="156">
        <f>COUNTIF('2.14 Support Staff'!$L:$L,"*Red*")</f>
        <v>0</v>
      </c>
      <c r="L49" s="156">
        <f>COUNTIF('2.14 Support Staff'!$L:$L,"*Grey*")</f>
        <v>0</v>
      </c>
      <c r="M49" s="157">
        <f>COUNTIF('2.14 Support Staff'!$L:$L,"*Black*")</f>
        <v>18</v>
      </c>
    </row>
    <row r="50" spans="1:13" x14ac:dyDescent="0.35">
      <c r="A50" s="152" t="str">
        <f>HYPERLINK("#'2.15 Induction, Return To Work '!A1","2.15 Induction, Return to Work and Exit")</f>
        <v>2.15 Induction, Return to Work and Exit</v>
      </c>
      <c r="B50" s="153">
        <f>(COUNTA('2.15 Induction, Return To Work '!$G:$G)-2)</f>
        <v>12</v>
      </c>
      <c r="C50" s="153">
        <f>COUNTIF('2.15 Induction, Return To Work '!$G:$G,"Met")</f>
        <v>0</v>
      </c>
      <c r="D50" s="153">
        <f>COUNTIF('2.15 Induction, Return To Work '!$G:$G,"Partially compliant")</f>
        <v>0</v>
      </c>
      <c r="E50" s="153">
        <f>COUNTIF('2.15 Induction, Return To Work '!$G:$G,"Not met")</f>
        <v>0</v>
      </c>
      <c r="F50" s="153">
        <f>COUNTIF('2.15 Induction, Return To Work '!$G:$G,"Not assessed")</f>
        <v>12</v>
      </c>
      <c r="G50" s="153">
        <f>COUNTIF('2.15 Induction, Return To Work '!$G:$G,"Not applicable")</f>
        <v>0</v>
      </c>
      <c r="H50" s="153">
        <f>COUNTIF('2.15 Induction, Return To Work '!$L:$L,"*Blue*")</f>
        <v>0</v>
      </c>
      <c r="I50" s="153">
        <f>COUNTIF('2.15 Induction, Return To Work '!$L:$L,"*Green*")</f>
        <v>0</v>
      </c>
      <c r="J50" s="153">
        <f>COUNTIF('2.15 Induction, Return To Work '!$L:$L,"*Amber*")</f>
        <v>0</v>
      </c>
      <c r="K50" s="153">
        <f>COUNTIF('2.15 Induction, Return To Work '!$L:$L,"*Red*")</f>
        <v>0</v>
      </c>
      <c r="L50" s="153">
        <f>COUNTIF('2.15 Induction, Return To Work '!$L:$L,"*Grey*")</f>
        <v>0</v>
      </c>
      <c r="M50" s="154">
        <f>COUNTIF('2.15 Induction, Return To Work '!$L:$L,"*Black*")</f>
        <v>12</v>
      </c>
    </row>
    <row r="51" spans="1:13" x14ac:dyDescent="0.35">
      <c r="A51" s="155" t="str">
        <f>HYPERLINK("#'2.16 Professional Development, '!A1","2.16 Professional Development, Education and Training")</f>
        <v>2.16 Professional Development, Education and Training</v>
      </c>
      <c r="B51" s="156">
        <f>(COUNTA('2.16 Professional Development, '!$G:$G)-2)</f>
        <v>44</v>
      </c>
      <c r="C51" s="156">
        <f>COUNTIF('2.16 Professional Development, '!$G:$G,"Met")</f>
        <v>0</v>
      </c>
      <c r="D51" s="156">
        <f>COUNTIF('2.16 Professional Development, '!$G:$G,"Partially compliant")</f>
        <v>0</v>
      </c>
      <c r="E51" s="156">
        <f>COUNTIF('2.16 Professional Development, '!$G:$G,"Not met")</f>
        <v>0</v>
      </c>
      <c r="F51" s="156">
        <f>COUNTIF('2.16 Professional Development, '!$G:$G,"Not assessed")</f>
        <v>44</v>
      </c>
      <c r="G51" s="156">
        <f>COUNTIF('2.16 Professional Development, '!$G:$G,"Not applicable")</f>
        <v>0</v>
      </c>
      <c r="H51" s="156">
        <f>COUNTIF('2.16 Professional Development, '!$L:$L,"*Blue*")</f>
        <v>0</v>
      </c>
      <c r="I51" s="156">
        <f>COUNTIF('2.16 Professional Development, '!$L:$L,"*Green*")</f>
        <v>0</v>
      </c>
      <c r="J51" s="156">
        <f>COUNTIF('2.16 Professional Development, '!$L:$L,"*Amber*")</f>
        <v>0</v>
      </c>
      <c r="K51" s="156">
        <f>COUNTIF('2.16 Professional Development, '!$L:$L,"*Red*")</f>
        <v>0</v>
      </c>
      <c r="L51" s="156">
        <f>COUNTIF('2.16 Professional Development, '!$L:$L,"*Grey*")</f>
        <v>0</v>
      </c>
      <c r="M51" s="157">
        <f>COUNTIF('2.16 Professional Development, '!$L:$L,"*Black*")</f>
        <v>44</v>
      </c>
    </row>
    <row r="52" spans="1:13" x14ac:dyDescent="0.35">
      <c r="A52" s="152" t="str">
        <f>HYPERLINK("#'2.17 Staff Wellbeing'!A1","2.17 Staff Wellbeing")</f>
        <v>2.17 Staff Wellbeing</v>
      </c>
      <c r="B52" s="153">
        <f>(COUNTA('2.17 Staff Wellbeing'!$G:$G)-2)</f>
        <v>14</v>
      </c>
      <c r="C52" s="153">
        <f>COUNTIF('2.17 Staff Wellbeing'!$G:$G,"Met")+COUNTIF('2.17 Staff Wellbeing'!$G:$G,"Achieved")</f>
        <v>0</v>
      </c>
      <c r="D52" s="153">
        <f>COUNTIF('2.17 Staff Wellbeing'!$G:$G,"Partially compliant")+COUNTIF('2.17 Staff Wellbeing'!$G:$G,"Partially achieved")</f>
        <v>0</v>
      </c>
      <c r="E52" s="153">
        <f>COUNTIF('2.17 Staff Wellbeing'!$G:$G,"Not met")+COUNTIF('2.17 Staff Wellbeing'!$G:$G,"Not yet achieved")</f>
        <v>0</v>
      </c>
      <c r="F52" s="153">
        <f>COUNTIF('2.17 Staff Wellbeing'!$G:$G,"Not assessed")</f>
        <v>14</v>
      </c>
      <c r="G52" s="153">
        <f>COUNTIF('2.17 Staff Wellbeing'!$G:$G,"Not applicable")</f>
        <v>0</v>
      </c>
      <c r="H52" s="153">
        <f>COUNTIF('2.17 Staff Wellbeing'!$L:$L,"*Blue*")</f>
        <v>0</v>
      </c>
      <c r="I52" s="153">
        <f>COUNTIF('2.17 Staff Wellbeing'!$L:$L,"*Green*")</f>
        <v>0</v>
      </c>
      <c r="J52" s="153">
        <f>COUNTIF('2.17 Staff Wellbeing'!$L:$L,"*Amber*")</f>
        <v>0</v>
      </c>
      <c r="K52" s="153">
        <f>COUNTIF('2.17 Staff Wellbeing'!$L:$L,"*Red*")</f>
        <v>0</v>
      </c>
      <c r="L52" s="153">
        <f>COUNTIF('2.17 Staff Wellbeing'!$L:$L,"*Grey*")</f>
        <v>0</v>
      </c>
      <c r="M52" s="154">
        <f>COUNTIF('2.17 Staff Wellbeing'!$L:$L,"*Black*")</f>
        <v>14</v>
      </c>
    </row>
    <row r="53" spans="1:13" x14ac:dyDescent="0.35">
      <c r="A53" s="155" t="str">
        <f>HYPERLINK("#'2.18 Equity, Diversity And Incl'!A1","2.18 Equity, Diversity and Inclusion")</f>
        <v>2.18 Equity, Diversity and Inclusion</v>
      </c>
      <c r="B53" s="156">
        <f>(COUNTA('2.18 Equity, Diversity And Incl'!$G:$G)-2)</f>
        <v>17</v>
      </c>
      <c r="C53" s="156">
        <f>COUNTIF('2.18 Equity, Diversity And Incl'!$G:$G,"Met")</f>
        <v>0</v>
      </c>
      <c r="D53" s="156">
        <f>COUNTIF('2.18 Equity, Diversity And Incl'!$G:$G,"Partially compliant")</f>
        <v>0</v>
      </c>
      <c r="E53" s="156">
        <f>COUNTIF('2.18 Equity, Diversity And Incl'!$G:$G,"Not met")</f>
        <v>0</v>
      </c>
      <c r="F53" s="156">
        <f>COUNTIF('2.18 Equity, Diversity And Incl'!$G:$G,"Not assessed")</f>
        <v>17</v>
      </c>
      <c r="G53" s="156">
        <f>COUNTIF('2.18 Equity, Diversity And Incl'!$G:$G,"Not applicable")</f>
        <v>0</v>
      </c>
      <c r="H53" s="156">
        <f>COUNTIF('2.18 Equity, Diversity And Incl'!$L:$L,"*Blue*")</f>
        <v>0</v>
      </c>
      <c r="I53" s="156">
        <f>COUNTIF('2.18 Equity, Diversity And Incl'!$L:$L,"*Green*")</f>
        <v>0</v>
      </c>
      <c r="J53" s="156">
        <f>COUNTIF('2.18 Equity, Diversity And Incl'!$L:$L,"*Amber*")</f>
        <v>0</v>
      </c>
      <c r="K53" s="156">
        <f>COUNTIF('2.18 Equity, Diversity And Incl'!$L:$L,"*Red*")</f>
        <v>0</v>
      </c>
      <c r="L53" s="156">
        <f>COUNTIF('2.18 Equity, Diversity And Incl'!$L:$L,"*Grey*")</f>
        <v>0</v>
      </c>
      <c r="M53" s="157">
        <f>COUNTIF('2.18 Equity, Diversity And Incl'!$L:$L,"*Black*")</f>
        <v>17</v>
      </c>
    </row>
    <row r="54" spans="1:13" x14ac:dyDescent="0.35">
      <c r="A54" s="152" t="str">
        <f>HYPERLINK("#'3.1 Standardised Care Of The Cr'!A1","3.1 Standardised Care of the Critically Ill Patient")</f>
        <v>3.1 Standardised Care of the Critically Ill Patient</v>
      </c>
      <c r="B54" s="153">
        <f>(COUNTA('3.1 Standardised Care Of The Cr'!$G:$G)-2)</f>
        <v>21</v>
      </c>
      <c r="C54" s="153">
        <f>COUNTIF('3.1 Standardised Care Of The Cr'!$G:$G,"Met")+COUNTIF('3.1 Standardised Care Of The Cr'!$G:$G,"Achieved")</f>
        <v>0</v>
      </c>
      <c r="D54" s="153">
        <f>COUNTIF('3.1 Standardised Care Of The Cr'!$G:$G,"Partially compliant")+COUNTIF('3.1 Standardised Care Of The Cr'!$G:$G,"Partially achieved")</f>
        <v>0</v>
      </c>
      <c r="E54" s="153">
        <f>COUNTIF('3.1 Standardised Care Of The Cr'!$G:$G,"Not met")+COUNTIF('3.1 Standardised Care Of The Cr'!$G:$G,"Not yet achieved")</f>
        <v>0</v>
      </c>
      <c r="F54" s="153">
        <f>COUNTIF('3.1 Standardised Care Of The Cr'!$G:$G,"Not assessed")</f>
        <v>21</v>
      </c>
      <c r="G54" s="153">
        <f>COUNTIF('3.1 Standardised Care Of The Cr'!$G:$G,"Not applicable")</f>
        <v>0</v>
      </c>
      <c r="H54" s="153">
        <f>COUNTIF('3.1 Standardised Care Of The Cr'!$L:$L,"*Blue*")</f>
        <v>0</v>
      </c>
      <c r="I54" s="153">
        <f>COUNTIF('3.1 Standardised Care Of The Cr'!$L:$L,"*Green*")</f>
        <v>0</v>
      </c>
      <c r="J54" s="153">
        <f>COUNTIF('3.1 Standardised Care Of The Cr'!$L:$L,"*Amber*")</f>
        <v>0</v>
      </c>
      <c r="K54" s="153">
        <f>COUNTIF('3.1 Standardised Care Of The Cr'!$L:$L,"*Red*")</f>
        <v>0</v>
      </c>
      <c r="L54" s="153">
        <f>COUNTIF('3.1 Standardised Care Of The Cr'!$L:$L,"*Grey*")</f>
        <v>0</v>
      </c>
      <c r="M54" s="154">
        <f>COUNTIF('3.1 Standardised Care Of The Cr'!$L:$L,"*Black*")</f>
        <v>21</v>
      </c>
    </row>
    <row r="55" spans="1:13" x14ac:dyDescent="0.35">
      <c r="A55" s="155" t="str">
        <f>HYPERLINK("#'3.2 Admission, Discharge And Ha'!A1","3.2 Admission, Discharge and Handover")</f>
        <v>3.2 Admission, Discharge and Handover</v>
      </c>
      <c r="B55" s="156">
        <f>(COUNTA('3.2 Admission, Discharge And Ha'!$G:$G)-2)</f>
        <v>21</v>
      </c>
      <c r="C55" s="156">
        <f>COUNTIF('3.2 Admission, Discharge And Ha'!$G:$G,"Met")</f>
        <v>0</v>
      </c>
      <c r="D55" s="156">
        <f>COUNTIF('3.2 Admission, Discharge And Ha'!$G:$G,"Partially compliant")</f>
        <v>0</v>
      </c>
      <c r="E55" s="156">
        <f>COUNTIF('3.2 Admission, Discharge And Ha'!$G:$G,"Not met")</f>
        <v>0</v>
      </c>
      <c r="F55" s="156">
        <f>COUNTIF('3.2 Admission, Discharge And Ha'!$G:$G,"Not assessed")</f>
        <v>21</v>
      </c>
      <c r="G55" s="156">
        <f>COUNTIF('3.2 Admission, Discharge And Ha'!$G:$G,"Not applicable")</f>
        <v>0</v>
      </c>
      <c r="H55" s="156">
        <f>COUNTIF('3.2 Admission, Discharge And Ha'!$L:$L,"*Blue*")</f>
        <v>0</v>
      </c>
      <c r="I55" s="156">
        <f>COUNTIF('3.2 Admission, Discharge And Ha'!$L:$L,"*Green*")</f>
        <v>0</v>
      </c>
      <c r="J55" s="156">
        <f>COUNTIF('3.2 Admission, Discharge And Ha'!$L:$L,"*Amber*")</f>
        <v>0</v>
      </c>
      <c r="K55" s="156">
        <f>COUNTIF('3.2 Admission, Discharge And Ha'!$L:$L,"*Red*")</f>
        <v>0</v>
      </c>
      <c r="L55" s="156">
        <f>COUNTIF('3.2 Admission, Discharge And Ha'!$L:$L,"*Grey*")</f>
        <v>0</v>
      </c>
      <c r="M55" s="157">
        <f>COUNTIF('3.2 Admission, Discharge And Ha'!$L:$L,"*Black*")</f>
        <v>21</v>
      </c>
    </row>
    <row r="56" spans="1:13" x14ac:dyDescent="0.35">
      <c r="A56" s="152" t="str">
        <f>HYPERLINK("#'3.3 Involving, Supporting And R'!A1","3.3 Involving, Supporting and Respecting Patients")</f>
        <v>3.3 Involving, Supporting and Respecting Patients</v>
      </c>
      <c r="B56" s="153">
        <f>(COUNTA('3.3 Involving, Supporting And R'!$G:$G)-2)</f>
        <v>13</v>
      </c>
      <c r="C56" s="153">
        <f>COUNTIF('3.3 Involving, Supporting And R'!$G:$G,"Met")</f>
        <v>0</v>
      </c>
      <c r="D56" s="153">
        <f>COUNTIF('3.3 Involving, Supporting And R'!$G:$G,"Partially compliant")</f>
        <v>0</v>
      </c>
      <c r="E56" s="153">
        <f>COUNTIF('3.3 Involving, Supporting And R'!$G:$G,"Not met")</f>
        <v>0</v>
      </c>
      <c r="F56" s="153">
        <f>COUNTIF('3.3 Involving, Supporting And R'!$G:$G,"Not assessed")</f>
        <v>13</v>
      </c>
      <c r="G56" s="153">
        <f>COUNTIF('3.3 Involving, Supporting And R'!$G:$G,"Not applicable")</f>
        <v>0</v>
      </c>
      <c r="H56" s="153">
        <f>COUNTIF('3.3 Involving, Supporting And R'!$L:$L,"*Blue*")</f>
        <v>0</v>
      </c>
      <c r="I56" s="153">
        <f>COUNTIF('3.3 Involving, Supporting And R'!$L:$L,"*Green*")</f>
        <v>0</v>
      </c>
      <c r="J56" s="153">
        <f>COUNTIF('3.3 Involving, Supporting And R'!$L:$L,"*Amber*")</f>
        <v>0</v>
      </c>
      <c r="K56" s="153">
        <f>COUNTIF('3.3 Involving, Supporting And R'!$L:$L,"*Red*")</f>
        <v>0</v>
      </c>
      <c r="L56" s="153">
        <f>COUNTIF('3.3 Involving, Supporting And R'!$L:$L,"*Grey*")</f>
        <v>0</v>
      </c>
      <c r="M56" s="154">
        <f>COUNTIF('3.3 Involving, Supporting And R'!$L:$L,"*Black*")</f>
        <v>13</v>
      </c>
    </row>
    <row r="57" spans="1:13" x14ac:dyDescent="0.35">
      <c r="A57" s="155" t="str">
        <f>HYPERLINK("#'3.4 Involving And Caring For Pa'!A1","3.4 Involving and Caring for Patients’ Family and Friends")</f>
        <v>3.4 Involving and Caring for Patients’ Family and Friends</v>
      </c>
      <c r="B57" s="156">
        <f>(COUNTA('3.4 Involving And Caring For Pa'!$G:$G)-2)</f>
        <v>16</v>
      </c>
      <c r="C57" s="156">
        <f>COUNTIF('3.4 Involving And Caring For Pa'!$G:$G,"Met")+COUNTIF('3.4 Involving And Caring For Pa'!$G:$G,"Achieved")</f>
        <v>0</v>
      </c>
      <c r="D57" s="156">
        <f>COUNTIF('3.4 Involving And Caring For Pa'!$G:$G,"Partially compliant")+COUNTIF('3.4 Involving And Caring For Pa'!$G:$G,"Partially achieved")</f>
        <v>0</v>
      </c>
      <c r="E57" s="156">
        <f>COUNTIF('3.4 Involving And Caring For Pa'!$G:$G,"Not met")+COUNTIF('3.4 Involving And Caring For Pa'!$G:$G,"Not yet achieved")</f>
        <v>0</v>
      </c>
      <c r="F57" s="156">
        <f>COUNTIF('3.4 Involving And Caring For Pa'!$G:$G,"Not assessed")</f>
        <v>16</v>
      </c>
      <c r="G57" s="156">
        <f>COUNTIF('3.4 Involving And Caring For Pa'!$G:$G,"Not applicable")</f>
        <v>0</v>
      </c>
      <c r="H57" s="156">
        <f>COUNTIF('3.4 Involving And Caring For Pa'!$L:$L,"*Blue*")</f>
        <v>0</v>
      </c>
      <c r="I57" s="156">
        <f>COUNTIF('3.4 Involving And Caring For Pa'!$L:$L,"*Green*")</f>
        <v>0</v>
      </c>
      <c r="J57" s="156">
        <f>COUNTIF('3.4 Involving And Caring For Pa'!$L:$L,"*Amber*")</f>
        <v>0</v>
      </c>
      <c r="K57" s="156">
        <f>COUNTIF('3.4 Involving And Caring For Pa'!$L:$L,"*Red*")</f>
        <v>0</v>
      </c>
      <c r="L57" s="156">
        <f>COUNTIF('3.4 Involving And Caring For Pa'!$L:$L,"*Grey*")</f>
        <v>0</v>
      </c>
      <c r="M57" s="157">
        <f>COUNTIF('3.4 Involving And Caring For Pa'!$L:$L,"*Black*")</f>
        <v>16</v>
      </c>
    </row>
    <row r="58" spans="1:13" x14ac:dyDescent="0.35">
      <c r="A58" s="152" t="str">
        <f>HYPERLINK("#'3.5 Airway Management'!A1","3.5 Airway Management")</f>
        <v>3.5 Airway Management</v>
      </c>
      <c r="B58" s="153">
        <f>(COUNTA('3.5 Airway Management'!$G:$G)-2)</f>
        <v>19</v>
      </c>
      <c r="C58" s="153">
        <f>COUNTIF('3.5 Airway Management'!$G:$G,"Met")+COUNTIF('3.5 Airway Management'!$G:$G,"Achieved")</f>
        <v>0</v>
      </c>
      <c r="D58" s="153">
        <f>COUNTIF('3.5 Airway Management'!$G:$G,"Partially compliant")+COUNTIF('3.5 Airway Management'!$G:$G,"Partially achieved")</f>
        <v>0</v>
      </c>
      <c r="E58" s="153">
        <f>COUNTIF('3.5 Airway Management'!$G:$G,"Not met")+COUNTIF('3.5 Airway Management'!$G:$G,"Not yet achieved")</f>
        <v>0</v>
      </c>
      <c r="F58" s="153">
        <f>COUNTIF('3.5 Airway Management'!$G:$G,"Not assessed")</f>
        <v>19</v>
      </c>
      <c r="G58" s="153">
        <f>COUNTIF('3.5 Airway Management'!$G:$G,"Not applicable")</f>
        <v>0</v>
      </c>
      <c r="H58" s="153">
        <f>COUNTIF('3.5 Airway Management'!$L:$L,"*Blue*")</f>
        <v>0</v>
      </c>
      <c r="I58" s="153">
        <f>COUNTIF('3.5 Airway Management'!$L:$L,"*Green*")</f>
        <v>0</v>
      </c>
      <c r="J58" s="153">
        <f>COUNTIF('3.5 Airway Management'!$L:$L,"*Amber*")</f>
        <v>0</v>
      </c>
      <c r="K58" s="153">
        <f>COUNTIF('3.5 Airway Management'!$L:$L,"*Red*")</f>
        <v>0</v>
      </c>
      <c r="L58" s="153">
        <f>COUNTIF('3.5 Airway Management'!$L:$L,"*Grey*")</f>
        <v>0</v>
      </c>
      <c r="M58" s="154">
        <f>COUNTIF('3.5 Airway Management'!$L:$L,"*Black*")</f>
        <v>19</v>
      </c>
    </row>
    <row r="59" spans="1:13" x14ac:dyDescent="0.35">
      <c r="A59" s="155" t="str">
        <f>HYPERLINK("#'3.6 Respiratory Support'!A1","3.6 Respiratory Support")</f>
        <v>3.6 Respiratory Support</v>
      </c>
      <c r="B59" s="156">
        <f>(COUNTA('3.6 Respiratory Support'!$G:$G)-2)</f>
        <v>12</v>
      </c>
      <c r="C59" s="156">
        <f>COUNTIF('3.6 Respiratory Support'!$G:$G,"Met")+COUNTIF('3.6 Respiratory Support'!$G:$G,"Achieved")</f>
        <v>0</v>
      </c>
      <c r="D59" s="156">
        <f>COUNTIF('3.6 Respiratory Support'!$G:$G,"Partially compliant")+COUNTIF('3.6 Respiratory Support'!$G:$G,"Partially achieved")</f>
        <v>0</v>
      </c>
      <c r="E59" s="156">
        <f>COUNTIF('3.6 Respiratory Support'!$G:$G,"Not met")+COUNTIF('3.6 Respiratory Support'!$G:$G,"Not yet achieved")</f>
        <v>0</v>
      </c>
      <c r="F59" s="156">
        <f>COUNTIF('3.6 Respiratory Support'!$G:$G,"Not assessed")</f>
        <v>12</v>
      </c>
      <c r="G59" s="156">
        <f>COUNTIF('3.6 Respiratory Support'!$G:$G,"Not applicable")</f>
        <v>0</v>
      </c>
      <c r="H59" s="156">
        <f>COUNTIF('3.6 Respiratory Support'!$L:$L,"*Blue*")</f>
        <v>0</v>
      </c>
      <c r="I59" s="156">
        <f>COUNTIF('3.6 Respiratory Support'!$L:$L,"*Green*")</f>
        <v>0</v>
      </c>
      <c r="J59" s="156">
        <f>COUNTIF('3.6 Respiratory Support'!$L:$L,"*Amber*")</f>
        <v>0</v>
      </c>
      <c r="K59" s="156">
        <f>COUNTIF('3.6 Respiratory Support'!$L:$L,"*Red*")</f>
        <v>0</v>
      </c>
      <c r="L59" s="156">
        <f>COUNTIF('3.6 Respiratory Support'!$L:$L,"*Grey*")</f>
        <v>0</v>
      </c>
      <c r="M59" s="157">
        <f>COUNTIF('3.6 Respiratory Support'!$L:$L,"*Black*")</f>
        <v>12</v>
      </c>
    </row>
    <row r="60" spans="1:13" x14ac:dyDescent="0.35">
      <c r="A60" s="152" t="str">
        <f>HYPERLINK("#'3.7 Cardiovascular Support'!A1","3.7 Cardiovascular Support")</f>
        <v>3.7 Cardiovascular Support</v>
      </c>
      <c r="B60" s="153">
        <f>(COUNTA('3.7 Cardiovascular Support'!$G:$G)-2)</f>
        <v>13</v>
      </c>
      <c r="C60" s="153">
        <f>COUNTIF('3.7 Cardiovascular Support'!$G:$G,"Met")+COUNTIF('3.7 Cardiovascular Support'!$G:$G,"Achieved")</f>
        <v>0</v>
      </c>
      <c r="D60" s="153">
        <f>COUNTIF('3.7 Cardiovascular Support'!$G:$G,"Partially compliant")+COUNTIF('3.7 Cardiovascular Support'!$G:$G,"Partially achieved")</f>
        <v>0</v>
      </c>
      <c r="E60" s="153">
        <f>COUNTIF('3.7 Cardiovascular Support'!$G:$G,"Not met")+COUNTIF('3.7 Cardiovascular Support'!$G:$G,"Not yet achieved")</f>
        <v>0</v>
      </c>
      <c r="F60" s="153">
        <f>COUNTIF('3.7 Cardiovascular Support'!$G:$G,"Not assessed")</f>
        <v>13</v>
      </c>
      <c r="G60" s="153">
        <f>COUNTIF('3.7 Cardiovascular Support'!$G:$G,"Not applicable")</f>
        <v>0</v>
      </c>
      <c r="H60" s="153">
        <f>COUNTIF('3.7 Cardiovascular Support'!$L:$L,"*Blue*")</f>
        <v>0</v>
      </c>
      <c r="I60" s="153">
        <f>COUNTIF('3.7 Cardiovascular Support'!$L:$L,"*Green*")</f>
        <v>0</v>
      </c>
      <c r="J60" s="153">
        <f>COUNTIF('3.7 Cardiovascular Support'!$L:$L,"*Amber*")</f>
        <v>0</v>
      </c>
      <c r="K60" s="153">
        <f>COUNTIF('3.7 Cardiovascular Support'!$L:$L,"*Red*")</f>
        <v>0</v>
      </c>
      <c r="L60" s="153">
        <f>COUNTIF('3.7 Cardiovascular Support'!$L:$L,"*Grey*")</f>
        <v>0</v>
      </c>
      <c r="M60" s="154">
        <f>COUNTIF('3.7 Cardiovascular Support'!$L:$L,"*Black*")</f>
        <v>13</v>
      </c>
    </row>
    <row r="61" spans="1:13" x14ac:dyDescent="0.35">
      <c r="A61" s="155" t="str">
        <f>HYPERLINK("#'3.8 Renal Support'!A1","3.8 Renal Support")</f>
        <v>3.8 Renal Support</v>
      </c>
      <c r="B61" s="156">
        <f>(COUNTA('3.8 Renal Support'!$G:$G)-2)</f>
        <v>12</v>
      </c>
      <c r="C61" s="156">
        <f>COUNTIF('3.8 Renal Support'!$G:$G,"Met")+COUNTIF('3.8 Renal Support'!$G:$G,"Achieved")</f>
        <v>0</v>
      </c>
      <c r="D61" s="156">
        <f>COUNTIF('3.8 Renal Support'!$G:$G,"Partially compliant")+COUNTIF('3.8 Renal Support'!$G:$G,"Partially achieved")</f>
        <v>0</v>
      </c>
      <c r="E61" s="156">
        <f>COUNTIF('3.8 Renal Support'!$G:$G,"Not met")+COUNTIF('3.8 Renal Support'!$G:$G,"Not yet achieved")</f>
        <v>0</v>
      </c>
      <c r="F61" s="156">
        <f>COUNTIF('3.8 Renal Support'!$G:$G,"Not assessed")</f>
        <v>12</v>
      </c>
      <c r="G61" s="156">
        <f>COUNTIF('3.8 Renal Support'!$G:$G,"Not applicable")</f>
        <v>0</v>
      </c>
      <c r="H61" s="156">
        <f>COUNTIF('3.8 Renal Support'!$L:$L,"*Blue*")</f>
        <v>0</v>
      </c>
      <c r="I61" s="156">
        <f>COUNTIF('3.8 Renal Support'!$L:$L,"*Green*")</f>
        <v>0</v>
      </c>
      <c r="J61" s="156">
        <f>COUNTIF('3.8 Renal Support'!$L:$L,"*Amber*")</f>
        <v>0</v>
      </c>
      <c r="K61" s="156">
        <f>COUNTIF('3.8 Renal Support'!$L:$L,"*Red*")</f>
        <v>0</v>
      </c>
      <c r="L61" s="156">
        <f>COUNTIF('3.8 Renal Support'!$L:$L,"*Grey*")</f>
        <v>0</v>
      </c>
      <c r="M61" s="157">
        <f>COUNTIF('3.8 Renal Support'!$L:$L,"*Black*")</f>
        <v>12</v>
      </c>
    </row>
    <row r="62" spans="1:13" x14ac:dyDescent="0.35">
      <c r="A62" s="152" t="str">
        <f>HYPERLINK("#'3.9 Gastrointestinal Support An'!A1","3.9 Gastrointestinal Support and Nutrition")</f>
        <v>3.9 Gastrointestinal Support and Nutrition</v>
      </c>
      <c r="B62" s="153">
        <f>(COUNTA('3.9 Gastrointestinal Support An'!$G:$G)-2)</f>
        <v>18</v>
      </c>
      <c r="C62" s="153">
        <f>COUNTIF('3.9 Gastrointestinal Support An'!$G:$G,"Met")+COUNTIF('3.9 Gastrointestinal Support An'!$G:$G,"Achieved")</f>
        <v>0</v>
      </c>
      <c r="D62" s="153">
        <f>COUNTIF('3.9 Gastrointestinal Support An'!$G:$G,"Partially compliant")+COUNTIF('3.9 Gastrointestinal Support An'!$G:$G,"Partially achieved")</f>
        <v>0</v>
      </c>
      <c r="E62" s="153">
        <f>COUNTIF('3.9 Gastrointestinal Support An'!$G:$G,"Not met")+COUNTIF('3.9 Gastrointestinal Support An'!$G:$G,"Not yet achieved")</f>
        <v>0</v>
      </c>
      <c r="F62" s="153">
        <f>COUNTIF('3.9 Gastrointestinal Support An'!$G:$G,"Not assessed")</f>
        <v>18</v>
      </c>
      <c r="G62" s="153">
        <f>COUNTIF('3.9 Gastrointestinal Support An'!$G:$G,"Not applicable")</f>
        <v>0</v>
      </c>
      <c r="H62" s="153">
        <f>COUNTIF('3.9 Gastrointestinal Support An'!$L:$L,"*Blue*")</f>
        <v>0</v>
      </c>
      <c r="I62" s="153">
        <f>COUNTIF('3.9 Gastrointestinal Support An'!$L:$L,"*Green*")</f>
        <v>0</v>
      </c>
      <c r="J62" s="153">
        <f>COUNTIF('3.9 Gastrointestinal Support An'!$L:$L,"*Amber*")</f>
        <v>0</v>
      </c>
      <c r="K62" s="153">
        <f>COUNTIF('3.9 Gastrointestinal Support An'!$L:$L,"*Red*")</f>
        <v>0</v>
      </c>
      <c r="L62" s="153">
        <f>COUNTIF('3.9 Gastrointestinal Support An'!$L:$L,"*Grey*")</f>
        <v>0</v>
      </c>
      <c r="M62" s="154">
        <f>COUNTIF('3.9 Gastrointestinal Support An'!$L:$L,"*Black*")</f>
        <v>18</v>
      </c>
    </row>
    <row r="63" spans="1:13" x14ac:dyDescent="0.35">
      <c r="A63" s="155" t="str">
        <f>HYPERLINK("#'3.10 Liver Support'!A1","3.10 Liver Support")</f>
        <v>3.10 Liver Support</v>
      </c>
      <c r="B63" s="156">
        <f>(COUNTA('3.10 Liver Support'!$G:$G)-2)</f>
        <v>11</v>
      </c>
      <c r="C63" s="156">
        <f>COUNTIF('3.10 Liver Support'!$G:$G,"Met")+COUNTIF('3.10 Liver Support'!$G:$G,"Achieved")</f>
        <v>0</v>
      </c>
      <c r="D63" s="156">
        <f>COUNTIF('3.10 Liver Support'!$G:$G,"Partially compliant")+COUNTIF('3.10 Liver Support'!$G:$G,"Partially achieved")</f>
        <v>0</v>
      </c>
      <c r="E63" s="156">
        <f>COUNTIF('3.10 Liver Support'!$G:$G,"Not met")+COUNTIF('3.10 Liver Support'!$G:$G,"Not yet achieved")</f>
        <v>0</v>
      </c>
      <c r="F63" s="156">
        <f>COUNTIF('3.10 Liver Support'!$G:$G,"Not assessed")</f>
        <v>11</v>
      </c>
      <c r="G63" s="156">
        <f>COUNTIF('3.10 Liver Support'!$G:$G,"Not applicable")</f>
        <v>0</v>
      </c>
      <c r="H63" s="156">
        <f>COUNTIF('3.10 Liver Support'!$L:$L,"*Blue*")</f>
        <v>0</v>
      </c>
      <c r="I63" s="156">
        <f>COUNTIF('3.10 Liver Support'!$L:$L,"*Green*")</f>
        <v>0</v>
      </c>
      <c r="J63" s="156">
        <f>COUNTIF('3.10 Liver Support'!$L:$L,"*Amber*")</f>
        <v>0</v>
      </c>
      <c r="K63" s="156">
        <f>COUNTIF('3.10 Liver Support'!$L:$L,"*Red*")</f>
        <v>0</v>
      </c>
      <c r="L63" s="156">
        <f>COUNTIF('3.10 Liver Support'!$L:$L,"*Grey*")</f>
        <v>0</v>
      </c>
      <c r="M63" s="157">
        <f>COUNTIF('3.10 Liver Support'!$L:$L,"*Black*")</f>
        <v>11</v>
      </c>
    </row>
    <row r="64" spans="1:13" x14ac:dyDescent="0.35">
      <c r="A64" s="152" t="str">
        <f>HYPERLINK("#'3.11 Neurological Support'!A1","3.11 Neurological Support")</f>
        <v>3.11 Neurological Support</v>
      </c>
      <c r="B64" s="153">
        <f>(COUNTA('3.11 Neurological Support'!$G:$G)-2)</f>
        <v>9</v>
      </c>
      <c r="C64" s="153">
        <f>COUNTIF('3.11 Neurological Support'!$G:$G,"Met")+COUNTIF('3.11 Neurological Support'!$G:$G,"Achieved")</f>
        <v>0</v>
      </c>
      <c r="D64" s="153">
        <f>COUNTIF('3.11 Neurological Support'!$G:$G,"Partially compliant")+COUNTIF('3.11 Neurological Support'!$G:$G,"Partially achieved")</f>
        <v>0</v>
      </c>
      <c r="E64" s="153">
        <f>COUNTIF('3.11 Neurological Support'!$G:$G,"Not met")+COUNTIF('3.11 Neurological Support'!$G:$G,"Not yet achieved")</f>
        <v>0</v>
      </c>
      <c r="F64" s="153">
        <f>COUNTIF('3.11 Neurological Support'!$G:$G,"Not assessed")</f>
        <v>9</v>
      </c>
      <c r="G64" s="153">
        <f>COUNTIF('3.11 Neurological Support'!$G:$G,"Not applicable")</f>
        <v>0</v>
      </c>
      <c r="H64" s="153">
        <f>COUNTIF('3.11 Neurological Support'!$L:$L,"*Blue*")</f>
        <v>0</v>
      </c>
      <c r="I64" s="153">
        <f>COUNTIF('3.11 Neurological Support'!$L:$L,"*Green*")</f>
        <v>0</v>
      </c>
      <c r="J64" s="153">
        <f>COUNTIF('3.11 Neurological Support'!$L:$L,"*Amber*")</f>
        <v>0</v>
      </c>
      <c r="K64" s="153">
        <f>COUNTIF('3.11 Neurological Support'!$L:$L,"*Red*")</f>
        <v>0</v>
      </c>
      <c r="L64" s="153">
        <f>COUNTIF('3.11 Neurological Support'!$L:$L,"*Grey*")</f>
        <v>0</v>
      </c>
      <c r="M64" s="154">
        <f>COUNTIF('3.11 Neurological Support'!$L:$L,"*Black*")</f>
        <v>9</v>
      </c>
    </row>
    <row r="65" spans="1:13" x14ac:dyDescent="0.35">
      <c r="A65" s="155" t="str">
        <f>HYPERLINK("#'3.12 Infection Control'!A1","3.12 Infection Control")</f>
        <v>3.12 Infection Control</v>
      </c>
      <c r="B65" s="156">
        <f>(COUNTA('3.12 Infection Control'!$G:$G)-2)</f>
        <v>9</v>
      </c>
      <c r="C65" s="156">
        <f>COUNTIF('3.12 Infection Control'!$G:$G,"Met")+COUNTIF('3.12 Infection Control'!$G:$G,"Achieved")</f>
        <v>0</v>
      </c>
      <c r="D65" s="156">
        <f>COUNTIF('3.12 Infection Control'!$G:$G,"Partially compliant")+COUNTIF('3.12 Infection Control'!$G:$G,"Partially achieved")</f>
        <v>0</v>
      </c>
      <c r="E65" s="156">
        <f>COUNTIF('3.12 Infection Control'!$G:$G,"Not met")+COUNTIF('3.12 Infection Control'!$G:$G,"Not yet achieved")</f>
        <v>0</v>
      </c>
      <c r="F65" s="156">
        <f>COUNTIF('3.12 Infection Control'!$G:$G,"Not assessed")</f>
        <v>9</v>
      </c>
      <c r="G65" s="156">
        <f>COUNTIF('3.12 Infection Control'!$G:$G,"Not applicable")</f>
        <v>0</v>
      </c>
      <c r="H65" s="156">
        <f>COUNTIF('3.12 Infection Control'!$L:$L,"*Blue*")</f>
        <v>0</v>
      </c>
      <c r="I65" s="156">
        <f>COUNTIF('3.12 Infection Control'!$L:$L,"*Green*")</f>
        <v>0</v>
      </c>
      <c r="J65" s="156">
        <f>COUNTIF('3.12 Infection Control'!$L:$L,"*Amber*")</f>
        <v>0</v>
      </c>
      <c r="K65" s="156">
        <f>COUNTIF('3.12 Infection Control'!$L:$L,"*Red*")</f>
        <v>0</v>
      </c>
      <c r="L65" s="156">
        <f>COUNTIF('3.12 Infection Control'!$L:$L,"*Grey*")</f>
        <v>0</v>
      </c>
      <c r="M65" s="157">
        <f>COUNTIF('3.12 Infection Control'!$L:$L,"*Black*")</f>
        <v>9</v>
      </c>
    </row>
    <row r="66" spans="1:13" x14ac:dyDescent="0.35">
      <c r="A66" s="152" t="str">
        <f>HYPERLINK("#'3.13 Major Trauma'!A1","3.13 Major Trauma")</f>
        <v>3.13 Major Trauma</v>
      </c>
      <c r="B66" s="153">
        <f>(COUNTA('3.13 Major Trauma'!$G:$G)-2)</f>
        <v>14</v>
      </c>
      <c r="C66" s="153">
        <f>COUNTIF('3.13 Major Trauma'!$G:$G,"Met")+COUNTIF('3.13 Major Trauma'!$G:$G,"Achieved")</f>
        <v>0</v>
      </c>
      <c r="D66" s="153">
        <f>COUNTIF('3.13 Major Trauma'!$G:$G,"Partially compliant")+COUNTIF('3.13 Major Trauma'!$G:$G,"Partially achieved")</f>
        <v>0</v>
      </c>
      <c r="E66" s="153">
        <f>COUNTIF('3.13 Major Trauma'!$G:$G,"Not met")+COUNTIF('3.13 Major Trauma'!$G:$G,"Not yet achieved")</f>
        <v>0</v>
      </c>
      <c r="F66" s="153">
        <f>COUNTIF('3.13 Major Trauma'!$G:$G,"Not assessed")</f>
        <v>14</v>
      </c>
      <c r="G66" s="153">
        <f>COUNTIF('3.13 Major Trauma'!$G:$G,"Not applicable")</f>
        <v>0</v>
      </c>
      <c r="H66" s="153">
        <f>COUNTIF('3.13 Major Trauma'!$L:$L,"*Blue*")</f>
        <v>0</v>
      </c>
      <c r="I66" s="153">
        <f>COUNTIF('3.13 Major Trauma'!$L:$L,"*Green*")</f>
        <v>0</v>
      </c>
      <c r="J66" s="153">
        <f>COUNTIF('3.13 Major Trauma'!$L:$L,"*Amber*")</f>
        <v>0</v>
      </c>
      <c r="K66" s="153">
        <f>COUNTIF('3.13 Major Trauma'!$L:$L,"*Red*")</f>
        <v>0</v>
      </c>
      <c r="L66" s="153">
        <f>COUNTIF('3.13 Major Trauma'!$L:$L,"*Grey*")</f>
        <v>0</v>
      </c>
      <c r="M66" s="154">
        <f>COUNTIF('3.13 Major Trauma'!$L:$L,"*Black*")</f>
        <v>14</v>
      </c>
    </row>
    <row r="67" spans="1:13" x14ac:dyDescent="0.35">
      <c r="A67" s="155" t="str">
        <f>HYPERLINK("#'3.14 Inter- And Intra- Hospital'!A1","3.14 Inter- and Intra-Hospital Transfer of the Critically Ill Adult Patient")</f>
        <v>3.14 Inter- and Intra-Hospital Transfer of the Critically Ill Adult Patient</v>
      </c>
      <c r="B67" s="156">
        <f>(COUNTA('3.14 Inter- And Intra- Hospital'!$G:$G)-2)</f>
        <v>12</v>
      </c>
      <c r="C67" s="156">
        <f>COUNTIF('3.14 Inter- And Intra- Hospital'!$G:$G,"Met")+COUNTIF('3.14 Inter- And Intra- Hospital'!$G:$G,"Achieved")</f>
        <v>0</v>
      </c>
      <c r="D67" s="156">
        <f>COUNTIF('3.14 Inter- And Intra- Hospital'!$G:$G,"Partially compliant")+COUNTIF('3.14 Inter- And Intra- Hospital'!$G:$G,"Partially achieved")</f>
        <v>0</v>
      </c>
      <c r="E67" s="156">
        <f>COUNTIF('3.14 Inter- And Intra- Hospital'!$G:$G,"Not met")+COUNTIF('3.14 Inter- And Intra- Hospital'!$G:$G,"Not yet achieved")</f>
        <v>0</v>
      </c>
      <c r="F67" s="156">
        <f>COUNTIF('3.14 Inter- And Intra- Hospital'!$G:$G,"Not assessed")</f>
        <v>12</v>
      </c>
      <c r="G67" s="156">
        <f>COUNTIF('3.14 Inter- And Intra- Hospital'!$G:$G,"Not applicable")</f>
        <v>0</v>
      </c>
      <c r="H67" s="156">
        <f>COUNTIF('3.14 Inter- And Intra- Hospital'!$L:$L,"*Blue*")</f>
        <v>0</v>
      </c>
      <c r="I67" s="156">
        <f>COUNTIF('3.14 Inter- And Intra- Hospital'!$L:$L,"*Green*")</f>
        <v>0</v>
      </c>
      <c r="J67" s="156">
        <f>COUNTIF('3.14 Inter- And Intra- Hospital'!$L:$L,"*Amber*")</f>
        <v>0</v>
      </c>
      <c r="K67" s="156">
        <f>COUNTIF('3.14 Inter- And Intra- Hospital'!$L:$L,"*Red*")</f>
        <v>0</v>
      </c>
      <c r="L67" s="156">
        <f>COUNTIF('3.14 Inter- And Intra- Hospital'!$L:$L,"*Grey*")</f>
        <v>0</v>
      </c>
      <c r="M67" s="157">
        <f>COUNTIF('3.14 Inter- And Intra- Hospital'!$L:$L,"*Black*")</f>
        <v>12</v>
      </c>
    </row>
    <row r="68" spans="1:13" x14ac:dyDescent="0.35">
      <c r="A68" s="152" t="str">
        <f>HYPERLINK("#'3.15 Legal Aspects Of Capacity '!A1","3.15 Legal Aspects of Capacity and Decision Making")</f>
        <v>3.15 Legal Aspects of Capacity and Decision Making</v>
      </c>
      <c r="B68" s="153">
        <f>(COUNTA('3.15 Legal Aspects Of Capacity '!$G:$G)-2)</f>
        <v>10</v>
      </c>
      <c r="C68" s="153">
        <f>COUNTIF('3.15 Legal Aspects Of Capacity '!$G:$G,"Met")+COUNTIF('3.15 Legal Aspects Of Capacity '!$G:$G,"Achieved")</f>
        <v>0</v>
      </c>
      <c r="D68" s="153">
        <f>COUNTIF('3.15 Legal Aspects Of Capacity '!$G:$G,"Partially compliant")+COUNTIF('3.15 Legal Aspects Of Capacity '!$G:$G,"Partially achieved")</f>
        <v>0</v>
      </c>
      <c r="E68" s="153">
        <f>COUNTIF('3.15 Legal Aspects Of Capacity '!$G:$G,"Not met")+COUNTIF('3.15 Legal Aspects Of Capacity '!$G:$G,"Not yet achieved")</f>
        <v>0</v>
      </c>
      <c r="F68" s="153">
        <f>COUNTIF('3.15 Legal Aspects Of Capacity '!$G:$G,"Not assessed")</f>
        <v>10</v>
      </c>
      <c r="G68" s="153">
        <f>COUNTIF('3.15 Legal Aspects Of Capacity '!$G:$G,"Not applicable")</f>
        <v>0</v>
      </c>
      <c r="H68" s="153">
        <f>COUNTIF('3.15 Legal Aspects Of Capacity '!$L:$L,"*Blue*")</f>
        <v>0</v>
      </c>
      <c r="I68" s="153">
        <f>COUNTIF('3.15 Legal Aspects Of Capacity '!$L:$L,"*Green*")</f>
        <v>0</v>
      </c>
      <c r="J68" s="153">
        <f>COUNTIF('3.15 Legal Aspects Of Capacity '!$L:$L,"*Amber*")</f>
        <v>0</v>
      </c>
      <c r="K68" s="153">
        <f>COUNTIF('3.15 Legal Aspects Of Capacity '!$L:$L,"*Red*")</f>
        <v>0</v>
      </c>
      <c r="L68" s="153">
        <f>COUNTIF('3.15 Legal Aspects Of Capacity '!$L:$L,"*Grey*")</f>
        <v>0</v>
      </c>
      <c r="M68" s="154">
        <f>COUNTIF('3.15 Legal Aspects Of Capacity '!$L:$L,"*Black*")</f>
        <v>10</v>
      </c>
    </row>
    <row r="69" spans="1:13" x14ac:dyDescent="0.35">
      <c r="A69" s="155" t="str">
        <f>HYPERLINK("#'3.16 Managing Acute Behavioural'!A1","3.16 Managing Acute Severe Behavioural Disturbances")</f>
        <v>3.16 Managing Acute Severe Behavioural Disturbances</v>
      </c>
      <c r="B69" s="156">
        <f>(COUNTA('3.16 Managing Acute Behavioural'!$G:$G)-2)</f>
        <v>11</v>
      </c>
      <c r="C69" s="156">
        <f>COUNTIF('3.16 Managing Acute Behavioural'!$G:$G,"Met")+COUNTIF('3.16 Managing Acute Behavioural'!$G:$G,"Achieved")</f>
        <v>0</v>
      </c>
      <c r="D69" s="156">
        <f>COUNTIF('3.16 Managing Acute Behavioural'!$G:$G,"Partially compliant")+COUNTIF('3.16 Managing Acute Behavioural'!$G:$G,"Partially achieved")</f>
        <v>0</v>
      </c>
      <c r="E69" s="156">
        <f>COUNTIF('3.16 Managing Acute Behavioural'!$G:$G,"Not met")+COUNTIF('3.16 Managing Acute Behavioural'!$G:$G,"Not yet achieved")</f>
        <v>0</v>
      </c>
      <c r="F69" s="156">
        <f>COUNTIF('3.16 Managing Acute Behavioural'!$G:$G,"Not assessed")</f>
        <v>11</v>
      </c>
      <c r="G69" s="156">
        <f>COUNTIF('3.16 Managing Acute Behavioural'!$G:$G,"Not applicable")</f>
        <v>0</v>
      </c>
      <c r="H69" s="156">
        <f>COUNTIF('3.16 Managing Acute Behavioural'!$L:$L,"*Blue*")</f>
        <v>0</v>
      </c>
      <c r="I69" s="156">
        <f>COUNTIF('3.16 Managing Acute Behavioural'!$L:$L,"*Green*")</f>
        <v>0</v>
      </c>
      <c r="J69" s="156">
        <f>COUNTIF('3.16 Managing Acute Behavioural'!$L:$L,"*Amber*")</f>
        <v>0</v>
      </c>
      <c r="K69" s="156">
        <f>COUNTIF('3.16 Managing Acute Behavioural'!$L:$L,"*Red*")</f>
        <v>0</v>
      </c>
      <c r="L69" s="156">
        <f>COUNTIF('3.16 Managing Acute Behavioural'!$L:$L,"*Grey*")</f>
        <v>0</v>
      </c>
      <c r="M69" s="157">
        <f>COUNTIF('3.16 Managing Acute Behavioural'!$L:$L,"*Black*")</f>
        <v>11</v>
      </c>
    </row>
    <row r="70" spans="1:13" x14ac:dyDescent="0.35">
      <c r="A70" s="152" t="str">
        <f>HYPERLINK("#'3.17 Care Of The Chronically Cr'!A1","3.17 Care of the Chronically Critically Ill Patient")</f>
        <v>3.17 Care of the Chronically Critically Ill Patient</v>
      </c>
      <c r="B70" s="153">
        <f>(COUNTA('3.17 Care Of The Chronically Cr'!$G:$G)-2)</f>
        <v>11</v>
      </c>
      <c r="C70" s="153">
        <f>COUNTIF('3.17 Care Of The Chronically Cr'!$G:$G,"Met")+COUNTIF('3.17 Care Of The Chronically Cr'!$G:$G,"Achieved")</f>
        <v>0</v>
      </c>
      <c r="D70" s="153">
        <f>COUNTIF('3.17 Care Of The Chronically Cr'!$G:$G,"Partially compliant")+COUNTIF('3.17 Care Of The Chronically Cr'!$G:$G,"Partially achieved")</f>
        <v>0</v>
      </c>
      <c r="E70" s="153">
        <f>COUNTIF('3.17 Care Of The Chronically Cr'!$G:$G,"Not met")+COUNTIF('3.17 Care Of The Chronically Cr'!$G:$G,"Not yet achieved")</f>
        <v>0</v>
      </c>
      <c r="F70" s="153">
        <f>COUNTIF('3.17 Care Of The Chronically Cr'!$G:$G,"Not assessed")</f>
        <v>11</v>
      </c>
      <c r="G70" s="153">
        <f>COUNTIF('3.17 Care Of The Chronically Cr'!$G:$G,"Not applicable")</f>
        <v>0</v>
      </c>
      <c r="H70" s="153">
        <f>COUNTIF('3.17 Care Of The Chronically Cr'!$L:$L,"*Blue*")</f>
        <v>0</v>
      </c>
      <c r="I70" s="153">
        <f>COUNTIF('3.17 Care Of The Chronically Cr'!$L:$L,"*Green*")</f>
        <v>0</v>
      </c>
      <c r="J70" s="153">
        <f>COUNTIF('3.17 Care Of The Chronically Cr'!$L:$L,"*Amber*")</f>
        <v>0</v>
      </c>
      <c r="K70" s="153">
        <f>COUNTIF('3.17 Care Of The Chronically Cr'!$L:$L,"*Red*")</f>
        <v>0</v>
      </c>
      <c r="L70" s="153">
        <f>COUNTIF('3.17 Care Of The Chronically Cr'!$L:$L,"*Grey*")</f>
        <v>0</v>
      </c>
      <c r="M70" s="154">
        <f>COUNTIF('3.17 Care Of The Chronically Cr'!$L:$L,"*Black*")</f>
        <v>11</v>
      </c>
    </row>
    <row r="71" spans="1:13" x14ac:dyDescent="0.35">
      <c r="A71" s="155" t="str">
        <f>HYPERLINK("#'3.18 Care Of The Critically Ill'!A1","3.18 Care of the Critically Ill Pregnant (or recently pregnant) Patient")</f>
        <v>3.18 Care of the Critically Ill Pregnant (or recently pregnant) Patient</v>
      </c>
      <c r="B71" s="156">
        <f>(COUNTA('3.18 Care Of The Critically Ill'!$G:$G)-2)</f>
        <v>16</v>
      </c>
      <c r="C71" s="156">
        <f>COUNTIF('3.18 Care Of The Critically Ill'!$G:$G,"Met")+COUNTIF('3.18 Care Of The Critically Ill'!$G:$G,"Achieved")</f>
        <v>0</v>
      </c>
      <c r="D71" s="156">
        <f>COUNTIF('3.18 Care Of The Critically Ill'!$G:$G,"Partially compliant")+COUNTIF('3.18 Care Of The Critically Ill'!$G:$G,"Partially achieved")</f>
        <v>0</v>
      </c>
      <c r="E71" s="156">
        <f>COUNTIF('3.18 Care Of The Critically Ill'!$G:$G,"Not met")+COUNTIF('3.18 Care Of The Critically Ill'!$G:$G,"Not yet achieved")</f>
        <v>0</v>
      </c>
      <c r="F71" s="156">
        <f>COUNTIF('3.18 Care Of The Critically Ill'!$G:$G,"Not assessed")</f>
        <v>16</v>
      </c>
      <c r="G71" s="156">
        <f>COUNTIF('3.18 Care Of The Critically Ill'!$G:$G,"Not applicable")</f>
        <v>0</v>
      </c>
      <c r="H71" s="156">
        <f>COUNTIF('3.18 Care Of The Critically Ill'!$L:$L,"*Blue*")</f>
        <v>0</v>
      </c>
      <c r="I71" s="156">
        <f>COUNTIF('3.18 Care Of The Critically Ill'!$L:$L,"*Green*")</f>
        <v>0</v>
      </c>
      <c r="J71" s="156">
        <f>COUNTIF('3.18 Care Of The Critically Ill'!$L:$L,"*Amber*")</f>
        <v>0</v>
      </c>
      <c r="K71" s="156">
        <f>COUNTIF('3.18 Care Of The Critically Ill'!$L:$L,"*Red*")</f>
        <v>0</v>
      </c>
      <c r="L71" s="156">
        <f>COUNTIF('3.18 Care Of The Critically Ill'!$L:$L,"*Grey*")</f>
        <v>0</v>
      </c>
      <c r="M71" s="157">
        <f>COUNTIF('3.18 Care Of The Critically Ill'!$L:$L,"*Black*")</f>
        <v>16</v>
      </c>
    </row>
    <row r="72" spans="1:13" x14ac:dyDescent="0.35">
      <c r="A72" s="152" t="str">
        <f>HYPERLINK("#'3.19 Care Of The Critically Ill'!A1","3.19 Care of the Critically Ill Child in an Adult Intensive Care Unit")</f>
        <v>3.19 Care of the Critically Ill Child in an Adult Intensive Care Unit</v>
      </c>
      <c r="B72" s="153">
        <f>(COUNTA('3.19 Care Of The Critically Ill'!$G:$G)-2)</f>
        <v>15</v>
      </c>
      <c r="C72" s="153">
        <f>COUNTIF('3.19 Care Of The Critically Ill'!$G:$G,"Met")+COUNTIF('3.19 Care Of The Critically Ill'!$G:$G,"Achieved")</f>
        <v>0</v>
      </c>
      <c r="D72" s="153">
        <f>COUNTIF('3.19 Care Of The Critically Ill'!$G:$G,"Partially compliant")+COUNTIF('3.19 Care Of The Critically Ill'!$G:$G,"Partially achieved")</f>
        <v>0</v>
      </c>
      <c r="E72" s="153">
        <f>COUNTIF('3.19 Care Of The Critically Ill'!$G:$G,"Not met")+COUNTIF('3.19 Care Of The Critically Ill'!$G:$G,"Not yet achieved")</f>
        <v>0</v>
      </c>
      <c r="F72" s="153">
        <f>COUNTIF('3.19 Care Of The Critically Ill'!$G:$G,"Not assessed")</f>
        <v>15</v>
      </c>
      <c r="G72" s="153">
        <f>COUNTIF('3.19 Care Of The Critically Ill'!$G:$G,"Not applicable")</f>
        <v>0</v>
      </c>
      <c r="H72" s="153">
        <f>COUNTIF('3.19 Care Of The Critically Ill'!$L:$L,"*Blue*")</f>
        <v>0</v>
      </c>
      <c r="I72" s="153">
        <f>COUNTIF('3.19 Care Of The Critically Ill'!$L:$L,"*Green*")</f>
        <v>0</v>
      </c>
      <c r="J72" s="153">
        <f>COUNTIF('3.19 Care Of The Critically Ill'!$L:$L,"*Amber*")</f>
        <v>0</v>
      </c>
      <c r="K72" s="153">
        <f>COUNTIF('3.19 Care Of The Critically Ill'!$L:$L,"*Red*")</f>
        <v>0</v>
      </c>
      <c r="L72" s="153">
        <f>COUNTIF('3.19 Care Of The Critically Ill'!$L:$L,"*Grey*")</f>
        <v>0</v>
      </c>
      <c r="M72" s="154">
        <f>COUNTIF('3.19 Care Of The Critically Ill'!$L:$L,"*Black*")</f>
        <v>15</v>
      </c>
    </row>
    <row r="73" spans="1:13" x14ac:dyDescent="0.35">
      <c r="A73" s="155" t="str">
        <f>HYPERLINK("#'3.20 Rehabilitation'!A1","3.20 Rehabilitation")</f>
        <v>3.20 Rehabilitation</v>
      </c>
      <c r="B73" s="156">
        <f>(COUNTA('3.20 Rehabilitation'!$G:$G)-2)</f>
        <v>14</v>
      </c>
      <c r="C73" s="156">
        <f>COUNTIF('3.20 Rehabilitation'!$G:$G,"Met")+COUNTIF('3.20 Rehabilitation'!$G:$G,"Achieved")</f>
        <v>0</v>
      </c>
      <c r="D73" s="156">
        <f>COUNTIF('3.20 Rehabilitation'!$G:$G,"Partially compliant")+COUNTIF('3.20 Rehabilitation'!$G:$G,"Partially achieved")</f>
        <v>0</v>
      </c>
      <c r="E73" s="156">
        <f>COUNTIF('3.20 Rehabilitation'!$G:$G,"Not met")+COUNTIF('3.20 Rehabilitation'!$G:$G,"Not yet achieved")</f>
        <v>0</v>
      </c>
      <c r="F73" s="156">
        <f>COUNTIF('3.20 Rehabilitation'!$G:$G,"Not assessed")</f>
        <v>14</v>
      </c>
      <c r="G73" s="156">
        <f>COUNTIF('3.20 Rehabilitation'!$G:$G,"Not applicable")</f>
        <v>0</v>
      </c>
      <c r="H73" s="156">
        <f>COUNTIF('3.20 Rehabilitation'!$L:$L,"*Blue*")</f>
        <v>0</v>
      </c>
      <c r="I73" s="156">
        <f>COUNTIF('3.20 Rehabilitation'!$L:$L,"*Green*")</f>
        <v>0</v>
      </c>
      <c r="J73" s="156">
        <f>COUNTIF('3.20 Rehabilitation'!$L:$L,"*Amber*")</f>
        <v>0</v>
      </c>
      <c r="K73" s="156">
        <f>COUNTIF('3.20 Rehabilitation'!$L:$L,"*Red*")</f>
        <v>0</v>
      </c>
      <c r="L73" s="156">
        <f>COUNTIF('3.20 Rehabilitation'!$L:$L,"*Grey*")</f>
        <v>0</v>
      </c>
      <c r="M73" s="157">
        <f>COUNTIF('3.20 Rehabilitation'!$L:$L,"*Black*")</f>
        <v>14</v>
      </c>
    </row>
    <row r="74" spans="1:13" x14ac:dyDescent="0.35">
      <c r="A74" s="152" t="str">
        <f>HYPERLINK("#'3.21 Outpatient Follow-Up'!A1","3.21 Outpatient Follow-Up")</f>
        <v>3.21 Outpatient Follow-Up</v>
      </c>
      <c r="B74" s="153">
        <f>(COUNTA('3.21 Outpatient Follow-Up'!$G:$G)-2)</f>
        <v>12</v>
      </c>
      <c r="C74" s="153">
        <f>COUNTIF('3.21 Outpatient Follow-Up'!$G:$G,"Met")+COUNTIF('3.21 Outpatient Follow-Up'!$G:$G,"Achieved")</f>
        <v>0</v>
      </c>
      <c r="D74" s="153">
        <f>COUNTIF('3.21 Outpatient Follow-Up'!$G:$G,"Partially compliant")+COUNTIF('3.21 Outpatient Follow-Up'!$G:$G,"Partially achieved")</f>
        <v>0</v>
      </c>
      <c r="E74" s="153">
        <f>COUNTIF('3.21 Outpatient Follow-Up'!$G:$G,"Not met")+COUNTIF('3.21 Outpatient Follow-Up'!$G:$G,"Not yet achieved")</f>
        <v>0</v>
      </c>
      <c r="F74" s="153">
        <f>COUNTIF('3.21 Outpatient Follow-Up'!$G:$G,"Not assessed")</f>
        <v>12</v>
      </c>
      <c r="G74" s="153">
        <f>COUNTIF('3.21 Outpatient Follow-Up'!$G:$G,"Not applicable")</f>
        <v>0</v>
      </c>
      <c r="H74" s="153">
        <f>COUNTIF('3.21 Outpatient Follow-Up'!$L:$L,"*Blue*")</f>
        <v>0</v>
      </c>
      <c r="I74" s="153">
        <f>COUNTIF('3.21 Outpatient Follow-Up'!$L:$L,"*Green*")</f>
        <v>0</v>
      </c>
      <c r="J74" s="153">
        <f>COUNTIF('3.21 Outpatient Follow-Up'!$L:$L,"*Amber*")</f>
        <v>0</v>
      </c>
      <c r="K74" s="153">
        <f>COUNTIF('3.21 Outpatient Follow-Up'!$L:$L,"*Red*")</f>
        <v>0</v>
      </c>
      <c r="L74" s="153">
        <f>COUNTIF('3.21 Outpatient Follow-Up'!$L:$L,"*Grey*")</f>
        <v>0</v>
      </c>
      <c r="M74" s="154">
        <f>COUNTIF('3.21 Outpatient Follow-Up'!$L:$L,"*Black*")</f>
        <v>12</v>
      </c>
    </row>
    <row r="75" spans="1:13" x14ac:dyDescent="0.35">
      <c r="A75" s="155" t="str">
        <f>HYPERLINK("#'3.22 Care At The End Of Life'!A1","3.22 Care at the End of Life")</f>
        <v>3.22 Care at the End of Life</v>
      </c>
      <c r="B75" s="156">
        <f>(COUNTA('3.22 Care At The End Of Life'!$G:$G)-2)</f>
        <v>13</v>
      </c>
      <c r="C75" s="156">
        <f>COUNTIF('3.22 Care At The End Of Life'!$G:$G,"Met")+COUNTIF('3.22 Care At The End Of Life'!$G:$G,"Achieved")</f>
        <v>0</v>
      </c>
      <c r="D75" s="156">
        <f>COUNTIF('3.22 Care At The End Of Life'!$G:$G,"Partially compliant")+COUNTIF('3.22 Care At The End Of Life'!$G:$G,"Partially achieved")</f>
        <v>0</v>
      </c>
      <c r="E75" s="156">
        <f>COUNTIF('3.22 Care At The End Of Life'!$G:$G,"Not met")+COUNTIF('3.22 Care At The End Of Life'!$G:$G,"Not yet achieved")</f>
        <v>0</v>
      </c>
      <c r="F75" s="156">
        <f>COUNTIF('3.22 Care At The End Of Life'!$G:$G,"Not assessed")</f>
        <v>13</v>
      </c>
      <c r="G75" s="156">
        <f>COUNTIF('3.22 Care At The End Of Life'!$G:$G,"Not applicable")</f>
        <v>0</v>
      </c>
      <c r="H75" s="156">
        <f>COUNTIF('3.22 Care At The End Of Life'!$L:$L,"*Blue*")</f>
        <v>0</v>
      </c>
      <c r="I75" s="156">
        <f>COUNTIF('3.22 Care At The End Of Life'!$L:$L,"*Green*")</f>
        <v>0</v>
      </c>
      <c r="J75" s="156">
        <f>COUNTIF('3.22 Care At The End Of Life'!$L:$L,"*Amber*")</f>
        <v>0</v>
      </c>
      <c r="K75" s="156">
        <f>COUNTIF('3.22 Care At The End Of Life'!$L:$L,"*Red*")</f>
        <v>0</v>
      </c>
      <c r="L75" s="156">
        <f>COUNTIF('3.22 Care At The End Of Life'!$L:$L,"*Grey*")</f>
        <v>0</v>
      </c>
      <c r="M75" s="157">
        <f>COUNTIF('3.22 Care At The End Of Life'!$L:$L,"*Black*")</f>
        <v>13</v>
      </c>
    </row>
    <row r="76" spans="1:13" x14ac:dyDescent="0.35">
      <c r="A76" s="152" t="str">
        <f>HYPERLINK("#'3.23 Organ And Tissue Donation'!A1","3.23 Organ and Tissue Donation")</f>
        <v>3.23 Organ and Tissue Donation</v>
      </c>
      <c r="B76" s="153">
        <f>(COUNTA('3.23 Organ And Tissue Donation'!$G:$G)-2)</f>
        <v>10</v>
      </c>
      <c r="C76" s="153">
        <f>COUNTIF('3.23 Organ And Tissue Donation'!$G:$G,"Met")+COUNTIF('3.23 Organ And Tissue Donation'!$G:$G,"Achieved")</f>
        <v>0</v>
      </c>
      <c r="D76" s="153">
        <f>COUNTIF('3.23 Organ And Tissue Donation'!$G:$G,"Partially compliant")+COUNTIF('3.23 Organ And Tissue Donation'!$G:$G,"Partially achieved")</f>
        <v>0</v>
      </c>
      <c r="E76" s="153">
        <f>COUNTIF('3.23 Organ And Tissue Donation'!$G:$G,"Not met")+COUNTIF('3.23 Organ And Tissue Donation'!$G:$G,"Not yet achieved")</f>
        <v>0</v>
      </c>
      <c r="F76" s="153">
        <f>COUNTIF('3.23 Organ And Tissue Donation'!$G:$G,"Not assessed")</f>
        <v>10</v>
      </c>
      <c r="G76" s="153">
        <f>COUNTIF('3.23 Organ And Tissue Donation'!$G:$G,"Not applicable")</f>
        <v>0</v>
      </c>
      <c r="H76" s="153">
        <f>COUNTIF('3.23 Organ And Tissue Donation'!$L:$L,"*Blue*")</f>
        <v>0</v>
      </c>
      <c r="I76" s="153">
        <f>COUNTIF('3.23 Organ And Tissue Donation'!$L:$L,"*Green*")</f>
        <v>0</v>
      </c>
      <c r="J76" s="153">
        <f>COUNTIF('3.23 Organ And Tissue Donation'!$L:$L,"*Amber*")</f>
        <v>0</v>
      </c>
      <c r="K76" s="153">
        <f>COUNTIF('3.23 Organ And Tissue Donation'!$L:$L,"*Red*")</f>
        <v>0</v>
      </c>
      <c r="L76" s="153">
        <f>COUNTIF('3.23 Organ And Tissue Donation'!$L:$L,"*Grey*")</f>
        <v>0</v>
      </c>
      <c r="M76" s="154">
        <f>COUNTIF('3.23 Organ And Tissue Donation'!$L:$L,"*Black*")</f>
        <v>10</v>
      </c>
    </row>
    <row r="77" spans="1:13" x14ac:dyDescent="0.35">
      <c r="A77" s="155" t="str">
        <f>HYPERLINK("#'4.1 Research'!A1","4.1 Research")</f>
        <v>4.1 Research</v>
      </c>
      <c r="B77" s="156">
        <f>(COUNTA('4.1 Research'!$G:$G)-2)</f>
        <v>9</v>
      </c>
      <c r="C77" s="156">
        <f>COUNTIF('4.1 Research'!$G:$G,"Met")+COUNTIF('4.1 Research'!$G:$G,"Achieved")</f>
        <v>0</v>
      </c>
      <c r="D77" s="156">
        <f>COUNTIF('4.1 Research'!$G:$G,"Partially compliant")+COUNTIF('4.1 Research'!$G:$G,"Partially achieved")</f>
        <v>0</v>
      </c>
      <c r="E77" s="156">
        <f>COUNTIF('4.1 Research'!$G:$G,"Not met")+COUNTIF('4.1 Research'!$G:$G,"Not yet achieved")</f>
        <v>0</v>
      </c>
      <c r="F77" s="156">
        <f>COUNTIF('4.1 Research'!$G:$G,"Not assessed")</f>
        <v>9</v>
      </c>
      <c r="G77" s="156">
        <f>COUNTIF('4.1 Research'!$G:$G,"Not applicable")</f>
        <v>0</v>
      </c>
      <c r="H77" s="156">
        <f>COUNTIF('4.1 Research'!$L:$L,"*Blue*")</f>
        <v>0</v>
      </c>
      <c r="I77" s="156">
        <f>COUNTIF('4.1 Research'!$L:$L,"*Green*")</f>
        <v>0</v>
      </c>
      <c r="J77" s="156">
        <f>COUNTIF('4.1 Research'!$L:$L,"*Amber*")</f>
        <v>0</v>
      </c>
      <c r="K77" s="156">
        <f>COUNTIF('4.1 Research'!$L:$L,"*Red*")</f>
        <v>0</v>
      </c>
      <c r="L77" s="156">
        <f>COUNTIF('4.1 Research'!$L:$L,"*Grey*")</f>
        <v>0</v>
      </c>
      <c r="M77" s="157">
        <f>COUNTIF('4.1 Research'!$L:$L,"*Black*")</f>
        <v>9</v>
      </c>
    </row>
    <row r="78" spans="1:13" x14ac:dyDescent="0.35">
      <c r="A78" s="152" t="str">
        <f>HYPERLINK("#'4.2 Audit And Quality Improveme'!A1","4.2 Audit and Quality Improvement")</f>
        <v>4.2 Audit and Quality Improvement</v>
      </c>
      <c r="B78" s="153">
        <f>(COUNTA('4.2 Audit And Quality Improveme'!$G:$G)-2)</f>
        <v>8</v>
      </c>
      <c r="C78" s="153">
        <f>COUNTIF('4.2 Audit And Quality Improveme'!$G:$G,"Met")+COUNTIF('4.2 Audit And Quality Improveme'!$G:$G,"Achieved")</f>
        <v>0</v>
      </c>
      <c r="D78" s="153">
        <f>COUNTIF('4.2 Audit And Quality Improveme'!$G:$G,"Partially compliant")+COUNTIF('4.2 Audit And Quality Improveme'!$G:$G,"Partially achieved")</f>
        <v>0</v>
      </c>
      <c r="E78" s="153">
        <f>COUNTIF('4.2 Audit And Quality Improveme'!$G:$G,"Not met")+COUNTIF('4.2 Audit And Quality Improveme'!$G:$G,"Not yet achieved")</f>
        <v>0</v>
      </c>
      <c r="F78" s="153">
        <f>COUNTIF('4.2 Audit And Quality Improveme'!$G:$G,"Not assessed")</f>
        <v>8</v>
      </c>
      <c r="G78" s="153">
        <f>COUNTIF('4.2 Audit And Quality Improveme'!$G:$G,"Not applicable")</f>
        <v>0</v>
      </c>
      <c r="H78" s="153">
        <f>COUNTIF('4.2 Audit And Quality Improveme'!$L:$L,"*Blue*")</f>
        <v>0</v>
      </c>
      <c r="I78" s="153">
        <f>COUNTIF('4.2 Audit And Quality Improveme'!$L:$L,"*Green*")</f>
        <v>0</v>
      </c>
      <c r="J78" s="153">
        <f>COUNTIF('4.2 Audit And Quality Improveme'!$L:$L,"*Amber*")</f>
        <v>0</v>
      </c>
      <c r="K78" s="153">
        <f>COUNTIF('4.2 Audit And Quality Improveme'!$L:$L,"*Red*")</f>
        <v>0</v>
      </c>
      <c r="L78" s="153">
        <f>COUNTIF('4.2 Audit And Quality Improveme'!$L:$L,"*Grey*")</f>
        <v>0</v>
      </c>
      <c r="M78" s="154">
        <f>COUNTIF('4.2 Audit And Quality Improveme'!$L:$L,"*Black*")</f>
        <v>8</v>
      </c>
    </row>
    <row r="79" spans="1:13" x14ac:dyDescent="0.35">
      <c r="A79" s="155" t="str">
        <f>HYPERLINK("#'4.3 Clinical Governance'!A1","4.3 Clinical Governance")</f>
        <v>4.3 Clinical Governance</v>
      </c>
      <c r="B79" s="156">
        <f>(COUNTA('4.3 Clinical Governance'!$G:$G)-2)</f>
        <v>13</v>
      </c>
      <c r="C79" s="156">
        <f>COUNTIF('4.3 Clinical Governance'!$G:$G,"Met")+COUNTIF('4.3 Clinical Governance'!$G:$G,"Achieved")</f>
        <v>0</v>
      </c>
      <c r="D79" s="156">
        <f>COUNTIF('4.3 Clinical Governance'!$G:$G,"Partially compliant")+COUNTIF('4.3 Clinical Governance'!$G:$G,"Partially achieved")</f>
        <v>0</v>
      </c>
      <c r="E79" s="156">
        <f>COUNTIF('4.3 Clinical Governance'!$G:$G,"Not met")+COUNTIF('4.3 Clinical Governance'!$G:$G,"Not yet achieved")</f>
        <v>0</v>
      </c>
      <c r="F79" s="156">
        <f>COUNTIF('4.3 Clinical Governance'!$G:$G,"Not assessed")</f>
        <v>13</v>
      </c>
      <c r="G79" s="156">
        <f>COUNTIF('4.3 Clinical Governance'!$G:$G,"Not applicable")</f>
        <v>0</v>
      </c>
      <c r="H79" s="156">
        <f>COUNTIF('4.3 Clinical Governance'!$L:$L,"*Blue*")</f>
        <v>0</v>
      </c>
      <c r="I79" s="156">
        <f>COUNTIF('4.3 Clinical Governance'!$L:$L,"*Green*")</f>
        <v>0</v>
      </c>
      <c r="J79" s="156">
        <f>COUNTIF('4.3 Clinical Governance'!$L:$L,"*Amber*")</f>
        <v>0</v>
      </c>
      <c r="K79" s="156">
        <f>COUNTIF('4.3 Clinical Governance'!$L:$L,"*Red*")</f>
        <v>0</v>
      </c>
      <c r="L79" s="156">
        <f>COUNTIF('4.3 Clinical Governance'!$L:$L,"*Grey*")</f>
        <v>0</v>
      </c>
      <c r="M79" s="157">
        <f>COUNTIF('4.3 Clinical Governance'!$L:$L,"*Black*")</f>
        <v>13</v>
      </c>
    </row>
    <row r="80" spans="1:13" x14ac:dyDescent="0.35">
      <c r="A80" s="152" t="str">
        <f>HYPERLINK("#'4.4 Patient Safety Standards'!A1","4.4 Patient Safety Standards")</f>
        <v>4.4 Patient Safety Standards</v>
      </c>
      <c r="B80" s="153">
        <f>(COUNTA('4.4 Patient Safety Standards'!$G:$G)-2)</f>
        <v>9</v>
      </c>
      <c r="C80" s="153">
        <f>COUNTIF('4.4 Patient Safety Standards'!$G:$G,"Met")+COUNTIF('4.4 Patient Safety Standards'!$G:$G,"Achieved")</f>
        <v>0</v>
      </c>
      <c r="D80" s="153">
        <f>COUNTIF('4.4 Patient Safety Standards'!$G:$G,"Partially compliant")+COUNTIF('4.4 Patient Safety Standards'!$G:$G,"Partially achieved")</f>
        <v>0</v>
      </c>
      <c r="E80" s="153">
        <f>COUNTIF('4.4 Patient Safety Standards'!$G:$G,"Not met")+COUNTIF('4.4 Patient Safety Standards'!$G:$G,"Not yet achieved")</f>
        <v>0</v>
      </c>
      <c r="F80" s="153">
        <f>COUNTIF('4.4 Patient Safety Standards'!$G:$G,"Not assessed")</f>
        <v>9</v>
      </c>
      <c r="G80" s="153">
        <f>COUNTIF('4.4 Patient Safety Standards'!$G:$G,"Not applicable")</f>
        <v>0</v>
      </c>
      <c r="H80" s="153">
        <f>COUNTIF('4.4 Patient Safety Standards'!$L:$L,"*Blue*")</f>
        <v>0</v>
      </c>
      <c r="I80" s="153">
        <f>COUNTIF('4.4 Patient Safety Standards'!$L:$L,"*Green*")</f>
        <v>0</v>
      </c>
      <c r="J80" s="153">
        <f>COUNTIF('4.4 Patient Safety Standards'!$L:$L,"*Amber*")</f>
        <v>0</v>
      </c>
      <c r="K80" s="153">
        <f>COUNTIF('4.4 Patient Safety Standards'!$L:$L,"*Red*")</f>
        <v>0</v>
      </c>
      <c r="L80" s="153">
        <f>COUNTIF('4.4 Patient Safety Standards'!$L:$L,"*Grey*")</f>
        <v>0</v>
      </c>
      <c r="M80" s="154">
        <f>COUNTIF('4.4 Patient Safety Standards'!$L:$L,"*Black*")</f>
        <v>9</v>
      </c>
    </row>
    <row r="81" spans="1:13" x14ac:dyDescent="0.35">
      <c r="A81" s="155" t="str">
        <f>HYPERLINK("#'4.5 Environmental Sustainabilit'!A1","4.5 Environmental Sustainability")</f>
        <v>4.5 Environmental Sustainability</v>
      </c>
      <c r="B81" s="156">
        <f>(COUNTA('4.5 Environmental Sustainabilit'!$G:$G)-2)</f>
        <v>12</v>
      </c>
      <c r="C81" s="156">
        <f>COUNTIF('4.5 Environmental Sustainabilit'!$G:$G,"Met")+COUNTIF('4.5 Environmental Sustainabilit'!$G:$G,"Achieved")</f>
        <v>0</v>
      </c>
      <c r="D81" s="156">
        <f>COUNTIF('4.5 Environmental Sustainabilit'!$G:$G,"Partially compliant")+COUNTIF('4.5 Environmental Sustainabilit'!$G:$G,"Partially achieved")</f>
        <v>0</v>
      </c>
      <c r="E81" s="156">
        <f>COUNTIF('4.5 Environmental Sustainabilit'!$G:$G,"Not met")+COUNTIF('4.5 Environmental Sustainabilit'!$G:$G,"Not yet achieved")</f>
        <v>0</v>
      </c>
      <c r="F81" s="156">
        <f>COUNTIF('4.5 Environmental Sustainabilit'!$G:$G,"Not assessed")</f>
        <v>12</v>
      </c>
      <c r="G81" s="156">
        <f>COUNTIF('4.5 Environmental Sustainabilit'!$G:$G,"Not applicable")</f>
        <v>0</v>
      </c>
      <c r="H81" s="156">
        <f>COUNTIF('4.5 Environmental Sustainabilit'!$L:$L,"*Blue*")</f>
        <v>0</v>
      </c>
      <c r="I81" s="156">
        <f>COUNTIF('4.5 Environmental Sustainabilit'!$L:$L,"*Green*")</f>
        <v>0</v>
      </c>
      <c r="J81" s="156">
        <f>COUNTIF('4.5 Environmental Sustainabilit'!$L:$L,"*Amber*")</f>
        <v>0</v>
      </c>
      <c r="K81" s="156">
        <f>COUNTIF('4.5 Environmental Sustainabilit'!$L:$L,"*Red*")</f>
        <v>0</v>
      </c>
      <c r="L81" s="156">
        <f>COUNTIF('4.5 Environmental Sustainabilit'!$L:$L,"*Grey*")</f>
        <v>0</v>
      </c>
      <c r="M81" s="157">
        <f>COUNTIF('4.5 Environmental Sustainabilit'!$L:$L,"*Black*")</f>
        <v>12</v>
      </c>
    </row>
    <row r="82" spans="1:13" x14ac:dyDescent="0.35">
      <c r="A82" s="152" t="str">
        <f>HYPERLINK("#'5.1 Capacity Management'!A1","5.1 Capacity Management")</f>
        <v>5.1 Capacity Management</v>
      </c>
      <c r="B82" s="153">
        <f>(COUNTA('5.1 Capacity Management'!$G:$G)-2)</f>
        <v>15</v>
      </c>
      <c r="C82" s="153">
        <f>COUNTIF('5.1 Capacity Management'!$G:$G,"Met")+COUNTIF('5.1 Capacity Management'!$G:$G,"Achieved")</f>
        <v>0</v>
      </c>
      <c r="D82" s="153">
        <f>COUNTIF('5.1 Capacity Management'!$G:$G,"Partially compliant")+COUNTIF('5.1 Capacity Management'!$G:$G,"Partially achieved")</f>
        <v>0</v>
      </c>
      <c r="E82" s="153">
        <f>COUNTIF('5.1 Capacity Management'!$G:$G,"Not met")+COUNTIF('5.1 Capacity Management'!$G:$G,"Not yet achieved")</f>
        <v>0</v>
      </c>
      <c r="F82" s="153">
        <f>COUNTIF('5.1 Capacity Management'!$G:$G,"Not assessed")</f>
        <v>15</v>
      </c>
      <c r="G82" s="153">
        <f>COUNTIF('5.1 Capacity Management'!$G:$G,"Not applicable")</f>
        <v>0</v>
      </c>
      <c r="H82" s="153">
        <f>COUNTIF('5.1 Capacity Management'!$L:$L,"*Blue*")</f>
        <v>0</v>
      </c>
      <c r="I82" s="153">
        <f>COUNTIF('5.1 Capacity Management'!$L:$L,"*Green*")</f>
        <v>0</v>
      </c>
      <c r="J82" s="153">
        <f>COUNTIF('5.1 Capacity Management'!$L:$L,"*Amber*")</f>
        <v>0</v>
      </c>
      <c r="K82" s="153">
        <f>COUNTIF('5.1 Capacity Management'!$L:$L,"*Red*")</f>
        <v>0</v>
      </c>
      <c r="L82" s="153">
        <f>COUNTIF('5.1 Capacity Management'!$L:$L,"*Grey*")</f>
        <v>0</v>
      </c>
      <c r="M82" s="154">
        <f>COUNTIF('5.1 Capacity Management'!$L:$L,"*Black*")</f>
        <v>15</v>
      </c>
    </row>
    <row r="83" spans="1:13" x14ac:dyDescent="0.35">
      <c r="A83" s="155" t="str">
        <f>HYPERLINK("#'5.2 Surge And Business Continui'!A1","5.2 Surge and Business Continuity Planning")</f>
        <v>5.2 Surge and Business Continuity Planning</v>
      </c>
      <c r="B83" s="156">
        <f>(COUNTA('5.2 Surge And Business Continui'!$G:$G)-2)</f>
        <v>8</v>
      </c>
      <c r="C83" s="156">
        <f>COUNTIF('5.2 Surge And Business Continui'!$G:$G,"Met")+COUNTIF('5.2 Surge And Business Continui'!$G:$G,"Achieved")</f>
        <v>0</v>
      </c>
      <c r="D83" s="156">
        <f>COUNTIF('5.2 Surge And Business Continui'!$G:$G,"Partially compliant")+COUNTIF('5.2 Surge And Business Continui'!$G:$G,"Partially achieved")</f>
        <v>0</v>
      </c>
      <c r="E83" s="156">
        <f>COUNTIF('5.2 Surge And Business Continui'!$G:$G,"Not met")+COUNTIF('5.2 Surge And Business Continui'!$G:$G,"Not yet achieved")</f>
        <v>0</v>
      </c>
      <c r="F83" s="156">
        <f>COUNTIF('5.2 Surge And Business Continui'!$G:$G,"Not assessed")</f>
        <v>8</v>
      </c>
      <c r="G83" s="156">
        <f>COUNTIF('5.2 Surge And Business Continui'!$G:$G,"Not applicable")</f>
        <v>0</v>
      </c>
      <c r="H83" s="156">
        <f>COUNTIF('5.2 Surge And Business Continui'!$L:$L,"*Blue*")</f>
        <v>0</v>
      </c>
      <c r="I83" s="156">
        <f>COUNTIF('5.2 Surge And Business Continui'!$L:$L,"*Green*")</f>
        <v>0</v>
      </c>
      <c r="J83" s="156">
        <f>COUNTIF('5.2 Surge And Business Continui'!$L:$L,"*Amber*")</f>
        <v>0</v>
      </c>
      <c r="K83" s="156">
        <f>COUNTIF('5.2 Surge And Business Continui'!$L:$L,"*Red*")</f>
        <v>0</v>
      </c>
      <c r="L83" s="156">
        <f>COUNTIF('5.2 Surge And Business Continui'!$L:$L,"*Grey*")</f>
        <v>0</v>
      </c>
      <c r="M83" s="157">
        <f>COUNTIF('5.2 Surge And Business Continui'!$L:$L,"*Black*")</f>
        <v>8</v>
      </c>
    </row>
    <row r="84" spans="1:13" x14ac:dyDescent="0.35">
      <c r="A84" s="152" t="str">
        <f>HYPERLINK("#'5.3 Major Incidents'!A1","5.3 Major Incidents")</f>
        <v>5.3 Major Incidents</v>
      </c>
      <c r="B84" s="153">
        <f>(COUNTA('5.3 Major Incidents'!$G:$G)-2)</f>
        <v>12</v>
      </c>
      <c r="C84" s="153">
        <f>COUNTIF('5.3 Major Incidents'!$G:$G,"Met")+COUNTIF('5.3 Major Incidents'!$G:$G,"Achieved")</f>
        <v>0</v>
      </c>
      <c r="D84" s="153">
        <f>COUNTIF('5.3 Major Incidents'!$G:$G,"Partially compliant")+COUNTIF('5.3 Major Incidents'!$G:$G,"Partially achieved")</f>
        <v>0</v>
      </c>
      <c r="E84" s="153">
        <f>COUNTIF('5.3 Major Incidents'!$G:$G,"Not met")+COUNTIF('5.3 Major Incidents'!$G:$G,"Not yet achieved")</f>
        <v>0</v>
      </c>
      <c r="F84" s="153">
        <f>COUNTIF('5.3 Major Incidents'!$G:$G,"Not assessed")</f>
        <v>12</v>
      </c>
      <c r="G84" s="153">
        <f>COUNTIF('5.3 Major Incidents'!$G:$G,"Not applicable")</f>
        <v>0</v>
      </c>
      <c r="H84" s="153">
        <f>COUNTIF('5.3 Major Incidents'!$L:$L,"*Blue*")</f>
        <v>0</v>
      </c>
      <c r="I84" s="153">
        <f>COUNTIF('5.3 Major Incidents'!$L:$L,"*Green*")</f>
        <v>0</v>
      </c>
      <c r="J84" s="153">
        <f>COUNTIF('5.3 Major Incidents'!$L:$L,"*Amber*")</f>
        <v>0</v>
      </c>
      <c r="K84" s="153">
        <f>COUNTIF('5.3 Major Incidents'!$L:$L,"*Red*")</f>
        <v>0</v>
      </c>
      <c r="L84" s="153">
        <f>COUNTIF('5.3 Major Incidents'!$L:$L,"*Grey*")</f>
        <v>0</v>
      </c>
      <c r="M84" s="154">
        <f>COUNTIF('5.3 Major Incidents'!$L:$L,"*Black*")</f>
        <v>12</v>
      </c>
    </row>
    <row r="85" spans="1:13" x14ac:dyDescent="0.35">
      <c r="A85" s="155" t="str">
        <f>HYPERLINK("#'5.4 High Consequence Infectious'!A1","5.4 High Consequence Infectious Diseases: Initial Isolation and Management")</f>
        <v>5.4 High Consequence Infectious Diseases: Initial Isolation and Management</v>
      </c>
      <c r="B85" s="156">
        <f>(COUNTA('5.4 High Consequence Infectious'!$G:$G)-2)</f>
        <v>14</v>
      </c>
      <c r="C85" s="156">
        <f>COUNTIF('5.4 High Consequence Infectious'!$G:$G,"Met")+COUNTIF('5.4 High Consequence Infectious'!$G:$G,"Achieved")</f>
        <v>0</v>
      </c>
      <c r="D85" s="156">
        <f>COUNTIF('5.4 High Consequence Infectious'!$G:$G,"Partially compliant")+COUNTIF('5.4 High Consequence Infectious'!$G:$G,"Partially achieved")</f>
        <v>0</v>
      </c>
      <c r="E85" s="156">
        <f>COUNTIF('5.4 High Consequence Infectious'!$G:$G,"Not met")+COUNTIF('5.4 High Consequence Infectious'!$G:$G,"Not yet achieved")</f>
        <v>0</v>
      </c>
      <c r="F85" s="156">
        <f>COUNTIF('5.4 High Consequence Infectious'!$G:$G,"Not assessed")</f>
        <v>14</v>
      </c>
      <c r="G85" s="156">
        <f>COUNTIF('5.4 High Consequence Infectious'!$G:$G,"Not applicable")</f>
        <v>0</v>
      </c>
      <c r="H85" s="156">
        <f>COUNTIF('5.4 High Consequence Infectious'!$L:$L,"*Blue*")</f>
        <v>0</v>
      </c>
      <c r="I85" s="156">
        <f>COUNTIF('5.4 High Consequence Infectious'!$L:$L,"*Green*")</f>
        <v>0</v>
      </c>
      <c r="J85" s="156">
        <f>COUNTIF('5.4 High Consequence Infectious'!$L:$L,"*Amber*")</f>
        <v>0</v>
      </c>
      <c r="K85" s="156">
        <f>COUNTIF('5.4 High Consequence Infectious'!$L:$L,"*Red*")</f>
        <v>0</v>
      </c>
      <c r="L85" s="156">
        <f>COUNTIF('5.4 High Consequence Infectious'!$L:$L,"*Grey*")</f>
        <v>0</v>
      </c>
      <c r="M85" s="157">
        <f>COUNTIF('5.4 High Consequence Infectious'!$L:$L,"*Black*")</f>
        <v>14</v>
      </c>
    </row>
    <row r="86" spans="1:13" x14ac:dyDescent="0.35">
      <c r="A86" s="152" t="str">
        <f>HYPERLINK("#'5.5 Fire And Evacuation'!A1","5.5 Fire and Evacuation")</f>
        <v>5.5 Fire and Evacuation</v>
      </c>
      <c r="B86" s="153">
        <f>(COUNTA('5.5 Fire And Evacuation'!$G:$G)-2)</f>
        <v>14</v>
      </c>
      <c r="C86" s="153">
        <f>COUNTIF('5.5 Fire And Evacuation'!$G:$G,"Met")+COUNTIF('5.5 Fire And Evacuation'!$G:$G,"Achieved")</f>
        <v>0</v>
      </c>
      <c r="D86" s="153">
        <f>COUNTIF('5.5 Fire And Evacuation'!$G:$G,"Partially compliant")+COUNTIF('5.5 Fire And Evacuation'!$G:$G,"Partially achieved")</f>
        <v>0</v>
      </c>
      <c r="E86" s="153">
        <f>COUNTIF('5.5 Fire And Evacuation'!$G:$G,"Not met")+COUNTIF('5.5 Fire And Evacuation'!$G:$G,"Not yet achieved")</f>
        <v>0</v>
      </c>
      <c r="F86" s="153">
        <f>COUNTIF('5.5 Fire And Evacuation'!$G:$G,"Not assessed")</f>
        <v>14</v>
      </c>
      <c r="G86" s="153">
        <f>COUNTIF('5.5 Fire And Evacuation'!$G:$G,"Not applicable")</f>
        <v>0</v>
      </c>
      <c r="H86" s="153">
        <f>COUNTIF('5.5 Fire And Evacuation'!$L:$L,"*Blue*")</f>
        <v>0</v>
      </c>
      <c r="I86" s="153">
        <f>COUNTIF('5.5 Fire And Evacuation'!$L:$L,"*Green*")</f>
        <v>0</v>
      </c>
      <c r="J86" s="153">
        <f>COUNTIF('5.5 Fire And Evacuation'!$L:$L,"*Amber*")</f>
        <v>0</v>
      </c>
      <c r="K86" s="153">
        <f>COUNTIF('5.5 Fire And Evacuation'!$L:$L,"*Red*")</f>
        <v>0</v>
      </c>
      <c r="L86" s="153">
        <f>COUNTIF('5.5 Fire And Evacuation'!$L:$L,"*Grey*")</f>
        <v>0</v>
      </c>
      <c r="M86" s="154">
        <f>COUNTIF('5.5 Fire And Evacuation'!$L:$L,"*Black*")</f>
        <v>14</v>
      </c>
    </row>
    <row r="87" spans="1:13" x14ac:dyDescent="0.35">
      <c r="A87" s="93"/>
      <c r="B87" s="93"/>
      <c r="C87" s="93"/>
      <c r="D87" s="93"/>
      <c r="E87" s="93"/>
      <c r="F87" s="93"/>
      <c r="G87" s="93"/>
      <c r="H87" s="93"/>
      <c r="I87" s="93"/>
      <c r="J87" s="93"/>
      <c r="K87" s="93"/>
      <c r="L87" s="93"/>
      <c r="M87" s="93"/>
    </row>
    <row r="88" spans="1:13" x14ac:dyDescent="0.35">
      <c r="A88" s="93"/>
      <c r="B88" s="93"/>
      <c r="C88" s="93"/>
      <c r="D88" s="93"/>
      <c r="E88" s="93"/>
      <c r="F88" s="93"/>
      <c r="G88" s="93"/>
      <c r="H88" s="93"/>
      <c r="I88" s="93"/>
      <c r="J88" s="93"/>
      <c r="K88" s="93"/>
      <c r="L88" s="93"/>
      <c r="M88" s="93"/>
    </row>
    <row r="89" spans="1:13" ht="18.5" customHeight="1" x14ac:dyDescent="0.45">
      <c r="A89" s="91"/>
      <c r="B89" s="142"/>
      <c r="C89" s="142"/>
      <c r="D89" s="142"/>
      <c r="E89" s="142"/>
      <c r="F89" s="142"/>
      <c r="G89" s="142"/>
      <c r="H89" s="142"/>
      <c r="I89" s="142"/>
      <c r="J89" s="93"/>
      <c r="K89" s="93"/>
      <c r="L89" s="93"/>
      <c r="M89" s="93"/>
    </row>
    <row r="90" spans="1:13" ht="20" customHeight="1" x14ac:dyDescent="0.35">
      <c r="A90" s="158"/>
      <c r="B90" s="316"/>
      <c r="C90" s="235"/>
      <c r="D90" s="235"/>
      <c r="E90" s="142"/>
      <c r="F90" s="316"/>
      <c r="G90" s="235"/>
      <c r="H90" s="235"/>
      <c r="I90" s="142"/>
      <c r="J90" s="93"/>
      <c r="K90" s="93"/>
      <c r="L90" s="93"/>
      <c r="M90" s="93"/>
    </row>
    <row r="91" spans="1:13" ht="30" customHeight="1" x14ac:dyDescent="0.35">
      <c r="A91" s="159"/>
      <c r="B91" s="159"/>
      <c r="C91" s="141"/>
      <c r="D91" s="159"/>
      <c r="E91" s="160"/>
      <c r="F91" s="141"/>
      <c r="G91" s="141"/>
      <c r="H91" s="159"/>
      <c r="I91" s="160"/>
      <c r="J91" s="93"/>
      <c r="K91" s="161"/>
      <c r="L91" s="161"/>
      <c r="M91" s="161"/>
    </row>
    <row r="92" spans="1:13" x14ac:dyDescent="0.35">
      <c r="A92" s="139"/>
      <c r="B92" s="162"/>
      <c r="C92" s="163"/>
      <c r="D92" s="163"/>
      <c r="E92" s="160"/>
      <c r="F92" s="162"/>
      <c r="G92" s="163"/>
      <c r="H92" s="163"/>
      <c r="I92" s="160"/>
      <c r="J92" s="93"/>
      <c r="K92" s="161"/>
      <c r="L92" s="161"/>
      <c r="M92" s="161"/>
    </row>
    <row r="93" spans="1:13" x14ac:dyDescent="0.35">
      <c r="A93" s="139"/>
      <c r="B93" s="162"/>
      <c r="C93" s="163"/>
      <c r="D93" s="163"/>
      <c r="E93" s="160"/>
      <c r="F93" s="162"/>
      <c r="G93" s="163"/>
      <c r="H93" s="163"/>
      <c r="I93" s="160"/>
      <c r="J93" s="93"/>
      <c r="K93" s="161"/>
      <c r="L93" s="161"/>
      <c r="M93" s="161"/>
    </row>
    <row r="94" spans="1:13" x14ac:dyDescent="0.35">
      <c r="A94" s="139"/>
      <c r="B94" s="162"/>
      <c r="C94" s="163"/>
      <c r="D94" s="163"/>
      <c r="E94" s="160"/>
      <c r="F94" s="162"/>
      <c r="G94" s="163"/>
      <c r="H94" s="163"/>
      <c r="I94" s="160"/>
      <c r="J94" s="93"/>
      <c r="K94" s="161"/>
      <c r="L94" s="161"/>
      <c r="M94" s="161"/>
    </row>
    <row r="95" spans="1:13" x14ac:dyDescent="0.35">
      <c r="A95" s="139"/>
      <c r="B95" s="162"/>
      <c r="C95" s="163"/>
      <c r="D95" s="163"/>
      <c r="E95" s="160"/>
      <c r="F95" s="162"/>
      <c r="G95" s="163"/>
      <c r="H95" s="163"/>
      <c r="I95" s="160"/>
      <c r="J95" s="93"/>
      <c r="K95" s="161"/>
      <c r="L95" s="161"/>
      <c r="M95" s="161"/>
    </row>
    <row r="96" spans="1:13" x14ac:dyDescent="0.35">
      <c r="A96" s="139"/>
      <c r="B96" s="162"/>
      <c r="C96" s="163"/>
      <c r="D96" s="163"/>
      <c r="E96" s="160"/>
      <c r="F96" s="162"/>
      <c r="G96" s="163"/>
      <c r="H96" s="163"/>
      <c r="I96" s="160"/>
      <c r="J96" s="93"/>
      <c r="K96" s="161"/>
      <c r="L96" s="161"/>
      <c r="M96" s="161"/>
    </row>
    <row r="97" spans="1:13" x14ac:dyDescent="0.35">
      <c r="A97" s="139"/>
      <c r="B97" s="140"/>
      <c r="C97" s="141"/>
      <c r="D97" s="141"/>
      <c r="E97" s="142"/>
      <c r="F97" s="140"/>
      <c r="G97" s="141"/>
      <c r="H97" s="141"/>
      <c r="I97" s="160"/>
      <c r="J97" s="93"/>
      <c r="K97" s="161"/>
      <c r="L97" s="161"/>
      <c r="M97" s="161"/>
    </row>
    <row r="98" spans="1:13" x14ac:dyDescent="0.35">
      <c r="A98" s="142"/>
      <c r="B98" s="142"/>
      <c r="C98" s="142"/>
      <c r="D98" s="142"/>
      <c r="E98" s="142"/>
      <c r="F98" s="142"/>
      <c r="G98" s="142"/>
      <c r="H98" s="142"/>
      <c r="I98" s="142"/>
      <c r="J98" s="93"/>
      <c r="K98" s="93"/>
      <c r="L98" s="93"/>
      <c r="M98" s="93"/>
    </row>
    <row r="99" spans="1:13" x14ac:dyDescent="0.35">
      <c r="A99" s="142"/>
      <c r="B99" s="142"/>
      <c r="C99" s="142"/>
      <c r="D99" s="142"/>
      <c r="E99" s="142"/>
      <c r="F99" s="142"/>
      <c r="G99" s="142"/>
      <c r="H99" s="142"/>
      <c r="I99" s="142"/>
      <c r="J99" s="93"/>
      <c r="K99" s="93"/>
      <c r="L99" s="93"/>
      <c r="M99" s="93"/>
    </row>
    <row r="100" spans="1:13" x14ac:dyDescent="0.35">
      <c r="A100" s="142"/>
      <c r="B100" s="142"/>
      <c r="C100" s="142"/>
      <c r="D100" s="142"/>
      <c r="E100" s="142"/>
      <c r="F100" s="142"/>
      <c r="G100" s="142"/>
      <c r="H100" s="142"/>
      <c r="I100" s="142"/>
      <c r="J100" s="93"/>
      <c r="K100" s="93"/>
      <c r="L100" s="93"/>
      <c r="M100" s="93"/>
    </row>
    <row r="101" spans="1:13" ht="18.5" customHeight="1" x14ac:dyDescent="0.45">
      <c r="A101" s="91"/>
      <c r="B101" s="142"/>
      <c r="C101" s="142"/>
      <c r="D101" s="142"/>
      <c r="E101" s="142"/>
      <c r="F101" s="142"/>
      <c r="G101" s="142"/>
      <c r="H101" s="142"/>
      <c r="I101" s="142"/>
      <c r="J101" s="93"/>
      <c r="K101" s="93"/>
      <c r="L101" s="93"/>
      <c r="M101" s="93"/>
    </row>
    <row r="102" spans="1:13" x14ac:dyDescent="0.35">
      <c r="A102" s="158"/>
      <c r="B102" s="316"/>
      <c r="C102" s="235"/>
      <c r="D102" s="235"/>
      <c r="E102" s="142"/>
      <c r="F102" s="316"/>
      <c r="G102" s="235"/>
      <c r="H102" s="235"/>
      <c r="I102" s="142"/>
      <c r="J102" s="93"/>
      <c r="K102" s="93"/>
      <c r="L102" s="93"/>
      <c r="M102" s="93"/>
    </row>
    <row r="103" spans="1:13" ht="30" customHeight="1" x14ac:dyDescent="0.35">
      <c r="A103" s="159"/>
      <c r="B103" s="159"/>
      <c r="C103" s="159"/>
      <c r="D103" s="159"/>
      <c r="E103" s="142"/>
      <c r="F103" s="159"/>
      <c r="G103" s="159"/>
      <c r="H103" s="159"/>
      <c r="I103" s="142"/>
      <c r="J103" s="93"/>
      <c r="K103" s="93"/>
      <c r="L103" s="93"/>
      <c r="M103" s="93"/>
    </row>
    <row r="104" spans="1:13" x14ac:dyDescent="0.35">
      <c r="A104" s="139"/>
      <c r="B104" s="162"/>
      <c r="C104" s="163"/>
      <c r="D104" s="163"/>
      <c r="E104" s="142"/>
      <c r="F104" s="162"/>
      <c r="G104" s="163"/>
      <c r="H104" s="163"/>
      <c r="I104" s="142"/>
      <c r="J104" s="93"/>
      <c r="K104" s="93"/>
      <c r="L104" s="93"/>
      <c r="M104" s="93"/>
    </row>
    <row r="105" spans="1:13" x14ac:dyDescent="0.35">
      <c r="A105" s="139"/>
      <c r="B105" s="162"/>
      <c r="C105" s="163"/>
      <c r="D105" s="163"/>
      <c r="E105" s="142"/>
      <c r="F105" s="162"/>
      <c r="G105" s="163"/>
      <c r="H105" s="163"/>
      <c r="I105" s="142"/>
      <c r="J105" s="93"/>
      <c r="K105" s="93"/>
      <c r="L105" s="93"/>
      <c r="M105" s="93"/>
    </row>
    <row r="106" spans="1:13" x14ac:dyDescent="0.35">
      <c r="A106" s="139"/>
      <c r="B106" s="162"/>
      <c r="C106" s="163"/>
      <c r="D106" s="163"/>
      <c r="E106" s="142"/>
      <c r="F106" s="162"/>
      <c r="G106" s="163"/>
      <c r="H106" s="163"/>
      <c r="I106" s="142"/>
      <c r="J106" s="93"/>
      <c r="K106" s="93"/>
      <c r="L106" s="93"/>
      <c r="M106" s="93"/>
    </row>
    <row r="107" spans="1:13" x14ac:dyDescent="0.35">
      <c r="A107" s="139"/>
      <c r="B107" s="162"/>
      <c r="C107" s="163"/>
      <c r="D107" s="163"/>
      <c r="E107" s="142"/>
      <c r="F107" s="162"/>
      <c r="G107" s="163"/>
      <c r="H107" s="163"/>
      <c r="I107" s="142"/>
      <c r="J107" s="93"/>
      <c r="K107" s="93"/>
      <c r="L107" s="93"/>
      <c r="M107" s="93"/>
    </row>
    <row r="108" spans="1:13" x14ac:dyDescent="0.35">
      <c r="A108" s="139"/>
      <c r="B108" s="162"/>
      <c r="C108" s="163"/>
      <c r="D108" s="163"/>
      <c r="E108" s="142"/>
      <c r="F108" s="162"/>
      <c r="G108" s="163"/>
      <c r="H108" s="163"/>
      <c r="I108" s="142"/>
      <c r="J108" s="93"/>
      <c r="K108" s="93"/>
      <c r="L108" s="93"/>
      <c r="M108" s="93"/>
    </row>
    <row r="109" spans="1:13" x14ac:dyDescent="0.35">
      <c r="A109" s="139"/>
      <c r="B109" s="162"/>
      <c r="C109" s="163"/>
      <c r="D109" s="163"/>
      <c r="E109" s="142"/>
      <c r="F109" s="162"/>
      <c r="G109" s="163"/>
      <c r="H109" s="163"/>
      <c r="I109" s="142"/>
      <c r="J109" s="93"/>
      <c r="K109" s="93"/>
      <c r="L109" s="93"/>
      <c r="M109" s="93"/>
    </row>
    <row r="110" spans="1:13" x14ac:dyDescent="0.35">
      <c r="A110" s="139"/>
      <c r="B110" s="140"/>
      <c r="C110" s="141"/>
      <c r="D110" s="141"/>
      <c r="E110" s="142"/>
      <c r="F110" s="140"/>
      <c r="G110" s="141"/>
      <c r="H110" s="141"/>
      <c r="I110" s="142"/>
      <c r="J110" s="93"/>
      <c r="K110" s="93"/>
      <c r="L110" s="93"/>
      <c r="M110" s="93"/>
    </row>
    <row r="111" spans="1:13" x14ac:dyDescent="0.35">
      <c r="A111" s="142"/>
      <c r="B111" s="142"/>
      <c r="C111" s="142"/>
      <c r="D111" s="142"/>
      <c r="E111" s="142"/>
      <c r="F111" s="142"/>
      <c r="G111" s="142"/>
      <c r="H111" s="142"/>
      <c r="I111" s="142"/>
      <c r="J111" s="93"/>
      <c r="K111" s="93"/>
      <c r="L111" s="93"/>
      <c r="M111" s="93"/>
    </row>
    <row r="112" spans="1:13" x14ac:dyDescent="0.35">
      <c r="I112" s="93"/>
      <c r="J112" s="93"/>
      <c r="K112" s="93"/>
      <c r="L112" s="93"/>
      <c r="M112" s="93"/>
    </row>
    <row r="113" spans="1:13" x14ac:dyDescent="0.35">
      <c r="A113" s="93"/>
      <c r="B113" s="93"/>
      <c r="C113" s="93"/>
      <c r="D113" s="93"/>
      <c r="E113" s="93"/>
      <c r="F113" s="93"/>
      <c r="G113" s="93"/>
      <c r="H113" s="93"/>
      <c r="I113" s="93"/>
      <c r="J113" s="93"/>
      <c r="K113" s="93"/>
      <c r="L113" s="93"/>
      <c r="M113" s="93"/>
    </row>
    <row r="114" spans="1:13" x14ac:dyDescent="0.35">
      <c r="A114" s="93"/>
      <c r="B114" s="93"/>
      <c r="C114" s="93"/>
      <c r="D114" s="93"/>
      <c r="E114" s="93"/>
      <c r="F114" s="93"/>
      <c r="G114" s="93"/>
      <c r="H114" s="93"/>
      <c r="I114" s="93"/>
      <c r="J114" s="93"/>
      <c r="K114" s="93"/>
      <c r="L114" s="93"/>
      <c r="M114" s="93"/>
    </row>
    <row r="115" spans="1:13" x14ac:dyDescent="0.35">
      <c r="A115" s="93"/>
      <c r="B115" s="93"/>
      <c r="C115" s="93"/>
      <c r="D115" s="93"/>
      <c r="E115" s="93"/>
      <c r="F115" s="93"/>
      <c r="G115" s="93"/>
      <c r="H115" s="93"/>
      <c r="I115" s="93"/>
      <c r="J115" s="93"/>
      <c r="K115" s="93"/>
      <c r="L115" s="93"/>
      <c r="M115" s="93"/>
    </row>
    <row r="116" spans="1:13" x14ac:dyDescent="0.35">
      <c r="A116" s="93"/>
      <c r="B116" s="93"/>
      <c r="C116" s="93"/>
      <c r="D116" s="93"/>
      <c r="E116" s="93"/>
      <c r="F116" s="93"/>
      <c r="G116" s="93"/>
      <c r="H116" s="93"/>
      <c r="I116" s="93"/>
      <c r="J116" s="93"/>
      <c r="K116" s="93"/>
      <c r="L116" s="93"/>
      <c r="M116" s="93"/>
    </row>
    <row r="117" spans="1:13" x14ac:dyDescent="0.35">
      <c r="A117" s="93"/>
      <c r="B117" s="93"/>
      <c r="C117" s="93"/>
      <c r="D117" s="93"/>
      <c r="E117" s="93"/>
      <c r="F117" s="93"/>
      <c r="G117" s="93"/>
      <c r="H117" s="93"/>
      <c r="I117" s="93"/>
      <c r="J117" s="93"/>
      <c r="K117" s="93"/>
      <c r="L117" s="93"/>
      <c r="M117" s="93"/>
    </row>
    <row r="118" spans="1:13" x14ac:dyDescent="0.35">
      <c r="A118" s="93"/>
      <c r="B118" s="93"/>
      <c r="C118" s="93"/>
      <c r="D118" s="93"/>
      <c r="E118" s="93"/>
      <c r="F118" s="93"/>
      <c r="G118" s="93"/>
      <c r="H118" s="93"/>
      <c r="I118" s="93"/>
      <c r="J118" s="93"/>
      <c r="K118" s="93"/>
      <c r="L118" s="93"/>
      <c r="M118" s="93"/>
    </row>
    <row r="119" spans="1:13" x14ac:dyDescent="0.35">
      <c r="A119" s="93"/>
      <c r="B119" s="93"/>
      <c r="C119" s="93"/>
      <c r="D119" s="93"/>
      <c r="E119" s="93"/>
      <c r="F119" s="93"/>
      <c r="G119" s="93"/>
      <c r="H119" s="93"/>
      <c r="I119" s="93"/>
      <c r="J119" s="93"/>
      <c r="K119" s="93"/>
      <c r="L119" s="93"/>
      <c r="M119" s="93"/>
    </row>
    <row r="120" spans="1:13" x14ac:dyDescent="0.35">
      <c r="A120" s="93"/>
      <c r="B120" s="93"/>
      <c r="C120" s="93"/>
      <c r="D120" s="93"/>
      <c r="E120" s="93"/>
      <c r="F120" s="93"/>
      <c r="G120" s="93"/>
      <c r="H120" s="93"/>
      <c r="I120" s="93"/>
      <c r="J120" s="93"/>
      <c r="K120" s="93"/>
      <c r="L120" s="93"/>
      <c r="M120" s="93"/>
    </row>
    <row r="121" spans="1:13" x14ac:dyDescent="0.35">
      <c r="A121" s="93"/>
      <c r="B121" s="93"/>
      <c r="C121" s="93"/>
      <c r="D121" s="93"/>
      <c r="E121" s="93"/>
      <c r="F121" s="93"/>
      <c r="G121" s="93"/>
      <c r="H121" s="93"/>
      <c r="I121" s="93"/>
      <c r="J121" s="93"/>
      <c r="K121" s="93"/>
      <c r="L121" s="93"/>
      <c r="M121" s="93"/>
    </row>
    <row r="122" spans="1:13" x14ac:dyDescent="0.35">
      <c r="A122" s="93"/>
      <c r="B122" s="93"/>
      <c r="C122" s="93"/>
      <c r="D122" s="93"/>
      <c r="E122" s="93"/>
      <c r="F122" s="93"/>
      <c r="G122" s="93"/>
      <c r="H122" s="93"/>
      <c r="I122" s="93"/>
      <c r="J122" s="93"/>
      <c r="K122" s="93"/>
      <c r="L122" s="93"/>
      <c r="M122" s="93"/>
    </row>
    <row r="123" spans="1:13" x14ac:dyDescent="0.35">
      <c r="A123" s="93"/>
      <c r="B123" s="93"/>
      <c r="C123" s="93"/>
      <c r="D123" s="93"/>
      <c r="E123" s="93"/>
      <c r="F123" s="93"/>
      <c r="G123" s="93"/>
      <c r="H123" s="93"/>
      <c r="I123" s="93"/>
      <c r="J123" s="93"/>
      <c r="K123" s="93"/>
      <c r="L123" s="93"/>
      <c r="M123" s="93"/>
    </row>
    <row r="124" spans="1:13" x14ac:dyDescent="0.35">
      <c r="A124" s="93"/>
      <c r="B124" s="93"/>
      <c r="C124" s="93"/>
      <c r="D124" s="93"/>
      <c r="E124" s="93"/>
      <c r="F124" s="93"/>
      <c r="G124" s="93"/>
      <c r="H124" s="93"/>
      <c r="I124" s="93"/>
      <c r="J124" s="93"/>
      <c r="K124" s="93"/>
      <c r="L124" s="93"/>
      <c r="M124" s="93"/>
    </row>
    <row r="125" spans="1:13" x14ac:dyDescent="0.35">
      <c r="A125" s="93"/>
      <c r="B125" s="93"/>
      <c r="C125" s="93"/>
      <c r="D125" s="93"/>
      <c r="E125" s="93"/>
      <c r="F125" s="93"/>
      <c r="G125" s="93"/>
      <c r="H125" s="93"/>
      <c r="I125" s="93"/>
      <c r="J125" s="93"/>
      <c r="K125" s="93"/>
      <c r="L125" s="93"/>
      <c r="M125" s="93"/>
    </row>
    <row r="126" spans="1:13" x14ac:dyDescent="0.35">
      <c r="A126" s="93"/>
      <c r="B126" s="93"/>
      <c r="C126" s="93"/>
      <c r="D126" s="93"/>
      <c r="E126" s="93"/>
      <c r="F126" s="93"/>
      <c r="G126" s="93"/>
      <c r="H126" s="93"/>
      <c r="I126" s="93"/>
      <c r="J126" s="93"/>
      <c r="K126" s="93"/>
      <c r="L126" s="93"/>
      <c r="M126" s="93"/>
    </row>
    <row r="127" spans="1:13" x14ac:dyDescent="0.35">
      <c r="A127" s="93"/>
      <c r="B127" s="93"/>
      <c r="C127" s="93"/>
      <c r="D127" s="93"/>
      <c r="E127" s="93"/>
      <c r="F127" s="93"/>
      <c r="G127" s="93"/>
      <c r="H127" s="93"/>
      <c r="I127" s="93"/>
      <c r="J127" s="93"/>
      <c r="K127" s="93"/>
      <c r="L127" s="93"/>
      <c r="M127" s="93"/>
    </row>
    <row r="128" spans="1:13" x14ac:dyDescent="0.35">
      <c r="A128" s="93"/>
      <c r="B128" s="93"/>
      <c r="C128" s="93"/>
      <c r="D128" s="93"/>
      <c r="E128" s="93"/>
      <c r="F128" s="93"/>
      <c r="G128" s="93"/>
      <c r="H128" s="93"/>
      <c r="I128" s="93"/>
      <c r="J128" s="93"/>
      <c r="K128" s="93"/>
      <c r="L128" s="93"/>
      <c r="M128" s="93"/>
    </row>
    <row r="129" spans="1:13" x14ac:dyDescent="0.35">
      <c r="A129" s="93"/>
      <c r="B129" s="93"/>
      <c r="C129" s="93"/>
      <c r="D129" s="93"/>
      <c r="E129" s="93"/>
      <c r="F129" s="93"/>
      <c r="G129" s="93"/>
      <c r="H129" s="93"/>
      <c r="I129" s="93"/>
      <c r="J129" s="93"/>
      <c r="K129" s="93"/>
      <c r="L129" s="93"/>
      <c r="M129" s="93"/>
    </row>
    <row r="130" spans="1:13" x14ac:dyDescent="0.35">
      <c r="A130" s="93"/>
      <c r="B130" s="93"/>
      <c r="C130" s="93"/>
      <c r="D130" s="93"/>
      <c r="E130" s="93"/>
      <c r="F130" s="93"/>
      <c r="G130" s="93"/>
      <c r="H130" s="93"/>
      <c r="I130" s="93"/>
      <c r="J130" s="93"/>
      <c r="K130" s="93"/>
      <c r="L130" s="93"/>
      <c r="M130" s="93"/>
    </row>
    <row r="131" spans="1:13" x14ac:dyDescent="0.35">
      <c r="A131" s="93"/>
      <c r="B131" s="93"/>
      <c r="C131" s="93"/>
      <c r="D131" s="93"/>
      <c r="E131" s="93"/>
      <c r="F131" s="93"/>
      <c r="G131" s="93"/>
      <c r="H131" s="93"/>
      <c r="I131" s="93"/>
      <c r="J131" s="93"/>
      <c r="K131" s="93"/>
      <c r="L131" s="93"/>
      <c r="M131" s="93"/>
    </row>
    <row r="132" spans="1:13" x14ac:dyDescent="0.35">
      <c r="A132" s="93"/>
      <c r="B132" s="93"/>
      <c r="C132" s="93"/>
      <c r="D132" s="93"/>
      <c r="E132" s="93"/>
      <c r="F132" s="93"/>
      <c r="G132" s="93"/>
      <c r="H132" s="93"/>
      <c r="I132" s="93"/>
      <c r="J132" s="93"/>
      <c r="K132" s="93"/>
      <c r="L132" s="93"/>
      <c r="M132" s="93"/>
    </row>
    <row r="133" spans="1:13" x14ac:dyDescent="0.35">
      <c r="A133" s="93"/>
      <c r="B133" s="93"/>
      <c r="C133" s="93"/>
      <c r="D133" s="93"/>
      <c r="E133" s="93"/>
      <c r="F133" s="93"/>
      <c r="G133" s="93"/>
      <c r="H133" s="93"/>
      <c r="I133" s="93"/>
      <c r="J133" s="93"/>
      <c r="K133" s="93"/>
      <c r="L133" s="93"/>
      <c r="M133" s="93"/>
    </row>
    <row r="134" spans="1:13" x14ac:dyDescent="0.35">
      <c r="A134" s="93"/>
      <c r="B134" s="93"/>
      <c r="C134" s="93"/>
      <c r="D134" s="93"/>
      <c r="E134" s="93"/>
      <c r="F134" s="93"/>
      <c r="G134" s="93"/>
      <c r="H134" s="93"/>
      <c r="I134" s="93"/>
      <c r="J134" s="93"/>
      <c r="K134" s="93"/>
      <c r="L134" s="93"/>
      <c r="M134" s="93"/>
    </row>
    <row r="135" spans="1:13" x14ac:dyDescent="0.35">
      <c r="A135" s="93"/>
      <c r="B135" s="93"/>
      <c r="C135" s="93"/>
      <c r="D135" s="93"/>
      <c r="E135" s="93"/>
      <c r="F135" s="93"/>
      <c r="G135" s="93"/>
      <c r="H135" s="93"/>
      <c r="I135" s="93"/>
      <c r="J135" s="93"/>
      <c r="K135" s="93"/>
      <c r="L135" s="93"/>
      <c r="M135" s="93"/>
    </row>
    <row r="136" spans="1:13" x14ac:dyDescent="0.35">
      <c r="A136" s="93"/>
      <c r="B136" s="93"/>
      <c r="C136" s="93"/>
      <c r="D136" s="93"/>
      <c r="E136" s="93"/>
      <c r="F136" s="93"/>
      <c r="G136" s="93"/>
      <c r="H136" s="93"/>
      <c r="I136" s="93"/>
      <c r="J136" s="93"/>
      <c r="K136" s="93"/>
      <c r="L136" s="93"/>
      <c r="M136" s="93"/>
    </row>
    <row r="137" spans="1:13" x14ac:dyDescent="0.35">
      <c r="A137" s="93"/>
      <c r="B137" s="93"/>
      <c r="C137" s="93"/>
      <c r="D137" s="93"/>
      <c r="E137" s="93"/>
      <c r="F137" s="93"/>
      <c r="G137" s="93"/>
      <c r="H137" s="93"/>
      <c r="I137" s="93"/>
      <c r="J137" s="93"/>
      <c r="K137" s="93"/>
      <c r="L137" s="93"/>
      <c r="M137" s="93"/>
    </row>
    <row r="138" spans="1:13" x14ac:dyDescent="0.35">
      <c r="A138" s="93"/>
      <c r="B138" s="93"/>
      <c r="C138" s="93"/>
      <c r="D138" s="93"/>
      <c r="E138" s="93"/>
      <c r="F138" s="93"/>
      <c r="G138" s="93"/>
      <c r="H138" s="93"/>
      <c r="I138" s="93"/>
      <c r="J138" s="93"/>
      <c r="K138" s="93"/>
      <c r="L138" s="93"/>
      <c r="M138" s="93"/>
    </row>
    <row r="139" spans="1:13" x14ac:dyDescent="0.35">
      <c r="A139" s="93"/>
      <c r="B139" s="93"/>
      <c r="C139" s="93"/>
      <c r="D139" s="93"/>
      <c r="E139" s="93"/>
      <c r="F139" s="93"/>
      <c r="G139" s="93"/>
      <c r="H139" s="93"/>
      <c r="I139" s="93"/>
      <c r="J139" s="93"/>
      <c r="K139" s="93"/>
      <c r="L139" s="93"/>
      <c r="M139" s="93"/>
    </row>
    <row r="140" spans="1:13" x14ac:dyDescent="0.35">
      <c r="A140" s="93"/>
      <c r="B140" s="93"/>
      <c r="C140" s="93"/>
      <c r="D140" s="93"/>
      <c r="E140" s="93"/>
      <c r="F140" s="93"/>
      <c r="G140" s="93"/>
      <c r="H140" s="93"/>
      <c r="I140" s="93"/>
      <c r="J140" s="93"/>
      <c r="K140" s="93"/>
      <c r="L140" s="93"/>
      <c r="M140" s="93"/>
    </row>
    <row r="141" spans="1:13" x14ac:dyDescent="0.35">
      <c r="A141" s="93"/>
      <c r="B141" s="93"/>
      <c r="C141" s="93"/>
      <c r="D141" s="93"/>
      <c r="E141" s="93"/>
      <c r="F141" s="93"/>
      <c r="G141" s="93"/>
      <c r="H141" s="93"/>
      <c r="I141" s="93"/>
      <c r="J141" s="93"/>
      <c r="K141" s="93"/>
      <c r="L141" s="93"/>
      <c r="M141" s="93"/>
    </row>
    <row r="142" spans="1:13" x14ac:dyDescent="0.35">
      <c r="A142" s="93"/>
      <c r="B142" s="93"/>
      <c r="C142" s="93"/>
      <c r="D142" s="93"/>
      <c r="E142" s="93"/>
      <c r="F142" s="93"/>
      <c r="G142" s="93"/>
      <c r="H142" s="93"/>
      <c r="I142" s="93"/>
      <c r="J142" s="93"/>
      <c r="K142" s="93"/>
      <c r="L142" s="93"/>
      <c r="M142" s="93"/>
    </row>
    <row r="143" spans="1:13" x14ac:dyDescent="0.35">
      <c r="A143" s="93"/>
      <c r="B143" s="93"/>
      <c r="C143" s="93"/>
      <c r="D143" s="93"/>
      <c r="E143" s="93"/>
      <c r="F143" s="93"/>
      <c r="G143" s="93"/>
      <c r="H143" s="93"/>
      <c r="I143" s="93"/>
      <c r="J143" s="93"/>
      <c r="K143" s="93"/>
      <c r="L143" s="93"/>
      <c r="M143" s="93"/>
    </row>
  </sheetData>
  <sheetProtection sheet="1" objects="1" scenarios="1" selectLockedCells="1" autoFilter="0" selectUnlockedCells="1"/>
  <mergeCells count="28">
    <mergeCell ref="A15:H15"/>
    <mergeCell ref="H17:M17"/>
    <mergeCell ref="A10:D10"/>
    <mergeCell ref="O1:Q3"/>
    <mergeCell ref="A6:H6"/>
    <mergeCell ref="A1:N3"/>
    <mergeCell ref="F90:H90"/>
    <mergeCell ref="P20:Q20"/>
    <mergeCell ref="F102:H102"/>
    <mergeCell ref="B4:Q4"/>
    <mergeCell ref="O17:Q17"/>
    <mergeCell ref="K7:M7"/>
    <mergeCell ref="O7:Q7"/>
    <mergeCell ref="P19:Q19"/>
    <mergeCell ref="B7:D7"/>
    <mergeCell ref="C17:G17"/>
    <mergeCell ref="B90:D90"/>
    <mergeCell ref="B102:D102"/>
    <mergeCell ref="O18:Q18"/>
    <mergeCell ref="F7:H7"/>
    <mergeCell ref="O22:Q22"/>
    <mergeCell ref="O23:Q23"/>
    <mergeCell ref="P29:Q29"/>
    <mergeCell ref="P24:Q24"/>
    <mergeCell ref="P25:Q25"/>
    <mergeCell ref="P26:Q26"/>
    <mergeCell ref="P27:Q27"/>
    <mergeCell ref="P28:Q28"/>
  </mergeCells>
  <conditionalFormatting sqref="B4 B5:M5">
    <cfRule type="expression" dxfId="1165" priority="4" stopIfTrue="1">
      <formula>$Z$1&gt;=0.8</formula>
    </cfRule>
    <cfRule type="expression" dxfId="1164" priority="4" stopIfTrue="1">
      <formula>AND($Z$1&gt;=0.5,$Z$1&lt;0.8)</formula>
    </cfRule>
    <cfRule type="expression" dxfId="1163" priority="5" stopIfTrue="1">
      <formula>$Z$1&lt;0.5</formula>
    </cfRule>
  </conditionalFormatting>
  <conditionalFormatting sqref="B5:F5 B4">
    <cfRule type="dataBar" priority="3">
      <dataBar>
        <cfvo type="num" val="0"/>
        <cfvo type="num" val="1"/>
        <color rgb="FF4F81BD"/>
      </dataBar>
    </cfRule>
  </conditionalFormatting>
  <dataValidations count="1">
    <dataValidation type="date" allowBlank="1" showErrorMessage="1" errorTitle="Invalid entry" error="Enter a valid date only" sqref="M5 M15:M16 M18:M86" xr:uid="{00000000-0002-0000-0200-000000000000}">
      <formula1>DATE(1900,1,1)</formula1>
      <formula2>DATE(2100,12,31)</formula2>
    </dataValidation>
  </dataValidations>
  <pageMargins left="0.3" right="0.3" top="0.75" bottom="0.75" header="0.5" footer="0.5"/>
  <pageSetup fitToHeight="0" orientation="landscape"/>
  <headerFooter>
    <oddHeader>&amp;LMid Cheshire Hospitals NHS Foundation Trust&amp;CGPICS V3 – Appendix 3 Audit&amp;R28 Jan 2026</oddHeader>
    <oddFooter>&amp;LConfidential – For internal audit use&amp;CPage &amp;P of &amp;N&amp;R© NHS</oddFooter>
  </headerFooter>
  <tableParts count="1">
    <tablePart r:id="rId1"/>
  </tableParts>
  <extLst>
    <ext xmlns:x14="http://schemas.microsoft.com/office/spreadsheetml/2009/9/main" uri="{78C0D931-6437-407d-A8EE-F0AAD7539E65}">
      <x14:conditionalFormattings>
        <x14:conditionalFormatting xmlns:xm="http://schemas.microsoft.com/office/excel/2006/main">
          <x14:cfRule type="iconSet" priority="2" id="{00000000-000E-0000-0200-000002000000}">
            <x14:iconSet iconSet="3Flags" custom="1">
              <x14:cfvo type="percent">
                <xm:f>0</xm:f>
              </x14:cfvo>
              <x14:cfvo type="num" gte="0">
                <xm:f>0</xm:f>
              </x14:cfvo>
              <x14:cfvo type="num">
                <xm:f>1</xm:f>
              </x14:cfvo>
              <x14:cfIcon iconSet="3Symbols2" iconId="2"/>
              <x14:cfIcon iconSet="3Symbols2" iconId="2"/>
              <x14:cfIcon iconSet="3Symbols2" iconId="0"/>
            </x14:iconSet>
          </x14:cfRule>
          <xm:sqref>F19:F86</xm:sqref>
        </x14:conditionalFormatting>
      </x14:conditionalFormatting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tabColor rgb="FF2E75B6"/>
  </sheetPr>
  <dimension ref="A1:Y22"/>
  <sheetViews>
    <sheetView showGridLines="0" showOutlineSymbols="0" zoomScaleNormal="100" workbookViewId="0">
      <pane ySplit="4" topLeftCell="A5" activePane="bottomLeft" state="frozen"/>
      <selection activeCell="K12" sqref="K12"/>
      <selection pane="bottomLeft" activeCell="G5" sqref="G5"/>
    </sheetView>
  </sheetViews>
  <sheetFormatPr defaultRowHeight="14.5" x14ac:dyDescent="0.35"/>
  <cols>
    <col min="1" max="1" width="10.81640625" customWidth="1"/>
    <col min="2" max="2" width="13" hidden="1" customWidth="1"/>
    <col min="3" max="3" width="45" hidden="1" customWidth="1"/>
    <col min="4" max="4" width="18" customWidth="1"/>
    <col min="5" max="5" width="12" hidden="1" customWidth="1"/>
    <col min="6" max="6" width="45" customWidth="1"/>
    <col min="7" max="7" width="30" customWidth="1"/>
    <col min="8" max="8" width="33.1796875" customWidth="1"/>
    <col min="9" max="10" width="34" customWidth="1"/>
    <col min="11" max="11" width="16" customWidth="1"/>
    <col min="12" max="12" width="14" customWidth="1"/>
    <col min="23" max="24" width="0" hidden="1" customWidth="1"/>
    <col min="25" max="25" width="13" hidden="1" customWidth="1"/>
    <col min="26" max="26" width="0" hidden="1" customWidth="1"/>
  </cols>
  <sheetData>
    <row r="1" spans="1:23" ht="80" customHeight="1" x14ac:dyDescent="0.45">
      <c r="A1" s="361" t="s">
        <v>790</v>
      </c>
      <c r="B1" s="362"/>
      <c r="C1" s="362"/>
      <c r="D1" s="362"/>
      <c r="E1" s="362"/>
      <c r="F1" s="362"/>
      <c r="G1" s="30" t="e" vm="3">
        <v>#VALUE!</v>
      </c>
      <c r="H1" s="44" t="e" vm="4">
        <v>#VALUE!</v>
      </c>
      <c r="I1" s="358" t="s">
        <v>163</v>
      </c>
      <c r="J1" s="359"/>
      <c r="K1" s="359"/>
      <c r="L1" s="360"/>
    </row>
    <row r="2" spans="1:23" ht="66" customHeight="1" x14ac:dyDescent="0.35">
      <c r="A2" s="50" t="s">
        <v>3089</v>
      </c>
      <c r="B2" s="317" t="str">
        <f>REPT("█",ROUND($W$2*50,0))&amp;REPT("░",50-ROUND($W$2*50,0))&amp;" "&amp;TEXT($W$2,"0%")</f>
        <v>░░░░░░░░░░░░░░░░░░░░░░░░░░░░░░░░░░░░░░░░░░░░░░░░░░ 0%</v>
      </c>
      <c r="C2" s="235"/>
      <c r="D2" s="235"/>
      <c r="E2" s="235"/>
      <c r="F2" s="235"/>
      <c r="G2" s="235"/>
      <c r="H2" s="235"/>
      <c r="I2" s="235"/>
      <c r="J2" s="235"/>
      <c r="K2" s="235"/>
      <c r="L2" s="235"/>
      <c r="W2" s="32">
        <f>IFERROR(1-COUNTIF($G:$G,"Not assessed")/(COUNTIF($D:$D,"Minimum Standard")+COUNTIF($D:$D,"Quality Recommendation")),0)</f>
        <v>0</v>
      </c>
    </row>
    <row r="3" spans="1:23" ht="20" customHeight="1" x14ac:dyDescent="0.35">
      <c r="A3" s="33"/>
      <c r="B3" s="33"/>
      <c r="C3" s="33"/>
      <c r="D3" s="33"/>
      <c r="E3" s="33"/>
      <c r="F3" s="33"/>
      <c r="G3" s="236"/>
      <c r="H3" s="235"/>
      <c r="I3" s="235"/>
      <c r="J3" s="236"/>
      <c r="K3" s="235"/>
      <c r="L3" s="235"/>
    </row>
    <row r="4" spans="1:23" ht="30" customHeight="1" x14ac:dyDescent="0.35">
      <c r="A4" s="34" t="s">
        <v>161</v>
      </c>
      <c r="B4" s="34" t="s">
        <v>105</v>
      </c>
      <c r="C4" s="34" t="s">
        <v>164</v>
      </c>
      <c r="D4" s="34" t="s">
        <v>165</v>
      </c>
      <c r="E4" s="34" t="s">
        <v>166</v>
      </c>
      <c r="F4" s="34" t="s">
        <v>167</v>
      </c>
      <c r="G4" s="35" t="s">
        <v>68</v>
      </c>
      <c r="H4" s="34" t="s">
        <v>70</v>
      </c>
      <c r="I4" s="34" t="s">
        <v>45</v>
      </c>
      <c r="J4" s="34" t="s">
        <v>47</v>
      </c>
      <c r="K4" s="36" t="s">
        <v>49</v>
      </c>
      <c r="L4" s="34" t="s">
        <v>15</v>
      </c>
    </row>
    <row r="5" spans="1:23" ht="60" customHeight="1" x14ac:dyDescent="0.35">
      <c r="A5" s="39" t="s">
        <v>791</v>
      </c>
      <c r="B5" s="39" t="s">
        <v>792</v>
      </c>
      <c r="C5" s="39" t="s">
        <v>793</v>
      </c>
      <c r="D5" s="39" t="s">
        <v>125</v>
      </c>
      <c r="E5" s="40">
        <v>1</v>
      </c>
      <c r="F5" s="39" t="s">
        <v>3196</v>
      </c>
      <c r="G5" s="7" t="s">
        <v>24</v>
      </c>
      <c r="H5" s="13"/>
      <c r="I5" s="23"/>
      <c r="J5" s="15"/>
      <c r="K5" s="15"/>
      <c r="L5" s="6" t="s">
        <v>172</v>
      </c>
    </row>
    <row r="6" spans="1:23" ht="60" customHeight="1" x14ac:dyDescent="0.35">
      <c r="A6" s="42" t="s">
        <v>794</v>
      </c>
      <c r="B6" s="42" t="s">
        <v>792</v>
      </c>
      <c r="C6" s="42" t="s">
        <v>793</v>
      </c>
      <c r="D6" s="42" t="s">
        <v>125</v>
      </c>
      <c r="E6" s="42">
        <v>2</v>
      </c>
      <c r="F6" s="42" t="s">
        <v>795</v>
      </c>
      <c r="G6" s="7" t="s">
        <v>24</v>
      </c>
      <c r="H6" s="13"/>
      <c r="I6" s="16"/>
      <c r="J6" s="17"/>
      <c r="K6" s="17"/>
      <c r="L6" s="6" t="s">
        <v>172</v>
      </c>
    </row>
    <row r="7" spans="1:23" ht="60" customHeight="1" x14ac:dyDescent="0.35">
      <c r="A7" s="40" t="s">
        <v>796</v>
      </c>
      <c r="B7" s="40" t="s">
        <v>792</v>
      </c>
      <c r="C7" s="40" t="s">
        <v>793</v>
      </c>
      <c r="D7" s="40" t="s">
        <v>125</v>
      </c>
      <c r="E7" s="40">
        <v>3</v>
      </c>
      <c r="F7" s="40" t="s">
        <v>797</v>
      </c>
      <c r="G7" s="7" t="s">
        <v>24</v>
      </c>
      <c r="H7" s="13"/>
      <c r="I7" s="16"/>
      <c r="J7" s="17"/>
      <c r="K7" s="17"/>
      <c r="L7" s="6" t="s">
        <v>172</v>
      </c>
    </row>
    <row r="8" spans="1:23" ht="60" customHeight="1" x14ac:dyDescent="0.35">
      <c r="A8" s="42" t="s">
        <v>798</v>
      </c>
      <c r="B8" s="42" t="s">
        <v>792</v>
      </c>
      <c r="C8" s="42" t="s">
        <v>793</v>
      </c>
      <c r="D8" s="42" t="s">
        <v>125</v>
      </c>
      <c r="E8" s="42">
        <v>4</v>
      </c>
      <c r="F8" s="42" t="s">
        <v>799</v>
      </c>
      <c r="G8" s="7" t="s">
        <v>24</v>
      </c>
      <c r="H8" s="13"/>
      <c r="I8" s="16"/>
      <c r="J8" s="17"/>
      <c r="K8" s="17"/>
      <c r="L8" s="6" t="s">
        <v>172</v>
      </c>
    </row>
    <row r="9" spans="1:23" ht="60" customHeight="1" x14ac:dyDescent="0.35">
      <c r="A9" s="40" t="s">
        <v>800</v>
      </c>
      <c r="B9" s="40" t="s">
        <v>792</v>
      </c>
      <c r="C9" s="40" t="s">
        <v>793</v>
      </c>
      <c r="D9" s="40" t="s">
        <v>125</v>
      </c>
      <c r="E9" s="40">
        <v>5</v>
      </c>
      <c r="F9" s="40" t="s">
        <v>801</v>
      </c>
      <c r="G9" s="7" t="s">
        <v>24</v>
      </c>
      <c r="H9" s="13"/>
      <c r="I9" s="16"/>
      <c r="J9" s="17"/>
      <c r="K9" s="17"/>
      <c r="L9" s="6" t="s">
        <v>172</v>
      </c>
    </row>
    <row r="10" spans="1:23" ht="60" customHeight="1" x14ac:dyDescent="0.35">
      <c r="A10" s="42" t="s">
        <v>802</v>
      </c>
      <c r="B10" s="42" t="s">
        <v>792</v>
      </c>
      <c r="C10" s="42" t="s">
        <v>793</v>
      </c>
      <c r="D10" s="42" t="s">
        <v>125</v>
      </c>
      <c r="E10" s="42">
        <v>6</v>
      </c>
      <c r="F10" s="42" t="s">
        <v>803</v>
      </c>
      <c r="G10" s="7" t="s">
        <v>24</v>
      </c>
      <c r="H10" s="13"/>
      <c r="I10" s="16"/>
      <c r="J10" s="17"/>
      <c r="K10" s="17"/>
      <c r="L10" s="6" t="s">
        <v>172</v>
      </c>
    </row>
    <row r="11" spans="1:23" ht="60" customHeight="1" x14ac:dyDescent="0.35">
      <c r="A11" s="40" t="s">
        <v>804</v>
      </c>
      <c r="B11" s="40" t="s">
        <v>792</v>
      </c>
      <c r="C11" s="40" t="s">
        <v>793</v>
      </c>
      <c r="D11" s="40" t="s">
        <v>125</v>
      </c>
      <c r="E11" s="40">
        <v>7</v>
      </c>
      <c r="F11" s="40" t="s">
        <v>805</v>
      </c>
      <c r="G11" s="7" t="s">
        <v>24</v>
      </c>
      <c r="H11" s="13"/>
      <c r="I11" s="16"/>
      <c r="J11" s="17"/>
      <c r="K11" s="17"/>
      <c r="L11" s="6" t="s">
        <v>172</v>
      </c>
    </row>
    <row r="12" spans="1:23" ht="60" customHeight="1" x14ac:dyDescent="0.35">
      <c r="A12" s="42" t="s">
        <v>806</v>
      </c>
      <c r="B12" s="42" t="s">
        <v>792</v>
      </c>
      <c r="C12" s="42" t="s">
        <v>793</v>
      </c>
      <c r="D12" s="42" t="s">
        <v>125</v>
      </c>
      <c r="E12" s="42">
        <v>8</v>
      </c>
      <c r="F12" s="42" t="s">
        <v>807</v>
      </c>
      <c r="G12" s="7" t="s">
        <v>24</v>
      </c>
      <c r="H12" s="13"/>
      <c r="I12" s="16"/>
      <c r="J12" s="17"/>
      <c r="K12" s="18"/>
      <c r="L12" s="6" t="s">
        <v>172</v>
      </c>
    </row>
    <row r="13" spans="1:23" x14ac:dyDescent="0.35">
      <c r="A13" s="45"/>
      <c r="B13" s="45"/>
      <c r="C13" s="45"/>
      <c r="D13" s="45"/>
      <c r="E13" s="45"/>
      <c r="F13" s="45"/>
      <c r="G13" s="46"/>
      <c r="H13" s="45"/>
      <c r="I13" s="47"/>
      <c r="J13" s="48"/>
      <c r="K13" s="49"/>
      <c r="L13" s="48"/>
    </row>
    <row r="14" spans="1:23" x14ac:dyDescent="0.35">
      <c r="A14" s="45"/>
      <c r="B14" s="45"/>
      <c r="C14" s="45"/>
      <c r="D14" s="45"/>
      <c r="E14" s="45"/>
      <c r="F14" s="45"/>
      <c r="G14" s="46"/>
      <c r="H14" s="45"/>
      <c r="I14" s="47"/>
      <c r="J14" s="48"/>
      <c r="K14" s="48"/>
      <c r="L14" s="48"/>
    </row>
    <row r="15" spans="1:23" x14ac:dyDescent="0.35">
      <c r="A15" s="45"/>
      <c r="B15" s="45"/>
      <c r="C15" s="45"/>
      <c r="D15" s="45"/>
      <c r="E15" s="45"/>
      <c r="F15" s="45"/>
      <c r="G15" s="46"/>
      <c r="H15" s="45"/>
      <c r="I15" s="47"/>
      <c r="J15" s="48"/>
      <c r="K15" s="48"/>
      <c r="L15" s="48"/>
    </row>
    <row r="16" spans="1:23" x14ac:dyDescent="0.35">
      <c r="A16" s="45"/>
      <c r="B16" s="45"/>
      <c r="C16" s="45"/>
      <c r="D16" s="45"/>
      <c r="E16" s="45"/>
      <c r="F16" s="45"/>
      <c r="G16" s="46"/>
      <c r="H16" s="45"/>
      <c r="I16" s="47"/>
      <c r="J16" s="48"/>
      <c r="K16" s="48"/>
      <c r="L16" s="48"/>
    </row>
    <row r="17" spans="1:12" x14ac:dyDescent="0.35">
      <c r="A17" s="45"/>
      <c r="B17" s="45"/>
      <c r="C17" s="45"/>
      <c r="D17" s="45"/>
      <c r="E17" s="45"/>
      <c r="F17" s="45"/>
      <c r="G17" s="46"/>
      <c r="H17" s="45"/>
      <c r="I17" s="47"/>
      <c r="J17" s="48"/>
      <c r="K17" s="49"/>
      <c r="L17" s="48"/>
    </row>
    <row r="18" spans="1:12" x14ac:dyDescent="0.35">
      <c r="A18" s="45"/>
      <c r="B18" s="45"/>
      <c r="C18" s="45"/>
      <c r="D18" s="45"/>
      <c r="E18" s="45"/>
      <c r="F18" s="45"/>
      <c r="G18" s="46"/>
      <c r="H18" s="45"/>
      <c r="I18" s="47"/>
      <c r="J18" s="48"/>
      <c r="K18" s="49"/>
      <c r="L18" s="48"/>
    </row>
    <row r="19" spans="1:12" x14ac:dyDescent="0.35">
      <c r="A19" s="45"/>
      <c r="B19" s="45"/>
      <c r="C19" s="45"/>
      <c r="D19" s="45"/>
      <c r="E19" s="45"/>
      <c r="F19" s="45"/>
      <c r="G19" s="46"/>
      <c r="H19" s="45"/>
      <c r="I19" s="47"/>
      <c r="J19" s="48"/>
      <c r="K19" s="49"/>
      <c r="L19" s="48"/>
    </row>
    <row r="20" spans="1:12" x14ac:dyDescent="0.35">
      <c r="A20" s="45"/>
      <c r="B20" s="45"/>
      <c r="C20" s="45"/>
      <c r="D20" s="45"/>
      <c r="E20" s="45"/>
      <c r="F20" s="45"/>
      <c r="G20" s="46"/>
      <c r="H20" s="45"/>
      <c r="I20" s="47"/>
      <c r="J20" s="48"/>
      <c r="K20" s="49"/>
      <c r="L20" s="48"/>
    </row>
    <row r="21" spans="1:12" x14ac:dyDescent="0.35">
      <c r="A21" s="45"/>
      <c r="B21" s="45"/>
      <c r="C21" s="45"/>
      <c r="D21" s="45"/>
      <c r="E21" s="45"/>
      <c r="F21" s="45"/>
      <c r="G21" s="46"/>
      <c r="H21" s="45"/>
      <c r="I21" s="47"/>
      <c r="J21" s="48"/>
      <c r="K21" s="49"/>
      <c r="L21" s="48"/>
    </row>
    <row r="22" spans="1:12" x14ac:dyDescent="0.35">
      <c r="A22" s="45"/>
      <c r="B22" s="45"/>
      <c r="C22" s="45"/>
      <c r="D22" s="45"/>
      <c r="E22" s="45"/>
      <c r="F22" s="45"/>
      <c r="G22" s="46"/>
      <c r="H22" s="45"/>
      <c r="I22" s="47"/>
      <c r="J22" s="48"/>
      <c r="K22" s="48"/>
      <c r="L22" s="48"/>
    </row>
  </sheetData>
  <sheetProtection sheet="1" selectLockedCells="1" sort="0" autoFilter="0"/>
  <autoFilter ref="A4:L4" xr:uid="{00000000-0009-0000-0000-00001B000000}"/>
  <mergeCells count="5">
    <mergeCell ref="I1:L1"/>
    <mergeCell ref="A1:F1"/>
    <mergeCell ref="B2:L2"/>
    <mergeCell ref="G3:I3"/>
    <mergeCell ref="J3:L3"/>
  </mergeCells>
  <conditionalFormatting sqref="B2:L2">
    <cfRule type="dataBar" priority="34">
      <dataBar>
        <cfvo type="num" val="0"/>
        <cfvo type="num" val="1"/>
        <color rgb="FF4F81BD"/>
      </dataBar>
    </cfRule>
    <cfRule type="expression" dxfId="781" priority="34">
      <formula>$W$2&gt;=0.8</formula>
    </cfRule>
    <cfRule type="expression" dxfId="780" priority="34">
      <formula>AND($W$2&gt;=0.5,$W$2&lt;0.8)</formula>
    </cfRule>
    <cfRule type="expression" dxfId="779" priority="34">
      <formula>$W$2&lt;0.5</formula>
    </cfRule>
  </conditionalFormatting>
  <conditionalFormatting sqref="G5:G22">
    <cfRule type="expression" dxfId="778" priority="21">
      <formula>$G5="Met"</formula>
    </cfRule>
    <cfRule type="expression" dxfId="777" priority="22">
      <formula>$G5="Achieved"</formula>
    </cfRule>
    <cfRule type="expression" dxfId="776" priority="23">
      <formula>$G5="Partially met"</formula>
    </cfRule>
    <cfRule type="expression" dxfId="775" priority="24">
      <formula>$G5="Partially achieved"</formula>
    </cfRule>
    <cfRule type="expression" dxfId="774" priority="25">
      <formula>$G5="Not met"</formula>
    </cfRule>
    <cfRule type="expression" dxfId="773" priority="26">
      <formula>$G5="Not yet achieved"</formula>
    </cfRule>
    <cfRule type="expression" dxfId="772" priority="27">
      <formula>$G5="Not applicable"</formula>
    </cfRule>
  </conditionalFormatting>
  <conditionalFormatting sqref="K5:K500">
    <cfRule type="expression" dxfId="771" priority="1">
      <formula>AND(K5&lt;&gt;"",K5&lt;TODAY())</formula>
    </cfRule>
  </conditionalFormatting>
  <conditionalFormatting sqref="L5:L22">
    <cfRule type="beginsWith" dxfId="770" priority="2" operator="beginsWith" text="Blue">
      <formula>LEFT(L5,LEN("Blue"))="Blue"</formula>
    </cfRule>
    <cfRule type="beginsWith" dxfId="769" priority="3" operator="beginsWith" text="Green">
      <formula>LEFT(L5,LEN("Green"))="Green"</formula>
    </cfRule>
    <cfRule type="beginsWith" dxfId="768" priority="4" operator="beginsWith" text="Red">
      <formula>LEFT(L5,LEN("Red"))="Red"</formula>
    </cfRule>
    <cfRule type="beginsWith" dxfId="767" priority="5" operator="beginsWith" text="Grey">
      <formula>LEFT(L5,LEN("Grey"))="Grey"</formula>
    </cfRule>
    <cfRule type="beginsWith" dxfId="766" priority="6" operator="beginsWith" text="Amber">
      <formula>LEFT(L5,LEN("Amber"))="Amber"</formula>
    </cfRule>
    <cfRule type="beginsWith" dxfId="765" priority="7" operator="beginsWith" text="Black">
      <formula>LEFT(L5,LEN("Black"))="Black"</formula>
    </cfRule>
  </conditionalFormatting>
  <dataValidations count="2">
    <dataValidation type="list" allowBlank="1" sqref="G5:G12" xr:uid="{00000000-0002-0000-1B00-000000000000}">
      <formula1>MSStatus</formula1>
    </dataValidation>
    <dataValidation type="list" allowBlank="1" sqref="L5:L22" xr:uid="{00000000-0002-0000-1B00-000001000000}">
      <formula1>BRAGStatus</formula1>
    </dataValidation>
  </dataValidations>
  <hyperlinks>
    <hyperlink ref="I1" r:id="rId1" xr:uid="{00000000-0004-0000-1B00-000000000000}"/>
    <hyperlink ref="H1" location="Dashboard!A1" display="← Dashboard" xr:uid="{66EF337C-CC21-408E-B950-3B977E8B936D}"/>
  </hyperlinks>
  <pageMargins left="0.3" right="0.3" top="0.75" bottom="0.75" header="0.5" footer="0.5"/>
  <pageSetup fitToHeight="0" orientation="landscape"/>
  <headerFooter>
    <oddHeader>&amp;LMid Cheshire Hospitals NHS Foundation Trust&amp;CGPICS V3 – Appendix 3 Audit&amp;R28 Jan 2026</oddHeader>
    <oddFooter>&amp;LConfidential – For internal audit use&amp;CPage &amp;P of &amp;N&amp;R© NHS</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tabColor rgb="FF2E75B6"/>
  </sheetPr>
  <dimension ref="A1:Y22"/>
  <sheetViews>
    <sheetView showGridLines="0" showOutlineSymbols="0" zoomScaleNormal="100" workbookViewId="0">
      <pane ySplit="4" topLeftCell="A13" activePane="bottomLeft" state="frozen"/>
      <selection activeCell="K12" sqref="K12"/>
      <selection pane="bottomLeft" activeCell="G13" sqref="G13"/>
    </sheetView>
  </sheetViews>
  <sheetFormatPr defaultRowHeight="14.5" x14ac:dyDescent="0.35"/>
  <cols>
    <col min="1" max="1" width="10.81640625" customWidth="1"/>
    <col min="2" max="2" width="13" hidden="1" customWidth="1"/>
    <col min="3" max="3" width="15" hidden="1" customWidth="1"/>
    <col min="4" max="4" width="18" customWidth="1"/>
    <col min="5" max="5" width="12" hidden="1" customWidth="1"/>
    <col min="6" max="6" width="45" customWidth="1"/>
    <col min="7" max="7" width="30" customWidth="1"/>
    <col min="8" max="8" width="33.1796875" customWidth="1"/>
    <col min="9" max="10" width="34" customWidth="1"/>
    <col min="11" max="11" width="16" customWidth="1"/>
    <col min="12" max="12" width="14" customWidth="1"/>
    <col min="23" max="24" width="0" hidden="1" customWidth="1"/>
    <col min="25" max="25" width="13" hidden="1" customWidth="1"/>
    <col min="26" max="26" width="0" hidden="1" customWidth="1"/>
  </cols>
  <sheetData>
    <row r="1" spans="1:23" ht="80" customHeight="1" x14ac:dyDescent="0.45">
      <c r="A1" s="361" t="s">
        <v>808</v>
      </c>
      <c r="B1" s="362"/>
      <c r="C1" s="362"/>
      <c r="D1" s="362"/>
      <c r="E1" s="362"/>
      <c r="F1" s="362"/>
      <c r="G1" s="30" t="e" vm="3">
        <v>#VALUE!</v>
      </c>
      <c r="H1" s="44" t="e" vm="4">
        <v>#VALUE!</v>
      </c>
      <c r="I1" s="358" t="s">
        <v>163</v>
      </c>
      <c r="J1" s="359"/>
      <c r="K1" s="359"/>
      <c r="L1" s="360"/>
    </row>
    <row r="2" spans="1:23" ht="66" customHeight="1" x14ac:dyDescent="0.35">
      <c r="A2" s="50" t="s">
        <v>3089</v>
      </c>
      <c r="B2" s="317" t="str">
        <f>REPT("█",ROUND($W$2*50,0))&amp;REPT("░",50-ROUND($W$2*50,0))&amp;" "&amp;TEXT($W$2,"0%")</f>
        <v>░░░░░░░░░░░░░░░░░░░░░░░░░░░░░░░░░░░░░░░░░░░░░░░░░░ 0%</v>
      </c>
      <c r="C2" s="235"/>
      <c r="D2" s="235"/>
      <c r="E2" s="235"/>
      <c r="F2" s="235"/>
      <c r="G2" s="235"/>
      <c r="H2" s="235"/>
      <c r="I2" s="235"/>
      <c r="J2" s="235"/>
      <c r="K2" s="235"/>
      <c r="L2" s="235"/>
      <c r="W2" s="32">
        <f>IFERROR(1-COUNTIF($G:$G,"Not assessed")/(COUNTIF($D:$D,"Minimum Standard")+COUNTIF($D:$D,"Quality Recommendation")),0)</f>
        <v>0</v>
      </c>
    </row>
    <row r="3" spans="1:23" ht="20" customHeight="1" x14ac:dyDescent="0.35">
      <c r="A3" s="33"/>
      <c r="B3" s="33"/>
      <c r="C3" s="33"/>
      <c r="D3" s="33"/>
      <c r="E3" s="33"/>
      <c r="F3" s="33"/>
      <c r="G3" s="236"/>
      <c r="H3" s="235"/>
      <c r="I3" s="235"/>
      <c r="J3" s="236"/>
      <c r="K3" s="235"/>
      <c r="L3" s="235"/>
    </row>
    <row r="4" spans="1:23" ht="30" customHeight="1" x14ac:dyDescent="0.35">
      <c r="A4" s="34" t="s">
        <v>161</v>
      </c>
      <c r="B4" s="34" t="s">
        <v>105</v>
      </c>
      <c r="C4" s="34" t="s">
        <v>164</v>
      </c>
      <c r="D4" s="34" t="s">
        <v>165</v>
      </c>
      <c r="E4" s="34" t="s">
        <v>166</v>
      </c>
      <c r="F4" s="34" t="s">
        <v>167</v>
      </c>
      <c r="G4" s="35" t="s">
        <v>68</v>
      </c>
      <c r="H4" s="34" t="s">
        <v>70</v>
      </c>
      <c r="I4" s="34" t="s">
        <v>45</v>
      </c>
      <c r="J4" s="34" t="s">
        <v>47</v>
      </c>
      <c r="K4" s="36" t="s">
        <v>49</v>
      </c>
      <c r="L4" s="34" t="s">
        <v>15</v>
      </c>
    </row>
    <row r="5" spans="1:23" ht="60" customHeight="1" x14ac:dyDescent="0.35">
      <c r="A5" s="39" t="s">
        <v>809</v>
      </c>
      <c r="B5" s="39" t="s">
        <v>810</v>
      </c>
      <c r="C5" s="39" t="s">
        <v>811</v>
      </c>
      <c r="D5" s="39" t="s">
        <v>125</v>
      </c>
      <c r="E5" s="40">
        <v>1</v>
      </c>
      <c r="F5" s="39" t="s">
        <v>812</v>
      </c>
      <c r="G5" s="7" t="s">
        <v>24</v>
      </c>
      <c r="H5" s="13"/>
      <c r="I5" s="23"/>
      <c r="J5" s="15"/>
      <c r="K5" s="15"/>
      <c r="L5" s="6" t="s">
        <v>172</v>
      </c>
    </row>
    <row r="6" spans="1:23" ht="60" customHeight="1" x14ac:dyDescent="0.35">
      <c r="A6" s="42" t="s">
        <v>813</v>
      </c>
      <c r="B6" s="42" t="s">
        <v>810</v>
      </c>
      <c r="C6" s="42" t="s">
        <v>811</v>
      </c>
      <c r="D6" s="42" t="s">
        <v>125</v>
      </c>
      <c r="E6" s="42">
        <v>2</v>
      </c>
      <c r="F6" s="42" t="s">
        <v>814</v>
      </c>
      <c r="G6" s="6" t="s">
        <v>24</v>
      </c>
      <c r="H6" s="13"/>
      <c r="I6" s="16"/>
      <c r="J6" s="17"/>
      <c r="K6" s="17"/>
      <c r="L6" s="6" t="s">
        <v>172</v>
      </c>
    </row>
    <row r="7" spans="1:23" ht="60" customHeight="1" x14ac:dyDescent="0.35">
      <c r="A7" s="40" t="s">
        <v>815</v>
      </c>
      <c r="B7" s="40" t="s">
        <v>810</v>
      </c>
      <c r="C7" s="40" t="s">
        <v>811</v>
      </c>
      <c r="D7" s="40" t="s">
        <v>125</v>
      </c>
      <c r="E7" s="40">
        <v>3</v>
      </c>
      <c r="F7" s="40" t="s">
        <v>816</v>
      </c>
      <c r="G7" s="6" t="s">
        <v>24</v>
      </c>
      <c r="H7" s="13"/>
      <c r="I7" s="16"/>
      <c r="J7" s="17"/>
      <c r="K7" s="17"/>
      <c r="L7" s="6" t="s">
        <v>172</v>
      </c>
    </row>
    <row r="8" spans="1:23" ht="60" customHeight="1" x14ac:dyDescent="0.35">
      <c r="A8" s="42" t="s">
        <v>817</v>
      </c>
      <c r="B8" s="42" t="s">
        <v>810</v>
      </c>
      <c r="C8" s="42" t="s">
        <v>811</v>
      </c>
      <c r="D8" s="42" t="s">
        <v>125</v>
      </c>
      <c r="E8" s="42">
        <v>4</v>
      </c>
      <c r="F8" s="42" t="s">
        <v>818</v>
      </c>
      <c r="G8" s="6" t="s">
        <v>24</v>
      </c>
      <c r="H8" s="13"/>
      <c r="I8" s="16"/>
      <c r="J8" s="17"/>
      <c r="K8" s="17"/>
      <c r="L8" s="6" t="s">
        <v>172</v>
      </c>
    </row>
    <row r="9" spans="1:23" ht="60" customHeight="1" x14ac:dyDescent="0.35">
      <c r="A9" s="40" t="s">
        <v>819</v>
      </c>
      <c r="B9" s="40" t="s">
        <v>810</v>
      </c>
      <c r="C9" s="40" t="s">
        <v>811</v>
      </c>
      <c r="D9" s="40" t="s">
        <v>125</v>
      </c>
      <c r="E9" s="40">
        <v>5</v>
      </c>
      <c r="F9" s="40" t="s">
        <v>820</v>
      </c>
      <c r="G9" s="6" t="s">
        <v>24</v>
      </c>
      <c r="H9" s="13"/>
      <c r="I9" s="16"/>
      <c r="J9" s="17"/>
      <c r="K9" s="17"/>
      <c r="L9" s="6" t="s">
        <v>172</v>
      </c>
    </row>
    <row r="10" spans="1:23" ht="60" customHeight="1" x14ac:dyDescent="0.35">
      <c r="A10" s="42" t="s">
        <v>821</v>
      </c>
      <c r="B10" s="42" t="s">
        <v>810</v>
      </c>
      <c r="C10" s="42" t="s">
        <v>811</v>
      </c>
      <c r="D10" s="42" t="s">
        <v>125</v>
      </c>
      <c r="E10" s="42">
        <v>6</v>
      </c>
      <c r="F10" s="42" t="s">
        <v>822</v>
      </c>
      <c r="G10" s="6" t="s">
        <v>24</v>
      </c>
      <c r="H10" s="13"/>
      <c r="I10" s="16"/>
      <c r="J10" s="17"/>
      <c r="K10" s="17"/>
      <c r="L10" s="6" t="s">
        <v>172</v>
      </c>
    </row>
    <row r="11" spans="1:23" ht="60" customHeight="1" x14ac:dyDescent="0.35">
      <c r="A11" s="40" t="s">
        <v>823</v>
      </c>
      <c r="B11" s="40" t="s">
        <v>810</v>
      </c>
      <c r="C11" s="40" t="s">
        <v>811</v>
      </c>
      <c r="D11" s="40" t="s">
        <v>125</v>
      </c>
      <c r="E11" s="40">
        <v>7</v>
      </c>
      <c r="F11" s="40" t="s">
        <v>824</v>
      </c>
      <c r="G11" s="6" t="s">
        <v>24</v>
      </c>
      <c r="H11" s="13"/>
      <c r="I11" s="16"/>
      <c r="J11" s="17"/>
      <c r="K11" s="17"/>
      <c r="L11" s="6" t="s">
        <v>172</v>
      </c>
    </row>
    <row r="12" spans="1:23" ht="60" customHeight="1" x14ac:dyDescent="0.35">
      <c r="A12" s="42" t="s">
        <v>825</v>
      </c>
      <c r="B12" s="42" t="s">
        <v>810</v>
      </c>
      <c r="C12" s="42" t="s">
        <v>811</v>
      </c>
      <c r="D12" s="42" t="s">
        <v>125</v>
      </c>
      <c r="E12" s="42">
        <v>8</v>
      </c>
      <c r="F12" s="42" t="s">
        <v>826</v>
      </c>
      <c r="G12" s="6" t="s">
        <v>24</v>
      </c>
      <c r="H12" s="13"/>
      <c r="I12" s="16"/>
      <c r="J12" s="17"/>
      <c r="K12" s="18"/>
      <c r="L12" s="6" t="s">
        <v>172</v>
      </c>
    </row>
    <row r="13" spans="1:23" ht="60" customHeight="1" x14ac:dyDescent="0.35">
      <c r="A13" s="40" t="s">
        <v>827</v>
      </c>
      <c r="B13" s="40" t="s">
        <v>810</v>
      </c>
      <c r="C13" s="40" t="s">
        <v>811</v>
      </c>
      <c r="D13" s="40" t="s">
        <v>184</v>
      </c>
      <c r="E13" s="40">
        <v>1</v>
      </c>
      <c r="F13" s="40" t="s">
        <v>828</v>
      </c>
      <c r="G13" s="6" t="s">
        <v>24</v>
      </c>
      <c r="H13" s="13"/>
      <c r="I13" s="16"/>
      <c r="J13" s="17"/>
      <c r="K13" s="18"/>
      <c r="L13" s="6" t="s">
        <v>172</v>
      </c>
    </row>
    <row r="14" spans="1:23" ht="60" customHeight="1" x14ac:dyDescent="0.35">
      <c r="A14" s="42" t="s">
        <v>829</v>
      </c>
      <c r="B14" s="42" t="s">
        <v>810</v>
      </c>
      <c r="C14" s="42" t="s">
        <v>811</v>
      </c>
      <c r="D14" s="42" t="s">
        <v>184</v>
      </c>
      <c r="E14" s="42">
        <v>2</v>
      </c>
      <c r="F14" s="42" t="s">
        <v>830</v>
      </c>
      <c r="G14" s="6" t="s">
        <v>24</v>
      </c>
      <c r="H14" s="13"/>
      <c r="I14" s="16"/>
      <c r="J14" s="17"/>
      <c r="K14" s="17"/>
      <c r="L14" s="6" t="s">
        <v>172</v>
      </c>
    </row>
    <row r="15" spans="1:23" ht="60" customHeight="1" x14ac:dyDescent="0.35">
      <c r="A15" s="40" t="s">
        <v>831</v>
      </c>
      <c r="B15" s="40" t="s">
        <v>810</v>
      </c>
      <c r="C15" s="40" t="s">
        <v>811</v>
      </c>
      <c r="D15" s="40" t="s">
        <v>184</v>
      </c>
      <c r="E15" s="40">
        <v>3</v>
      </c>
      <c r="F15" s="40" t="s">
        <v>832</v>
      </c>
      <c r="G15" s="6" t="s">
        <v>24</v>
      </c>
      <c r="H15" s="13"/>
      <c r="I15" s="16"/>
      <c r="J15" s="17"/>
      <c r="K15" s="17"/>
      <c r="L15" s="6" t="s">
        <v>172</v>
      </c>
    </row>
    <row r="16" spans="1:23" ht="60" customHeight="1" x14ac:dyDescent="0.35">
      <c r="A16" s="42" t="s">
        <v>833</v>
      </c>
      <c r="B16" s="42" t="s">
        <v>810</v>
      </c>
      <c r="C16" s="42" t="s">
        <v>811</v>
      </c>
      <c r="D16" s="42" t="s">
        <v>184</v>
      </c>
      <c r="E16" s="42">
        <v>4</v>
      </c>
      <c r="F16" s="42" t="s">
        <v>834</v>
      </c>
      <c r="G16" s="6" t="s">
        <v>24</v>
      </c>
      <c r="H16" s="13"/>
      <c r="I16" s="16"/>
      <c r="J16" s="17"/>
      <c r="K16" s="17"/>
      <c r="L16" s="6" t="s">
        <v>172</v>
      </c>
    </row>
    <row r="17" spans="1:12" ht="60" customHeight="1" x14ac:dyDescent="0.35">
      <c r="A17" s="40" t="s">
        <v>835</v>
      </c>
      <c r="B17" s="40" t="s">
        <v>810</v>
      </c>
      <c r="C17" s="40" t="s">
        <v>811</v>
      </c>
      <c r="D17" s="40" t="s">
        <v>184</v>
      </c>
      <c r="E17" s="40">
        <v>5</v>
      </c>
      <c r="F17" s="40" t="s">
        <v>3197</v>
      </c>
      <c r="G17" s="6" t="s">
        <v>24</v>
      </c>
      <c r="H17" s="13"/>
      <c r="I17" s="16"/>
      <c r="J17" s="17"/>
      <c r="K17" s="18"/>
      <c r="L17" s="6" t="s">
        <v>172</v>
      </c>
    </row>
    <row r="18" spans="1:12" ht="60" customHeight="1" x14ac:dyDescent="0.35">
      <c r="A18" s="42" t="s">
        <v>836</v>
      </c>
      <c r="B18" s="42" t="s">
        <v>810</v>
      </c>
      <c r="C18" s="42" t="s">
        <v>811</v>
      </c>
      <c r="D18" s="42" t="s">
        <v>184</v>
      </c>
      <c r="E18" s="42">
        <v>6</v>
      </c>
      <c r="F18" s="42" t="s">
        <v>837</v>
      </c>
      <c r="G18" s="6" t="s">
        <v>24</v>
      </c>
      <c r="H18" s="13"/>
      <c r="I18" s="16"/>
      <c r="J18" s="17"/>
      <c r="K18" s="18"/>
      <c r="L18" s="6" t="s">
        <v>172</v>
      </c>
    </row>
    <row r="19" spans="1:12" ht="60" customHeight="1" x14ac:dyDescent="0.35">
      <c r="A19" s="40" t="s">
        <v>838</v>
      </c>
      <c r="B19" s="40" t="s">
        <v>810</v>
      </c>
      <c r="C19" s="40" t="s">
        <v>811</v>
      </c>
      <c r="D19" s="40" t="s">
        <v>184</v>
      </c>
      <c r="E19" s="40">
        <v>7</v>
      </c>
      <c r="F19" s="40" t="s">
        <v>839</v>
      </c>
      <c r="G19" s="6" t="s">
        <v>24</v>
      </c>
      <c r="H19" s="13"/>
      <c r="I19" s="16"/>
      <c r="J19" s="17"/>
      <c r="K19" s="18"/>
      <c r="L19" s="6" t="s">
        <v>172</v>
      </c>
    </row>
    <row r="20" spans="1:12" ht="60" customHeight="1" x14ac:dyDescent="0.35">
      <c r="A20" s="42" t="s">
        <v>840</v>
      </c>
      <c r="B20" s="42" t="s">
        <v>810</v>
      </c>
      <c r="C20" s="42" t="s">
        <v>811</v>
      </c>
      <c r="D20" s="42" t="s">
        <v>184</v>
      </c>
      <c r="E20" s="42">
        <v>8</v>
      </c>
      <c r="F20" s="42" t="s">
        <v>841</v>
      </c>
      <c r="G20" s="6" t="s">
        <v>24</v>
      </c>
      <c r="H20" s="13"/>
      <c r="I20" s="16"/>
      <c r="J20" s="17"/>
      <c r="K20" s="18"/>
      <c r="L20" s="6" t="s">
        <v>172</v>
      </c>
    </row>
    <row r="21" spans="1:12" x14ac:dyDescent="0.35">
      <c r="A21" s="45"/>
      <c r="B21" s="45"/>
      <c r="C21" s="45"/>
      <c r="D21" s="45"/>
      <c r="E21" s="45"/>
      <c r="F21" s="45"/>
      <c r="G21" s="46"/>
      <c r="H21" s="45"/>
      <c r="I21" s="47"/>
      <c r="J21" s="48"/>
      <c r="K21" s="49"/>
      <c r="L21" s="48"/>
    </row>
    <row r="22" spans="1:12" x14ac:dyDescent="0.35">
      <c r="A22" s="45"/>
      <c r="B22" s="45"/>
      <c r="C22" s="45"/>
      <c r="D22" s="45"/>
      <c r="E22" s="45"/>
      <c r="F22" s="45"/>
      <c r="G22" s="46"/>
      <c r="H22" s="45"/>
      <c r="I22" s="47"/>
      <c r="J22" s="48"/>
      <c r="K22" s="48"/>
      <c r="L22" s="48"/>
    </row>
  </sheetData>
  <sheetProtection sheet="1" selectLockedCells="1" sort="0" autoFilter="0"/>
  <autoFilter ref="A4:L4" xr:uid="{00000000-0009-0000-0000-00001C000000}"/>
  <mergeCells count="5">
    <mergeCell ref="I1:L1"/>
    <mergeCell ref="A1:F1"/>
    <mergeCell ref="B2:L2"/>
    <mergeCell ref="G3:I3"/>
    <mergeCell ref="J3:L3"/>
  </mergeCells>
  <conditionalFormatting sqref="B2:L2">
    <cfRule type="dataBar" priority="34">
      <dataBar>
        <cfvo type="num" val="0"/>
        <cfvo type="num" val="1"/>
        <color rgb="FF4F81BD"/>
      </dataBar>
    </cfRule>
    <cfRule type="expression" dxfId="764" priority="34">
      <formula>$W$2&gt;=0.8</formula>
    </cfRule>
    <cfRule type="expression" dxfId="763" priority="34">
      <formula>AND($W$2&gt;=0.5,$W$2&lt;0.8)</formula>
    </cfRule>
    <cfRule type="expression" dxfId="762" priority="34">
      <formula>$W$2&lt;0.5</formula>
    </cfRule>
  </conditionalFormatting>
  <conditionalFormatting sqref="G5:G22">
    <cfRule type="expression" dxfId="761" priority="21">
      <formula>$G5="Met"</formula>
    </cfRule>
    <cfRule type="expression" dxfId="760" priority="22">
      <formula>$G5="Achieved"</formula>
    </cfRule>
    <cfRule type="expression" dxfId="759" priority="23">
      <formula>$G5="Partially met"</formula>
    </cfRule>
    <cfRule type="expression" dxfId="758" priority="24">
      <formula>$G5="Partially achieved"</formula>
    </cfRule>
    <cfRule type="expression" dxfId="757" priority="25">
      <formula>$G5="Not met"</formula>
    </cfRule>
    <cfRule type="expression" dxfId="756" priority="26">
      <formula>$G5="Not yet achieved"</formula>
    </cfRule>
    <cfRule type="expression" dxfId="755" priority="27">
      <formula>$G5="Not applicable"</formula>
    </cfRule>
  </conditionalFormatting>
  <conditionalFormatting sqref="K5:K500">
    <cfRule type="expression" dxfId="754" priority="1">
      <formula>AND(K5&lt;&gt;"",K5&lt;TODAY())</formula>
    </cfRule>
  </conditionalFormatting>
  <conditionalFormatting sqref="L5:L22">
    <cfRule type="beginsWith" dxfId="753" priority="2" operator="beginsWith" text="Blue">
      <formula>LEFT(L5,LEN("Blue"))="Blue"</formula>
    </cfRule>
    <cfRule type="beginsWith" dxfId="752" priority="3" operator="beginsWith" text="Green">
      <formula>LEFT(L5,LEN("Green"))="Green"</formula>
    </cfRule>
    <cfRule type="beginsWith" dxfId="751" priority="4" operator="beginsWith" text="Red">
      <formula>LEFT(L5,LEN("Red"))="Red"</formula>
    </cfRule>
    <cfRule type="beginsWith" dxfId="750" priority="5" operator="beginsWith" text="Grey">
      <formula>LEFT(L5,LEN("Grey"))="Grey"</formula>
    </cfRule>
    <cfRule type="beginsWith" dxfId="749" priority="6" operator="beginsWith" text="Amber">
      <formula>LEFT(L5,LEN("Amber"))="Amber"</formula>
    </cfRule>
    <cfRule type="beginsWith" dxfId="748" priority="7" operator="beginsWith" text="Black">
      <formula>LEFT(L5,LEN("Black"))="Black"</formula>
    </cfRule>
  </conditionalFormatting>
  <dataValidations count="3">
    <dataValidation type="list" allowBlank="1" sqref="G5:G12" xr:uid="{00000000-0002-0000-1C00-000000000000}">
      <formula1>MSStatus</formula1>
    </dataValidation>
    <dataValidation type="list" allowBlank="1" sqref="G13:G20" xr:uid="{00000000-0002-0000-1C00-000001000000}">
      <formula1>RecStatus</formula1>
    </dataValidation>
    <dataValidation type="list" allowBlank="1" sqref="L5:L22" xr:uid="{00000000-0002-0000-1C00-000002000000}">
      <formula1>BRAGStatus</formula1>
    </dataValidation>
  </dataValidations>
  <hyperlinks>
    <hyperlink ref="I1" r:id="rId1" xr:uid="{00000000-0004-0000-1C00-000000000000}"/>
    <hyperlink ref="H1" location="Dashboard!A1" display="← Dashboard" xr:uid="{876F841A-4880-476E-8287-13281B4E39EE}"/>
  </hyperlinks>
  <pageMargins left="0.3" right="0.3" top="0.75" bottom="0.75" header="0.5" footer="0.5"/>
  <pageSetup fitToHeight="0" orientation="landscape"/>
  <headerFooter>
    <oddHeader>&amp;LMid Cheshire Hospitals NHS Foundation Trust&amp;CGPICS V3 – Appendix 3 Audit&amp;R28 Jan 2026</oddHeader>
    <oddFooter>&amp;LConfidential – For internal audit use&amp;CPage &amp;P of &amp;N&amp;R© NHS</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tabColor rgb="FF2E75B6"/>
  </sheetPr>
  <dimension ref="A1:Y22"/>
  <sheetViews>
    <sheetView showGridLines="0" showOutlineSymbols="0" zoomScaleNormal="100" workbookViewId="0">
      <pane ySplit="4" topLeftCell="A14" activePane="bottomLeft" state="frozen"/>
      <selection activeCell="K12" sqref="K12"/>
      <selection pane="bottomLeft" activeCell="G14" sqref="G14"/>
    </sheetView>
  </sheetViews>
  <sheetFormatPr defaultRowHeight="14.5" x14ac:dyDescent="0.35"/>
  <cols>
    <col min="1" max="1" width="10.81640625" customWidth="1"/>
    <col min="2" max="2" width="13" hidden="1" customWidth="1"/>
    <col min="3" max="3" width="18" hidden="1" customWidth="1"/>
    <col min="4" max="4" width="18" customWidth="1"/>
    <col min="5" max="5" width="12" hidden="1" customWidth="1"/>
    <col min="6" max="6" width="45" customWidth="1"/>
    <col min="7" max="7" width="30" customWidth="1"/>
    <col min="8" max="8" width="33.1796875" customWidth="1"/>
    <col min="9" max="10" width="34" customWidth="1"/>
    <col min="11" max="11" width="16" customWidth="1"/>
    <col min="12" max="12" width="14" customWidth="1"/>
    <col min="23" max="24" width="0" hidden="1" customWidth="1"/>
    <col min="25" max="25" width="13" hidden="1" customWidth="1"/>
    <col min="26" max="26" width="0" hidden="1" customWidth="1"/>
  </cols>
  <sheetData>
    <row r="1" spans="1:23" ht="80" customHeight="1" x14ac:dyDescent="0.45">
      <c r="A1" s="361" t="s">
        <v>842</v>
      </c>
      <c r="B1" s="362"/>
      <c r="C1" s="362"/>
      <c r="D1" s="362"/>
      <c r="E1" s="362"/>
      <c r="F1" s="362"/>
      <c r="G1" s="30" t="e" vm="3">
        <v>#VALUE!</v>
      </c>
      <c r="H1" s="44" t="e" vm="4">
        <v>#VALUE!</v>
      </c>
      <c r="I1" s="358" t="s">
        <v>163</v>
      </c>
      <c r="J1" s="359"/>
      <c r="K1" s="359"/>
      <c r="L1" s="360"/>
    </row>
    <row r="2" spans="1:23" ht="66" customHeight="1" x14ac:dyDescent="0.35">
      <c r="A2" s="50" t="s">
        <v>3089</v>
      </c>
      <c r="B2" s="317" t="str">
        <f>REPT("█",ROUND($W$2*50,0))&amp;REPT("░",50-ROUND($W$2*50,0))&amp;" "&amp;TEXT($W$2,"0%")</f>
        <v>░░░░░░░░░░░░░░░░░░░░░░░░░░░░░░░░░░░░░░░░░░░░░░░░░░ 0%</v>
      </c>
      <c r="C2" s="235"/>
      <c r="D2" s="235"/>
      <c r="E2" s="235"/>
      <c r="F2" s="235"/>
      <c r="G2" s="235"/>
      <c r="H2" s="235"/>
      <c r="I2" s="235"/>
      <c r="J2" s="235"/>
      <c r="K2" s="235"/>
      <c r="L2" s="235"/>
      <c r="W2" s="32">
        <f>IFERROR(1-COUNTIF($G:$G,"Not assessed")/(COUNTIF($D:$D,"Minimum Standard")+COUNTIF($D:$D,"Quality Recommendation")),0)</f>
        <v>0</v>
      </c>
    </row>
    <row r="3" spans="1:23" ht="20" customHeight="1" x14ac:dyDescent="0.35">
      <c r="A3" s="33"/>
      <c r="B3" s="33"/>
      <c r="C3" s="33"/>
      <c r="D3" s="33"/>
      <c r="E3" s="33"/>
      <c r="F3" s="33"/>
      <c r="G3" s="236"/>
      <c r="H3" s="235"/>
      <c r="I3" s="235"/>
      <c r="J3" s="236"/>
      <c r="K3" s="235"/>
      <c r="L3" s="235"/>
    </row>
    <row r="4" spans="1:23" ht="30" customHeight="1" x14ac:dyDescent="0.35">
      <c r="A4" s="34" t="s">
        <v>161</v>
      </c>
      <c r="B4" s="34" t="s">
        <v>105</v>
      </c>
      <c r="C4" s="34" t="s">
        <v>164</v>
      </c>
      <c r="D4" s="34" t="s">
        <v>165</v>
      </c>
      <c r="E4" s="34" t="s">
        <v>166</v>
      </c>
      <c r="F4" s="34" t="s">
        <v>167</v>
      </c>
      <c r="G4" s="35" t="s">
        <v>68</v>
      </c>
      <c r="H4" s="34" t="s">
        <v>70</v>
      </c>
      <c r="I4" s="34" t="s">
        <v>45</v>
      </c>
      <c r="J4" s="34" t="s">
        <v>47</v>
      </c>
      <c r="K4" s="36" t="s">
        <v>49</v>
      </c>
      <c r="L4" s="34" t="s">
        <v>15</v>
      </c>
    </row>
    <row r="5" spans="1:23" ht="60" customHeight="1" x14ac:dyDescent="0.35">
      <c r="A5" s="39" t="s">
        <v>843</v>
      </c>
      <c r="B5" s="39" t="s">
        <v>844</v>
      </c>
      <c r="C5" s="39" t="s">
        <v>845</v>
      </c>
      <c r="D5" s="39" t="s">
        <v>125</v>
      </c>
      <c r="E5" s="40">
        <v>1</v>
      </c>
      <c r="F5" s="39" t="s">
        <v>3198</v>
      </c>
      <c r="G5" s="7" t="s">
        <v>24</v>
      </c>
      <c r="H5" s="19"/>
      <c r="I5" s="23"/>
      <c r="J5" s="15"/>
      <c r="K5" s="15"/>
      <c r="L5" s="6" t="s">
        <v>172</v>
      </c>
    </row>
    <row r="6" spans="1:23" ht="60" customHeight="1" x14ac:dyDescent="0.35">
      <c r="A6" s="42" t="s">
        <v>846</v>
      </c>
      <c r="B6" s="42" t="s">
        <v>844</v>
      </c>
      <c r="C6" s="42" t="s">
        <v>845</v>
      </c>
      <c r="D6" s="42" t="s">
        <v>125</v>
      </c>
      <c r="E6" s="42">
        <v>2</v>
      </c>
      <c r="F6" s="42" t="s">
        <v>847</v>
      </c>
      <c r="G6" s="7" t="s">
        <v>24</v>
      </c>
      <c r="H6" s="19"/>
      <c r="I6" s="16"/>
      <c r="J6" s="17"/>
      <c r="K6" s="17"/>
      <c r="L6" s="6" t="s">
        <v>172</v>
      </c>
    </row>
    <row r="7" spans="1:23" ht="60" customHeight="1" x14ac:dyDescent="0.35">
      <c r="A7" s="40" t="s">
        <v>848</v>
      </c>
      <c r="B7" s="40" t="s">
        <v>844</v>
      </c>
      <c r="C7" s="40" t="s">
        <v>845</v>
      </c>
      <c r="D7" s="40" t="s">
        <v>125</v>
      </c>
      <c r="E7" s="40">
        <v>3</v>
      </c>
      <c r="F7" s="40" t="s">
        <v>849</v>
      </c>
      <c r="G7" s="7" t="s">
        <v>24</v>
      </c>
      <c r="H7" s="19"/>
      <c r="I7" s="16"/>
      <c r="J7" s="17"/>
      <c r="K7" s="17"/>
      <c r="L7" s="6" t="s">
        <v>172</v>
      </c>
    </row>
    <row r="8" spans="1:23" ht="60" customHeight="1" x14ac:dyDescent="0.35">
      <c r="A8" s="42" t="s">
        <v>850</v>
      </c>
      <c r="B8" s="42" t="s">
        <v>844</v>
      </c>
      <c r="C8" s="42" t="s">
        <v>845</v>
      </c>
      <c r="D8" s="42" t="s">
        <v>125</v>
      </c>
      <c r="E8" s="42">
        <v>4</v>
      </c>
      <c r="F8" s="42" t="s">
        <v>851</v>
      </c>
      <c r="G8" s="7" t="s">
        <v>24</v>
      </c>
      <c r="H8" s="19"/>
      <c r="I8" s="16"/>
      <c r="J8" s="17"/>
      <c r="K8" s="17"/>
      <c r="L8" s="6" t="s">
        <v>172</v>
      </c>
    </row>
    <row r="9" spans="1:23" ht="60" customHeight="1" x14ac:dyDescent="0.35">
      <c r="A9" s="40" t="s">
        <v>852</v>
      </c>
      <c r="B9" s="40" t="s">
        <v>844</v>
      </c>
      <c r="C9" s="40" t="s">
        <v>845</v>
      </c>
      <c r="D9" s="40" t="s">
        <v>125</v>
      </c>
      <c r="E9" s="40">
        <v>5</v>
      </c>
      <c r="F9" s="40" t="s">
        <v>853</v>
      </c>
      <c r="G9" s="7" t="s">
        <v>24</v>
      </c>
      <c r="H9" s="19"/>
      <c r="I9" s="16"/>
      <c r="J9" s="17"/>
      <c r="K9" s="17"/>
      <c r="L9" s="6" t="s">
        <v>172</v>
      </c>
    </row>
    <row r="10" spans="1:23" ht="60" customHeight="1" x14ac:dyDescent="0.35">
      <c r="A10" s="42" t="s">
        <v>854</v>
      </c>
      <c r="B10" s="42" t="s">
        <v>844</v>
      </c>
      <c r="C10" s="42" t="s">
        <v>845</v>
      </c>
      <c r="D10" s="42" t="s">
        <v>125</v>
      </c>
      <c r="E10" s="42">
        <v>6</v>
      </c>
      <c r="F10" s="42" t="s">
        <v>855</v>
      </c>
      <c r="G10" s="7" t="s">
        <v>24</v>
      </c>
      <c r="H10" s="19"/>
      <c r="I10" s="16"/>
      <c r="J10" s="17"/>
      <c r="K10" s="17"/>
      <c r="L10" s="6" t="s">
        <v>172</v>
      </c>
    </row>
    <row r="11" spans="1:23" ht="60" customHeight="1" x14ac:dyDescent="0.35">
      <c r="A11" s="40" t="s">
        <v>856</v>
      </c>
      <c r="B11" s="40" t="s">
        <v>844</v>
      </c>
      <c r="C11" s="40" t="s">
        <v>845</v>
      </c>
      <c r="D11" s="40" t="s">
        <v>125</v>
      </c>
      <c r="E11" s="40">
        <v>7</v>
      </c>
      <c r="F11" s="40" t="s">
        <v>857</v>
      </c>
      <c r="G11" s="7" t="s">
        <v>24</v>
      </c>
      <c r="H11" s="19"/>
      <c r="I11" s="16"/>
      <c r="J11" s="17"/>
      <c r="K11" s="17"/>
      <c r="L11" s="6" t="s">
        <v>172</v>
      </c>
    </row>
    <row r="12" spans="1:23" ht="60" customHeight="1" x14ac:dyDescent="0.35">
      <c r="A12" s="42" t="s">
        <v>858</v>
      </c>
      <c r="B12" s="42" t="s">
        <v>844</v>
      </c>
      <c r="C12" s="42" t="s">
        <v>845</v>
      </c>
      <c r="D12" s="42" t="s">
        <v>125</v>
      </c>
      <c r="E12" s="42">
        <v>8</v>
      </c>
      <c r="F12" s="42" t="s">
        <v>3199</v>
      </c>
      <c r="G12" s="7" t="s">
        <v>24</v>
      </c>
      <c r="H12" s="19"/>
      <c r="I12" s="16"/>
      <c r="J12" s="17"/>
      <c r="K12" s="18"/>
      <c r="L12" s="6" t="s">
        <v>172</v>
      </c>
    </row>
    <row r="13" spans="1:23" ht="60" customHeight="1" x14ac:dyDescent="0.35">
      <c r="A13" s="40" t="s">
        <v>859</v>
      </c>
      <c r="B13" s="40" t="s">
        <v>844</v>
      </c>
      <c r="C13" s="40" t="s">
        <v>845</v>
      </c>
      <c r="D13" s="40" t="s">
        <v>125</v>
      </c>
      <c r="E13" s="40">
        <v>9</v>
      </c>
      <c r="F13" s="40" t="s">
        <v>860</v>
      </c>
      <c r="G13" s="7" t="s">
        <v>24</v>
      </c>
      <c r="H13" s="19"/>
      <c r="I13" s="16"/>
      <c r="J13" s="17"/>
      <c r="K13" s="18"/>
      <c r="L13" s="6" t="s">
        <v>172</v>
      </c>
    </row>
    <row r="14" spans="1:23" ht="60" customHeight="1" x14ac:dyDescent="0.35">
      <c r="A14" s="42" t="s">
        <v>861</v>
      </c>
      <c r="B14" s="42" t="s">
        <v>844</v>
      </c>
      <c r="C14" s="42" t="s">
        <v>845</v>
      </c>
      <c r="D14" s="42" t="s">
        <v>184</v>
      </c>
      <c r="E14" s="42">
        <v>1</v>
      </c>
      <c r="F14" s="42" t="s">
        <v>3201</v>
      </c>
      <c r="G14" s="6" t="s">
        <v>24</v>
      </c>
      <c r="H14" s="19"/>
      <c r="I14" s="16"/>
      <c r="J14" s="17"/>
      <c r="K14" s="17"/>
      <c r="L14" s="6" t="s">
        <v>172</v>
      </c>
    </row>
    <row r="15" spans="1:23" ht="60" customHeight="1" x14ac:dyDescent="0.35">
      <c r="A15" s="40" t="s">
        <v>862</v>
      </c>
      <c r="B15" s="40" t="s">
        <v>844</v>
      </c>
      <c r="C15" s="40" t="s">
        <v>845</v>
      </c>
      <c r="D15" s="40" t="s">
        <v>184</v>
      </c>
      <c r="E15" s="40">
        <v>2</v>
      </c>
      <c r="F15" s="40" t="s">
        <v>863</v>
      </c>
      <c r="G15" s="6" t="s">
        <v>24</v>
      </c>
      <c r="H15" s="19"/>
      <c r="I15" s="16"/>
      <c r="J15" s="17"/>
      <c r="K15" s="17"/>
      <c r="L15" s="6" t="s">
        <v>172</v>
      </c>
    </row>
    <row r="16" spans="1:23" ht="60" customHeight="1" x14ac:dyDescent="0.35">
      <c r="A16" s="42" t="s">
        <v>864</v>
      </c>
      <c r="B16" s="42" t="s">
        <v>844</v>
      </c>
      <c r="C16" s="42" t="s">
        <v>845</v>
      </c>
      <c r="D16" s="42" t="s">
        <v>184</v>
      </c>
      <c r="E16" s="42">
        <v>3</v>
      </c>
      <c r="F16" s="42" t="s">
        <v>3202</v>
      </c>
      <c r="G16" s="6" t="s">
        <v>24</v>
      </c>
      <c r="H16" s="19"/>
      <c r="I16" s="16"/>
      <c r="J16" s="17"/>
      <c r="K16" s="17"/>
      <c r="L16" s="6" t="s">
        <v>172</v>
      </c>
    </row>
    <row r="17" spans="1:12" ht="60" customHeight="1" x14ac:dyDescent="0.35">
      <c r="A17" s="40" t="s">
        <v>865</v>
      </c>
      <c r="B17" s="40" t="s">
        <v>844</v>
      </c>
      <c r="C17" s="40" t="s">
        <v>845</v>
      </c>
      <c r="D17" s="40" t="s">
        <v>184</v>
      </c>
      <c r="E17" s="40">
        <v>4</v>
      </c>
      <c r="F17" s="40" t="s">
        <v>3203</v>
      </c>
      <c r="G17" s="6" t="s">
        <v>24</v>
      </c>
      <c r="H17" s="19"/>
      <c r="I17" s="16"/>
      <c r="J17" s="17"/>
      <c r="K17" s="18"/>
      <c r="L17" s="6" t="s">
        <v>172</v>
      </c>
    </row>
    <row r="18" spans="1:12" ht="60" customHeight="1" x14ac:dyDescent="0.35">
      <c r="A18" s="42" t="s">
        <v>866</v>
      </c>
      <c r="B18" s="42" t="s">
        <v>844</v>
      </c>
      <c r="C18" s="42" t="s">
        <v>845</v>
      </c>
      <c r="D18" s="42" t="s">
        <v>184</v>
      </c>
      <c r="E18" s="42">
        <v>5</v>
      </c>
      <c r="F18" s="42" t="s">
        <v>3204</v>
      </c>
      <c r="G18" s="6" t="s">
        <v>24</v>
      </c>
      <c r="H18" s="19"/>
      <c r="I18" s="16"/>
      <c r="J18" s="17"/>
      <c r="K18" s="18"/>
      <c r="L18" s="6" t="s">
        <v>172</v>
      </c>
    </row>
    <row r="19" spans="1:12" ht="60" customHeight="1" x14ac:dyDescent="0.35">
      <c r="A19" s="40" t="s">
        <v>867</v>
      </c>
      <c r="B19" s="40" t="s">
        <v>844</v>
      </c>
      <c r="C19" s="40" t="s">
        <v>845</v>
      </c>
      <c r="D19" s="40" t="s">
        <v>184</v>
      </c>
      <c r="E19" s="40">
        <v>6</v>
      </c>
      <c r="F19" s="40" t="s">
        <v>3205</v>
      </c>
      <c r="G19" s="6" t="s">
        <v>24</v>
      </c>
      <c r="H19" s="19"/>
      <c r="I19" s="16"/>
      <c r="J19" s="17"/>
      <c r="K19" s="18"/>
      <c r="L19" s="6" t="s">
        <v>172</v>
      </c>
    </row>
    <row r="20" spans="1:12" ht="60" customHeight="1" x14ac:dyDescent="0.35">
      <c r="A20" s="42" t="s">
        <v>868</v>
      </c>
      <c r="B20" s="42" t="s">
        <v>844</v>
      </c>
      <c r="C20" s="42" t="s">
        <v>845</v>
      </c>
      <c r="D20" s="42" t="s">
        <v>184</v>
      </c>
      <c r="E20" s="42">
        <v>7</v>
      </c>
      <c r="F20" s="42" t="s">
        <v>869</v>
      </c>
      <c r="G20" s="6" t="s">
        <v>24</v>
      </c>
      <c r="H20" s="19"/>
      <c r="I20" s="16"/>
      <c r="J20" s="17"/>
      <c r="K20" s="18"/>
      <c r="L20" s="6" t="s">
        <v>172</v>
      </c>
    </row>
    <row r="21" spans="1:12" ht="60" customHeight="1" x14ac:dyDescent="0.35">
      <c r="A21" s="40" t="s">
        <v>870</v>
      </c>
      <c r="B21" s="40" t="s">
        <v>844</v>
      </c>
      <c r="C21" s="40" t="s">
        <v>845</v>
      </c>
      <c r="D21" s="40" t="s">
        <v>184</v>
      </c>
      <c r="E21" s="40">
        <v>8</v>
      </c>
      <c r="F21" s="40" t="s">
        <v>871</v>
      </c>
      <c r="G21" s="6" t="s">
        <v>24</v>
      </c>
      <c r="H21" s="19"/>
      <c r="I21" s="16"/>
      <c r="J21" s="17"/>
      <c r="K21" s="18"/>
      <c r="L21" s="6" t="s">
        <v>172</v>
      </c>
    </row>
    <row r="22" spans="1:12" ht="60" customHeight="1" x14ac:dyDescent="0.35">
      <c r="A22" s="42" t="s">
        <v>872</v>
      </c>
      <c r="B22" s="42" t="s">
        <v>844</v>
      </c>
      <c r="C22" s="42" t="s">
        <v>845</v>
      </c>
      <c r="D22" s="42" t="s">
        <v>184</v>
      </c>
      <c r="E22" s="42">
        <v>9</v>
      </c>
      <c r="F22" s="42" t="s">
        <v>873</v>
      </c>
      <c r="G22" s="6" t="s">
        <v>24</v>
      </c>
      <c r="H22" s="19"/>
      <c r="I22" s="16"/>
      <c r="J22" s="17"/>
      <c r="K22" s="17"/>
      <c r="L22" s="6" t="s">
        <v>172</v>
      </c>
    </row>
  </sheetData>
  <sheetProtection sheet="1" selectLockedCells="1" sort="0" autoFilter="0"/>
  <autoFilter ref="A4:L4" xr:uid="{00000000-0009-0000-0000-00001D000000}"/>
  <mergeCells count="5">
    <mergeCell ref="I1:L1"/>
    <mergeCell ref="A1:F1"/>
    <mergeCell ref="B2:L2"/>
    <mergeCell ref="G3:I3"/>
    <mergeCell ref="J3:L3"/>
  </mergeCells>
  <conditionalFormatting sqref="B2:L2">
    <cfRule type="dataBar" priority="34">
      <dataBar>
        <cfvo type="num" val="0"/>
        <cfvo type="num" val="1"/>
        <color rgb="FF4F81BD"/>
      </dataBar>
    </cfRule>
    <cfRule type="expression" dxfId="747" priority="34">
      <formula>$W$2&gt;=0.8</formula>
    </cfRule>
    <cfRule type="expression" dxfId="746" priority="34">
      <formula>AND($W$2&gt;=0.5,$W$2&lt;0.8)</formula>
    </cfRule>
    <cfRule type="expression" dxfId="745" priority="34">
      <formula>$W$2&lt;0.5</formula>
    </cfRule>
  </conditionalFormatting>
  <conditionalFormatting sqref="G5:G22">
    <cfRule type="expression" dxfId="744" priority="21">
      <formula>$G5="Met"</formula>
    </cfRule>
    <cfRule type="expression" dxfId="743" priority="22">
      <formula>$G5="Achieved"</formula>
    </cfRule>
    <cfRule type="expression" dxfId="742" priority="23">
      <formula>$G5="Partially met"</formula>
    </cfRule>
    <cfRule type="expression" dxfId="741" priority="24">
      <formula>$G5="Partially achieved"</formula>
    </cfRule>
    <cfRule type="expression" dxfId="740" priority="25">
      <formula>$G5="Not met"</formula>
    </cfRule>
    <cfRule type="expression" dxfId="739" priority="26">
      <formula>$G5="Not yet achieved"</formula>
    </cfRule>
    <cfRule type="expression" dxfId="738" priority="27">
      <formula>$G5="Not applicable"</formula>
    </cfRule>
  </conditionalFormatting>
  <conditionalFormatting sqref="K5:K500">
    <cfRule type="expression" dxfId="737" priority="1">
      <formula>AND(K5&lt;&gt;"",K5&lt;TODAY())</formula>
    </cfRule>
  </conditionalFormatting>
  <conditionalFormatting sqref="L5:L22">
    <cfRule type="beginsWith" dxfId="736" priority="2" operator="beginsWith" text="Blue">
      <formula>LEFT(L5,LEN("Blue"))="Blue"</formula>
    </cfRule>
    <cfRule type="beginsWith" dxfId="735" priority="3" operator="beginsWith" text="Green">
      <formula>LEFT(L5,LEN("Green"))="Green"</formula>
    </cfRule>
    <cfRule type="beginsWith" dxfId="734" priority="4" operator="beginsWith" text="Red">
      <formula>LEFT(L5,LEN("Red"))="Red"</formula>
    </cfRule>
    <cfRule type="beginsWith" dxfId="733" priority="5" operator="beginsWith" text="Grey">
      <formula>LEFT(L5,LEN("Grey"))="Grey"</formula>
    </cfRule>
    <cfRule type="beginsWith" dxfId="732" priority="6" operator="beginsWith" text="Amber">
      <formula>LEFT(L5,LEN("Amber"))="Amber"</formula>
    </cfRule>
    <cfRule type="beginsWith" dxfId="731" priority="7" operator="beginsWith" text="Black">
      <formula>LEFT(L5,LEN("Black"))="Black"</formula>
    </cfRule>
  </conditionalFormatting>
  <dataValidations count="3">
    <dataValidation type="list" allowBlank="1" sqref="G5:G13" xr:uid="{00000000-0002-0000-1D00-000000000000}">
      <formula1>MSStatus</formula1>
    </dataValidation>
    <dataValidation type="list" allowBlank="1" sqref="G14:G22" xr:uid="{00000000-0002-0000-1D00-000001000000}">
      <formula1>RecStatus</formula1>
    </dataValidation>
    <dataValidation type="list" allowBlank="1" sqref="L5:L22" xr:uid="{00000000-0002-0000-1D00-000002000000}">
      <formula1>BRAGStatus</formula1>
    </dataValidation>
  </dataValidations>
  <hyperlinks>
    <hyperlink ref="I1" r:id="rId1" xr:uid="{00000000-0004-0000-1D00-000000000000}"/>
    <hyperlink ref="H1" location="Dashboard!A1" display="← Dashboard" xr:uid="{9A65F1FE-92D1-4208-93C3-FAA71FB18D4C}"/>
  </hyperlinks>
  <pageMargins left="0.3" right="0.3" top="0.75" bottom="0.75" header="0.5" footer="0.5"/>
  <pageSetup fitToHeight="0" orientation="landscape"/>
  <headerFooter>
    <oddHeader>&amp;LMid Cheshire Hospitals NHS Foundation Trust&amp;CGPICS V3 – Appendix 3 Audit&amp;R28 Jan 2026</oddHeader>
    <oddFooter>&amp;LConfidential – For internal audit use&amp;CPage &amp;P of &amp;N&amp;R© NHS</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tabColor rgb="FF2E75B6"/>
  </sheetPr>
  <dimension ref="A1:Y22"/>
  <sheetViews>
    <sheetView showGridLines="0" showOutlineSymbols="0" zoomScaleNormal="100" workbookViewId="0">
      <pane ySplit="4" topLeftCell="A14" activePane="bottomLeft" state="frozen"/>
      <selection activeCell="K12" sqref="K12"/>
      <selection pane="bottomLeft" activeCell="G14" sqref="G14"/>
    </sheetView>
  </sheetViews>
  <sheetFormatPr defaultRowHeight="14.5" x14ac:dyDescent="0.35"/>
  <cols>
    <col min="1" max="1" width="10.81640625" customWidth="1"/>
    <col min="2" max="2" width="13" hidden="1" customWidth="1"/>
    <col min="3" max="3" width="15" hidden="1" customWidth="1"/>
    <col min="4" max="4" width="18" customWidth="1"/>
    <col min="5" max="5" width="12" hidden="1" customWidth="1"/>
    <col min="6" max="6" width="45" customWidth="1"/>
    <col min="7" max="7" width="30" customWidth="1"/>
    <col min="8" max="8" width="33.1796875" customWidth="1"/>
    <col min="9" max="10" width="34" customWidth="1"/>
    <col min="11" max="11" width="16" customWidth="1"/>
    <col min="12" max="12" width="14" customWidth="1"/>
    <col min="23" max="24" width="0" hidden="1" customWidth="1"/>
    <col min="25" max="25" width="13" hidden="1" customWidth="1"/>
    <col min="26" max="26" width="0" hidden="1" customWidth="1"/>
  </cols>
  <sheetData>
    <row r="1" spans="1:23" ht="80" customHeight="1" x14ac:dyDescent="0.45">
      <c r="A1" s="361" t="s">
        <v>874</v>
      </c>
      <c r="B1" s="362"/>
      <c r="C1" s="362"/>
      <c r="D1" s="362"/>
      <c r="E1" s="362"/>
      <c r="F1" s="362"/>
      <c r="G1" s="30" t="e" vm="3">
        <v>#VALUE!</v>
      </c>
      <c r="H1" s="44" t="e" vm="4">
        <v>#VALUE!</v>
      </c>
      <c r="I1" s="358" t="s">
        <v>163</v>
      </c>
      <c r="J1" s="359"/>
      <c r="K1" s="359"/>
      <c r="L1" s="360"/>
    </row>
    <row r="2" spans="1:23" ht="66" customHeight="1" x14ac:dyDescent="0.35">
      <c r="A2" s="50" t="s">
        <v>3089</v>
      </c>
      <c r="B2" s="317" t="str">
        <f>REPT("█",ROUND($W$2*50,0))&amp;REPT("░",50-ROUND($W$2*50,0))&amp;" "&amp;TEXT($W$2,"0%")</f>
        <v>░░░░░░░░░░░░░░░░░░░░░░░░░░░░░░░░░░░░░░░░░░░░░░░░░░ 0%</v>
      </c>
      <c r="C2" s="235"/>
      <c r="D2" s="235"/>
      <c r="E2" s="235"/>
      <c r="F2" s="235"/>
      <c r="G2" s="235"/>
      <c r="H2" s="235"/>
      <c r="I2" s="235"/>
      <c r="J2" s="235"/>
      <c r="K2" s="235"/>
      <c r="L2" s="235"/>
      <c r="W2" s="32">
        <f>IFERROR(1-COUNTIF($G:$G,"Not assessed")/(COUNTIF($D:$D,"Minimum Standard")+COUNTIF($D:$D,"Quality Recommendation")),0)</f>
        <v>0</v>
      </c>
    </row>
    <row r="3" spans="1:23" ht="20" customHeight="1" x14ac:dyDescent="0.35">
      <c r="A3" s="33"/>
      <c r="B3" s="33"/>
      <c r="C3" s="33"/>
      <c r="D3" s="33"/>
      <c r="E3" s="33"/>
      <c r="F3" s="33"/>
      <c r="G3" s="236"/>
      <c r="H3" s="235"/>
      <c r="I3" s="235"/>
      <c r="J3" s="236"/>
      <c r="K3" s="235"/>
      <c r="L3" s="235"/>
    </row>
    <row r="4" spans="1:23" ht="30" customHeight="1" x14ac:dyDescent="0.35">
      <c r="A4" s="34" t="s">
        <v>161</v>
      </c>
      <c r="B4" s="34" t="s">
        <v>105</v>
      </c>
      <c r="C4" s="34" t="s">
        <v>164</v>
      </c>
      <c r="D4" s="34" t="s">
        <v>165</v>
      </c>
      <c r="E4" s="34" t="s">
        <v>166</v>
      </c>
      <c r="F4" s="34" t="s">
        <v>167</v>
      </c>
      <c r="G4" s="35" t="s">
        <v>68</v>
      </c>
      <c r="H4" s="34" t="s">
        <v>70</v>
      </c>
      <c r="I4" s="34" t="s">
        <v>45</v>
      </c>
      <c r="J4" s="34" t="s">
        <v>47</v>
      </c>
      <c r="K4" s="36" t="s">
        <v>49</v>
      </c>
      <c r="L4" s="34" t="s">
        <v>15</v>
      </c>
    </row>
    <row r="5" spans="1:23" ht="60" customHeight="1" x14ac:dyDescent="0.35">
      <c r="A5" s="39" t="s">
        <v>875</v>
      </c>
      <c r="B5" s="39" t="s">
        <v>876</v>
      </c>
      <c r="C5" s="39" t="s">
        <v>877</v>
      </c>
      <c r="D5" s="39" t="s">
        <v>125</v>
      </c>
      <c r="E5" s="40">
        <v>1</v>
      </c>
      <c r="F5" s="39" t="s">
        <v>3206</v>
      </c>
      <c r="G5" s="7" t="s">
        <v>24</v>
      </c>
      <c r="H5" s="19"/>
      <c r="I5" s="23"/>
      <c r="J5" s="15"/>
      <c r="K5" s="15"/>
      <c r="L5" s="6" t="s">
        <v>172</v>
      </c>
    </row>
    <row r="6" spans="1:23" ht="60" customHeight="1" x14ac:dyDescent="0.35">
      <c r="A6" s="42" t="s">
        <v>878</v>
      </c>
      <c r="B6" s="42" t="s">
        <v>876</v>
      </c>
      <c r="C6" s="42" t="s">
        <v>877</v>
      </c>
      <c r="D6" s="42" t="s">
        <v>125</v>
      </c>
      <c r="E6" s="42">
        <v>2</v>
      </c>
      <c r="F6" s="42" t="s">
        <v>879</v>
      </c>
      <c r="G6" s="7" t="s">
        <v>24</v>
      </c>
      <c r="H6" s="19"/>
      <c r="I6" s="16"/>
      <c r="J6" s="17"/>
      <c r="K6" s="17"/>
      <c r="L6" s="6" t="s">
        <v>172</v>
      </c>
    </row>
    <row r="7" spans="1:23" ht="60" customHeight="1" x14ac:dyDescent="0.35">
      <c r="A7" s="40" t="s">
        <v>880</v>
      </c>
      <c r="B7" s="40" t="s">
        <v>876</v>
      </c>
      <c r="C7" s="40" t="s">
        <v>877</v>
      </c>
      <c r="D7" s="40" t="s">
        <v>125</v>
      </c>
      <c r="E7" s="40">
        <v>3</v>
      </c>
      <c r="F7" s="40" t="s">
        <v>881</v>
      </c>
      <c r="G7" s="7" t="s">
        <v>24</v>
      </c>
      <c r="H7" s="19"/>
      <c r="I7" s="16"/>
      <c r="J7" s="17"/>
      <c r="K7" s="17"/>
      <c r="L7" s="6" t="s">
        <v>172</v>
      </c>
    </row>
    <row r="8" spans="1:23" ht="60" customHeight="1" x14ac:dyDescent="0.35">
      <c r="A8" s="42" t="s">
        <v>882</v>
      </c>
      <c r="B8" s="42" t="s">
        <v>876</v>
      </c>
      <c r="C8" s="42" t="s">
        <v>877</v>
      </c>
      <c r="D8" s="42" t="s">
        <v>125</v>
      </c>
      <c r="E8" s="42">
        <v>4</v>
      </c>
      <c r="F8" s="42" t="s">
        <v>883</v>
      </c>
      <c r="G8" s="7" t="s">
        <v>24</v>
      </c>
      <c r="H8" s="19"/>
      <c r="I8" s="16"/>
      <c r="J8" s="17"/>
      <c r="K8" s="17"/>
      <c r="L8" s="6" t="s">
        <v>172</v>
      </c>
    </row>
    <row r="9" spans="1:23" ht="60" customHeight="1" x14ac:dyDescent="0.35">
      <c r="A9" s="40" t="s">
        <v>884</v>
      </c>
      <c r="B9" s="40" t="s">
        <v>876</v>
      </c>
      <c r="C9" s="40" t="s">
        <v>877</v>
      </c>
      <c r="D9" s="40" t="s">
        <v>125</v>
      </c>
      <c r="E9" s="40">
        <v>5</v>
      </c>
      <c r="F9" s="40" t="s">
        <v>885</v>
      </c>
      <c r="G9" s="7" t="s">
        <v>24</v>
      </c>
      <c r="H9" s="19"/>
      <c r="I9" s="16"/>
      <c r="J9" s="17"/>
      <c r="K9" s="17"/>
      <c r="L9" s="6" t="s">
        <v>172</v>
      </c>
    </row>
    <row r="10" spans="1:23" ht="60" customHeight="1" x14ac:dyDescent="0.35">
      <c r="A10" s="42" t="s">
        <v>886</v>
      </c>
      <c r="B10" s="42" t="s">
        <v>876</v>
      </c>
      <c r="C10" s="42" t="s">
        <v>877</v>
      </c>
      <c r="D10" s="42" t="s">
        <v>125</v>
      </c>
      <c r="E10" s="42">
        <v>6</v>
      </c>
      <c r="F10" s="42" t="s">
        <v>887</v>
      </c>
      <c r="G10" s="7" t="s">
        <v>24</v>
      </c>
      <c r="H10" s="19"/>
      <c r="I10" s="16"/>
      <c r="J10" s="17"/>
      <c r="K10" s="17"/>
      <c r="L10" s="6" t="s">
        <v>172</v>
      </c>
    </row>
    <row r="11" spans="1:23" ht="60" customHeight="1" x14ac:dyDescent="0.35">
      <c r="A11" s="40" t="s">
        <v>888</v>
      </c>
      <c r="B11" s="40" t="s">
        <v>876</v>
      </c>
      <c r="C11" s="40" t="s">
        <v>877</v>
      </c>
      <c r="D11" s="40" t="s">
        <v>125</v>
      </c>
      <c r="E11" s="40">
        <v>7</v>
      </c>
      <c r="F11" s="40" t="s">
        <v>889</v>
      </c>
      <c r="G11" s="7" t="s">
        <v>24</v>
      </c>
      <c r="H11" s="19"/>
      <c r="I11" s="16"/>
      <c r="J11" s="17"/>
      <c r="K11" s="17"/>
      <c r="L11" s="6" t="s">
        <v>172</v>
      </c>
    </row>
    <row r="12" spans="1:23" ht="60" customHeight="1" x14ac:dyDescent="0.35">
      <c r="A12" s="42" t="s">
        <v>890</v>
      </c>
      <c r="B12" s="42" t="s">
        <v>876</v>
      </c>
      <c r="C12" s="42" t="s">
        <v>877</v>
      </c>
      <c r="D12" s="42" t="s">
        <v>125</v>
      </c>
      <c r="E12" s="42">
        <v>8</v>
      </c>
      <c r="F12" s="42" t="s">
        <v>891</v>
      </c>
      <c r="G12" s="7" t="s">
        <v>24</v>
      </c>
      <c r="H12" s="19"/>
      <c r="I12" s="16"/>
      <c r="J12" s="17"/>
      <c r="K12" s="18"/>
      <c r="L12" s="6" t="s">
        <v>172</v>
      </c>
    </row>
    <row r="13" spans="1:23" ht="60" customHeight="1" x14ac:dyDescent="0.35">
      <c r="A13" s="40" t="s">
        <v>892</v>
      </c>
      <c r="B13" s="40" t="s">
        <v>876</v>
      </c>
      <c r="C13" s="40" t="s">
        <v>877</v>
      </c>
      <c r="D13" s="40" t="s">
        <v>125</v>
      </c>
      <c r="E13" s="40">
        <v>9</v>
      </c>
      <c r="F13" s="40" t="s">
        <v>893</v>
      </c>
      <c r="G13" s="7" t="s">
        <v>24</v>
      </c>
      <c r="H13" s="19"/>
      <c r="I13" s="16"/>
      <c r="J13" s="17"/>
      <c r="K13" s="18"/>
      <c r="L13" s="6" t="s">
        <v>172</v>
      </c>
    </row>
    <row r="14" spans="1:23" ht="60" customHeight="1" x14ac:dyDescent="0.35">
      <c r="A14" s="42" t="s">
        <v>894</v>
      </c>
      <c r="B14" s="42" t="s">
        <v>876</v>
      </c>
      <c r="C14" s="42" t="s">
        <v>877</v>
      </c>
      <c r="D14" s="42" t="s">
        <v>184</v>
      </c>
      <c r="E14" s="42">
        <v>1</v>
      </c>
      <c r="F14" s="42" t="s">
        <v>895</v>
      </c>
      <c r="G14" s="6" t="s">
        <v>24</v>
      </c>
      <c r="H14" s="19"/>
      <c r="I14" s="16"/>
      <c r="J14" s="17"/>
      <c r="K14" s="17"/>
      <c r="L14" s="6" t="s">
        <v>172</v>
      </c>
    </row>
    <row r="15" spans="1:23" ht="60" customHeight="1" x14ac:dyDescent="0.35">
      <c r="A15" s="40" t="s">
        <v>896</v>
      </c>
      <c r="B15" s="40" t="s">
        <v>876</v>
      </c>
      <c r="C15" s="40" t="s">
        <v>877</v>
      </c>
      <c r="D15" s="40" t="s">
        <v>184</v>
      </c>
      <c r="E15" s="40">
        <v>2</v>
      </c>
      <c r="F15" s="40" t="s">
        <v>897</v>
      </c>
      <c r="G15" s="6" t="s">
        <v>24</v>
      </c>
      <c r="H15" s="19"/>
      <c r="I15" s="16"/>
      <c r="J15" s="17"/>
      <c r="K15" s="17"/>
      <c r="L15" s="6" t="s">
        <v>172</v>
      </c>
    </row>
    <row r="16" spans="1:23" ht="60" customHeight="1" x14ac:dyDescent="0.35">
      <c r="A16" s="42" t="s">
        <v>898</v>
      </c>
      <c r="B16" s="42" t="s">
        <v>876</v>
      </c>
      <c r="C16" s="42" t="s">
        <v>877</v>
      </c>
      <c r="D16" s="42" t="s">
        <v>184</v>
      </c>
      <c r="E16" s="42">
        <v>3</v>
      </c>
      <c r="F16" s="42" t="s">
        <v>899</v>
      </c>
      <c r="G16" s="6" t="s">
        <v>24</v>
      </c>
      <c r="H16" s="19"/>
      <c r="I16" s="16"/>
      <c r="J16" s="17"/>
      <c r="K16" s="17"/>
      <c r="L16" s="6" t="s">
        <v>172</v>
      </c>
    </row>
    <row r="17" spans="1:12" ht="60" customHeight="1" x14ac:dyDescent="0.35">
      <c r="A17" s="40" t="s">
        <v>900</v>
      </c>
      <c r="B17" s="40" t="s">
        <v>876</v>
      </c>
      <c r="C17" s="40" t="s">
        <v>877</v>
      </c>
      <c r="D17" s="40" t="s">
        <v>184</v>
      </c>
      <c r="E17" s="40">
        <v>4</v>
      </c>
      <c r="F17" s="40" t="s">
        <v>901</v>
      </c>
      <c r="G17" s="6" t="s">
        <v>24</v>
      </c>
      <c r="H17" s="19"/>
      <c r="I17" s="16"/>
      <c r="J17" s="17"/>
      <c r="K17" s="18"/>
      <c r="L17" s="6" t="s">
        <v>172</v>
      </c>
    </row>
    <row r="18" spans="1:12" ht="60" customHeight="1" x14ac:dyDescent="0.35">
      <c r="A18" s="42" t="s">
        <v>902</v>
      </c>
      <c r="B18" s="42" t="s">
        <v>876</v>
      </c>
      <c r="C18" s="42" t="s">
        <v>877</v>
      </c>
      <c r="D18" s="42" t="s">
        <v>184</v>
      </c>
      <c r="E18" s="42">
        <v>5</v>
      </c>
      <c r="F18" s="42" t="s">
        <v>903</v>
      </c>
      <c r="G18" s="6" t="s">
        <v>24</v>
      </c>
      <c r="H18" s="19"/>
      <c r="I18" s="16"/>
      <c r="J18" s="17"/>
      <c r="K18" s="18"/>
      <c r="L18" s="6" t="s">
        <v>172</v>
      </c>
    </row>
    <row r="19" spans="1:12" x14ac:dyDescent="0.35">
      <c r="A19" s="45"/>
      <c r="B19" s="45"/>
      <c r="C19" s="45"/>
      <c r="D19" s="45"/>
      <c r="E19" s="45"/>
      <c r="F19" s="45"/>
      <c r="G19" s="46"/>
      <c r="H19" s="45"/>
      <c r="I19" s="47"/>
      <c r="J19" s="48"/>
      <c r="K19" s="49"/>
      <c r="L19" s="48"/>
    </row>
    <row r="20" spans="1:12" x14ac:dyDescent="0.35">
      <c r="A20" s="45"/>
      <c r="B20" s="45"/>
      <c r="C20" s="45"/>
      <c r="D20" s="45"/>
      <c r="E20" s="45"/>
      <c r="F20" s="45"/>
      <c r="G20" s="46"/>
      <c r="H20" s="45"/>
      <c r="I20" s="47"/>
      <c r="J20" s="48"/>
      <c r="K20" s="49"/>
      <c r="L20" s="48"/>
    </row>
    <row r="21" spans="1:12" x14ac:dyDescent="0.35">
      <c r="A21" s="45"/>
      <c r="B21" s="45"/>
      <c r="C21" s="45"/>
      <c r="D21" s="45"/>
      <c r="E21" s="45"/>
      <c r="F21" s="45"/>
      <c r="G21" s="46"/>
      <c r="H21" s="45"/>
      <c r="I21" s="47"/>
      <c r="J21" s="48"/>
      <c r="K21" s="49"/>
      <c r="L21" s="48"/>
    </row>
    <row r="22" spans="1:12" x14ac:dyDescent="0.35">
      <c r="A22" s="45"/>
      <c r="B22" s="45"/>
      <c r="C22" s="45"/>
      <c r="D22" s="45"/>
      <c r="E22" s="45"/>
      <c r="F22" s="45"/>
      <c r="G22" s="46"/>
      <c r="H22" s="45"/>
      <c r="I22" s="47"/>
      <c r="J22" s="48"/>
      <c r="K22" s="48"/>
      <c r="L22" s="48"/>
    </row>
  </sheetData>
  <sheetProtection sheet="1" selectLockedCells="1" sort="0" autoFilter="0"/>
  <autoFilter ref="A4:L4" xr:uid="{00000000-0009-0000-0000-00001E000000}"/>
  <mergeCells count="5">
    <mergeCell ref="I1:L1"/>
    <mergeCell ref="A1:F1"/>
    <mergeCell ref="B2:L2"/>
    <mergeCell ref="G3:I3"/>
    <mergeCell ref="J3:L3"/>
  </mergeCells>
  <conditionalFormatting sqref="B2:L2">
    <cfRule type="dataBar" priority="34">
      <dataBar>
        <cfvo type="num" val="0"/>
        <cfvo type="num" val="1"/>
        <color rgb="FF4F81BD"/>
      </dataBar>
    </cfRule>
    <cfRule type="expression" dxfId="730" priority="34">
      <formula>$W$2&gt;=0.8</formula>
    </cfRule>
    <cfRule type="expression" dxfId="729" priority="34">
      <formula>AND($W$2&gt;=0.5,$W$2&lt;0.8)</formula>
    </cfRule>
    <cfRule type="expression" dxfId="728" priority="34">
      <formula>$W$2&lt;0.5</formula>
    </cfRule>
  </conditionalFormatting>
  <conditionalFormatting sqref="G5:G22">
    <cfRule type="expression" dxfId="727" priority="21">
      <formula>$G5="Met"</formula>
    </cfRule>
    <cfRule type="expression" dxfId="726" priority="22">
      <formula>$G5="Achieved"</formula>
    </cfRule>
    <cfRule type="expression" dxfId="725" priority="23">
      <formula>$G5="Partially met"</formula>
    </cfRule>
    <cfRule type="expression" dxfId="724" priority="24">
      <formula>$G5="Partially achieved"</formula>
    </cfRule>
    <cfRule type="expression" dxfId="723" priority="25">
      <formula>$G5="Not met"</formula>
    </cfRule>
    <cfRule type="expression" dxfId="722" priority="26">
      <formula>$G5="Not yet achieved"</formula>
    </cfRule>
    <cfRule type="expression" dxfId="721" priority="27">
      <formula>$G5="Not applicable"</formula>
    </cfRule>
  </conditionalFormatting>
  <conditionalFormatting sqref="K5:K500">
    <cfRule type="expression" dxfId="720" priority="1">
      <formula>AND(K5&lt;&gt;"",K5&lt;TODAY())</formula>
    </cfRule>
  </conditionalFormatting>
  <conditionalFormatting sqref="L5:L22">
    <cfRule type="beginsWith" dxfId="719" priority="2" operator="beginsWith" text="Blue">
      <formula>LEFT(L5,LEN("Blue"))="Blue"</formula>
    </cfRule>
    <cfRule type="beginsWith" dxfId="718" priority="3" operator="beginsWith" text="Green">
      <formula>LEFT(L5,LEN("Green"))="Green"</formula>
    </cfRule>
    <cfRule type="beginsWith" dxfId="717" priority="4" operator="beginsWith" text="Red">
      <formula>LEFT(L5,LEN("Red"))="Red"</formula>
    </cfRule>
    <cfRule type="beginsWith" dxfId="716" priority="5" operator="beginsWith" text="Grey">
      <formula>LEFT(L5,LEN("Grey"))="Grey"</formula>
    </cfRule>
    <cfRule type="beginsWith" dxfId="715" priority="6" operator="beginsWith" text="Amber">
      <formula>LEFT(L5,LEN("Amber"))="Amber"</formula>
    </cfRule>
    <cfRule type="beginsWith" dxfId="714" priority="7" operator="beginsWith" text="Black">
      <formula>LEFT(L5,LEN("Black"))="Black"</formula>
    </cfRule>
  </conditionalFormatting>
  <dataValidations count="3">
    <dataValidation type="list" allowBlank="1" sqref="G5:G13" xr:uid="{00000000-0002-0000-1E00-000000000000}">
      <formula1>MSStatus</formula1>
    </dataValidation>
    <dataValidation type="list" allowBlank="1" sqref="G14:G18" xr:uid="{00000000-0002-0000-1E00-000001000000}">
      <formula1>RecStatus</formula1>
    </dataValidation>
    <dataValidation type="list" allowBlank="1" sqref="L5:L22" xr:uid="{00000000-0002-0000-1E00-000002000000}">
      <formula1>BRAGStatus</formula1>
    </dataValidation>
  </dataValidations>
  <hyperlinks>
    <hyperlink ref="I1" r:id="rId1" xr:uid="{00000000-0004-0000-1E00-000000000000}"/>
    <hyperlink ref="H1" location="Dashboard!A1" display="← Dashboard" xr:uid="{A4FAF0FB-6571-4214-898E-838EAB3F526D}"/>
  </hyperlinks>
  <pageMargins left="0.3" right="0.3" top="0.75" bottom="0.75" header="0.5" footer="0.5"/>
  <pageSetup fitToHeight="0" orientation="landscape"/>
  <headerFooter>
    <oddHeader>&amp;LMid Cheshire Hospitals NHS Foundation Trust&amp;CGPICS V3 – Appendix 3 Audit&amp;R28 Jan 2026</oddHeader>
    <oddFooter>&amp;LConfidential – For internal audit use&amp;CPage &amp;P of &amp;N&amp;R© NHS</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tabColor rgb="FF2E75B6"/>
  </sheetPr>
  <dimension ref="A1:Y22"/>
  <sheetViews>
    <sheetView showGridLines="0" showOutlineSymbols="0" zoomScaleNormal="100" workbookViewId="0">
      <pane ySplit="4" topLeftCell="A15" activePane="bottomLeft" state="frozen"/>
      <selection activeCell="K12" sqref="K12"/>
      <selection pane="bottomLeft" activeCell="G15" sqref="G15"/>
    </sheetView>
  </sheetViews>
  <sheetFormatPr defaultRowHeight="14.5" x14ac:dyDescent="0.35"/>
  <cols>
    <col min="1" max="1" width="10.81640625" customWidth="1"/>
    <col min="2" max="2" width="13" hidden="1" customWidth="1"/>
    <col min="3" max="3" width="30" hidden="1" customWidth="1"/>
    <col min="4" max="4" width="18" customWidth="1"/>
    <col min="5" max="5" width="12" hidden="1" customWidth="1"/>
    <col min="6" max="6" width="45" customWidth="1"/>
    <col min="7" max="7" width="30" customWidth="1"/>
    <col min="8" max="8" width="33.1796875" customWidth="1"/>
    <col min="9" max="10" width="34" customWidth="1"/>
    <col min="11" max="11" width="16" customWidth="1"/>
    <col min="12" max="12" width="14" customWidth="1"/>
    <col min="23" max="24" width="0" hidden="1" customWidth="1"/>
    <col min="25" max="25" width="13" hidden="1" customWidth="1"/>
    <col min="26" max="26" width="0" hidden="1" customWidth="1"/>
  </cols>
  <sheetData>
    <row r="1" spans="1:23" ht="80" customHeight="1" x14ac:dyDescent="0.45">
      <c r="A1" s="361" t="s">
        <v>904</v>
      </c>
      <c r="B1" s="362"/>
      <c r="C1" s="362"/>
      <c r="D1" s="362"/>
      <c r="E1" s="362"/>
      <c r="F1" s="362"/>
      <c r="G1" s="30" t="e" vm="3">
        <v>#VALUE!</v>
      </c>
      <c r="H1" s="44" t="e" vm="4">
        <v>#VALUE!</v>
      </c>
      <c r="I1" s="358" t="s">
        <v>163</v>
      </c>
      <c r="J1" s="359"/>
      <c r="K1" s="359"/>
      <c r="L1" s="360"/>
    </row>
    <row r="2" spans="1:23" ht="66" customHeight="1" x14ac:dyDescent="0.35">
      <c r="A2" s="50" t="s">
        <v>3089</v>
      </c>
      <c r="B2" s="317" t="str">
        <f>REPT("█",ROUND($W$2*50,0))&amp;REPT("░",50-ROUND($W$2*50,0))&amp;" "&amp;TEXT($W$2,"0%")</f>
        <v>░░░░░░░░░░░░░░░░░░░░░░░░░░░░░░░░░░░░░░░░░░░░░░░░░░ 0%</v>
      </c>
      <c r="C2" s="235"/>
      <c r="D2" s="235"/>
      <c r="E2" s="235"/>
      <c r="F2" s="235"/>
      <c r="G2" s="235"/>
      <c r="H2" s="235"/>
      <c r="I2" s="235"/>
      <c r="J2" s="235"/>
      <c r="K2" s="235"/>
      <c r="L2" s="235"/>
      <c r="W2" s="32">
        <f>IFERROR(1-COUNTIF($G:$G,"Not assessed")/(COUNTIF($D:$D,"Minimum Standard")+COUNTIF($D:$D,"Quality Recommendation")),0)</f>
        <v>0</v>
      </c>
    </row>
    <row r="3" spans="1:23" ht="20" customHeight="1" x14ac:dyDescent="0.35">
      <c r="A3" s="33"/>
      <c r="B3" s="33"/>
      <c r="C3" s="33"/>
      <c r="D3" s="33"/>
      <c r="E3" s="33"/>
      <c r="F3" s="33"/>
      <c r="G3" s="236"/>
      <c r="H3" s="235"/>
      <c r="I3" s="235"/>
      <c r="J3" s="236"/>
      <c r="K3" s="235"/>
      <c r="L3" s="235"/>
    </row>
    <row r="4" spans="1:23" ht="30" customHeight="1" x14ac:dyDescent="0.35">
      <c r="A4" s="34" t="s">
        <v>161</v>
      </c>
      <c r="B4" s="34" t="s">
        <v>105</v>
      </c>
      <c r="C4" s="34" t="s">
        <v>164</v>
      </c>
      <c r="D4" s="34" t="s">
        <v>165</v>
      </c>
      <c r="E4" s="34" t="s">
        <v>166</v>
      </c>
      <c r="F4" s="34" t="s">
        <v>167</v>
      </c>
      <c r="G4" s="35" t="s">
        <v>68</v>
      </c>
      <c r="H4" s="34" t="s">
        <v>70</v>
      </c>
      <c r="I4" s="34" t="s">
        <v>45</v>
      </c>
      <c r="J4" s="34" t="s">
        <v>47</v>
      </c>
      <c r="K4" s="36" t="s">
        <v>49</v>
      </c>
      <c r="L4" s="34" t="s">
        <v>15</v>
      </c>
    </row>
    <row r="5" spans="1:23" ht="60" customHeight="1" x14ac:dyDescent="0.35">
      <c r="A5" s="39" t="s">
        <v>905</v>
      </c>
      <c r="B5" s="39" t="s">
        <v>906</v>
      </c>
      <c r="C5" s="39" t="s">
        <v>907</v>
      </c>
      <c r="D5" s="39" t="s">
        <v>125</v>
      </c>
      <c r="E5" s="40">
        <v>1</v>
      </c>
      <c r="F5" s="39" t="s">
        <v>908</v>
      </c>
      <c r="G5" s="7" t="s">
        <v>24</v>
      </c>
      <c r="H5" s="19"/>
      <c r="I5" s="24"/>
      <c r="J5" s="15"/>
      <c r="K5" s="25"/>
      <c r="L5" s="6" t="s">
        <v>172</v>
      </c>
    </row>
    <row r="6" spans="1:23" ht="60" customHeight="1" x14ac:dyDescent="0.35">
      <c r="A6" s="42" t="s">
        <v>909</v>
      </c>
      <c r="B6" s="42" t="s">
        <v>906</v>
      </c>
      <c r="C6" s="42" t="s">
        <v>907</v>
      </c>
      <c r="D6" s="42" t="s">
        <v>125</v>
      </c>
      <c r="E6" s="42">
        <v>2</v>
      </c>
      <c r="F6" s="42" t="s">
        <v>910</v>
      </c>
      <c r="G6" s="7" t="s">
        <v>24</v>
      </c>
      <c r="H6" s="19"/>
      <c r="I6" s="16"/>
      <c r="J6" s="17"/>
      <c r="K6" s="18"/>
      <c r="L6" s="6" t="s">
        <v>172</v>
      </c>
    </row>
    <row r="7" spans="1:23" ht="60" customHeight="1" x14ac:dyDescent="0.35">
      <c r="A7" s="40" t="s">
        <v>911</v>
      </c>
      <c r="B7" s="40" t="s">
        <v>906</v>
      </c>
      <c r="C7" s="40" t="s">
        <v>907</v>
      </c>
      <c r="D7" s="40" t="s">
        <v>125</v>
      </c>
      <c r="E7" s="40">
        <v>3</v>
      </c>
      <c r="F7" s="40" t="s">
        <v>912</v>
      </c>
      <c r="G7" s="7" t="s">
        <v>24</v>
      </c>
      <c r="H7" s="19"/>
      <c r="I7" s="16"/>
      <c r="J7" s="17"/>
      <c r="K7" s="17"/>
      <c r="L7" s="6" t="s">
        <v>172</v>
      </c>
    </row>
    <row r="8" spans="1:23" ht="60" customHeight="1" x14ac:dyDescent="0.35">
      <c r="A8" s="42" t="s">
        <v>913</v>
      </c>
      <c r="B8" s="42" t="s">
        <v>906</v>
      </c>
      <c r="C8" s="42" t="s">
        <v>907</v>
      </c>
      <c r="D8" s="42" t="s">
        <v>125</v>
      </c>
      <c r="E8" s="42">
        <v>4</v>
      </c>
      <c r="F8" s="42" t="s">
        <v>914</v>
      </c>
      <c r="G8" s="7" t="s">
        <v>24</v>
      </c>
      <c r="H8" s="19"/>
      <c r="I8" s="16"/>
      <c r="J8" s="17"/>
      <c r="K8" s="17"/>
      <c r="L8" s="6" t="s">
        <v>172</v>
      </c>
    </row>
    <row r="9" spans="1:23" ht="60" customHeight="1" x14ac:dyDescent="0.35">
      <c r="A9" s="40" t="s">
        <v>915</v>
      </c>
      <c r="B9" s="40" t="s">
        <v>906</v>
      </c>
      <c r="C9" s="40" t="s">
        <v>907</v>
      </c>
      <c r="D9" s="40" t="s">
        <v>125</v>
      </c>
      <c r="E9" s="40">
        <v>5</v>
      </c>
      <c r="F9" s="40" t="s">
        <v>916</v>
      </c>
      <c r="G9" s="7" t="s">
        <v>24</v>
      </c>
      <c r="H9" s="19"/>
      <c r="I9" s="16"/>
      <c r="J9" s="17"/>
      <c r="K9" s="18"/>
      <c r="L9" s="6" t="s">
        <v>172</v>
      </c>
    </row>
    <row r="10" spans="1:23" ht="60" customHeight="1" x14ac:dyDescent="0.35">
      <c r="A10" s="42" t="s">
        <v>917</v>
      </c>
      <c r="B10" s="42" t="s">
        <v>906</v>
      </c>
      <c r="C10" s="42" t="s">
        <v>907</v>
      </c>
      <c r="D10" s="42" t="s">
        <v>125</v>
      </c>
      <c r="E10" s="42">
        <v>6</v>
      </c>
      <c r="F10" s="42" t="s">
        <v>918</v>
      </c>
      <c r="G10" s="7" t="s">
        <v>24</v>
      </c>
      <c r="H10" s="19"/>
      <c r="I10" s="16"/>
      <c r="J10" s="17"/>
      <c r="K10" s="17"/>
      <c r="L10" s="6" t="s">
        <v>172</v>
      </c>
    </row>
    <row r="11" spans="1:23" ht="60" customHeight="1" x14ac:dyDescent="0.35">
      <c r="A11" s="40" t="s">
        <v>919</v>
      </c>
      <c r="B11" s="40" t="s">
        <v>906</v>
      </c>
      <c r="C11" s="40" t="s">
        <v>907</v>
      </c>
      <c r="D11" s="40" t="s">
        <v>125</v>
      </c>
      <c r="E11" s="40">
        <v>7</v>
      </c>
      <c r="F11" s="40" t="s">
        <v>920</v>
      </c>
      <c r="G11" s="7" t="s">
        <v>24</v>
      </c>
      <c r="H11" s="19"/>
      <c r="I11" s="16"/>
      <c r="J11" s="17"/>
      <c r="K11" s="17"/>
      <c r="L11" s="6" t="s">
        <v>172</v>
      </c>
    </row>
    <row r="12" spans="1:23" ht="60" customHeight="1" x14ac:dyDescent="0.35">
      <c r="A12" s="42" t="s">
        <v>921</v>
      </c>
      <c r="B12" s="42" t="s">
        <v>906</v>
      </c>
      <c r="C12" s="42" t="s">
        <v>907</v>
      </c>
      <c r="D12" s="42" t="s">
        <v>125</v>
      </c>
      <c r="E12" s="42">
        <v>8</v>
      </c>
      <c r="F12" s="42" t="s">
        <v>922</v>
      </c>
      <c r="G12" s="7" t="s">
        <v>24</v>
      </c>
      <c r="H12" s="19"/>
      <c r="I12" s="16"/>
      <c r="J12" s="17"/>
      <c r="K12" s="18"/>
      <c r="L12" s="6" t="s">
        <v>172</v>
      </c>
    </row>
    <row r="13" spans="1:23" ht="60" customHeight="1" x14ac:dyDescent="0.35">
      <c r="A13" s="40" t="s">
        <v>923</v>
      </c>
      <c r="B13" s="40" t="s">
        <v>906</v>
      </c>
      <c r="C13" s="40" t="s">
        <v>907</v>
      </c>
      <c r="D13" s="40" t="s">
        <v>125</v>
      </c>
      <c r="E13" s="40">
        <v>9</v>
      </c>
      <c r="F13" s="40" t="s">
        <v>3207</v>
      </c>
      <c r="G13" s="7" t="s">
        <v>24</v>
      </c>
      <c r="H13" s="19"/>
      <c r="I13" s="16"/>
      <c r="J13" s="17"/>
      <c r="K13" s="18"/>
      <c r="L13" s="6" t="s">
        <v>172</v>
      </c>
    </row>
    <row r="14" spans="1:23" ht="60" customHeight="1" x14ac:dyDescent="0.35">
      <c r="A14" s="42" t="s">
        <v>924</v>
      </c>
      <c r="B14" s="42" t="s">
        <v>906</v>
      </c>
      <c r="C14" s="42" t="s">
        <v>907</v>
      </c>
      <c r="D14" s="42" t="s">
        <v>125</v>
      </c>
      <c r="E14" s="42">
        <v>10</v>
      </c>
      <c r="F14" s="42" t="s">
        <v>925</v>
      </c>
      <c r="G14" s="7" t="s">
        <v>24</v>
      </c>
      <c r="H14" s="19"/>
      <c r="I14" s="16"/>
      <c r="J14" s="17"/>
      <c r="K14" s="18"/>
      <c r="L14" s="6" t="s">
        <v>172</v>
      </c>
    </row>
    <row r="15" spans="1:23" ht="60" customHeight="1" x14ac:dyDescent="0.35">
      <c r="A15" s="40" t="s">
        <v>926</v>
      </c>
      <c r="B15" s="40" t="s">
        <v>906</v>
      </c>
      <c r="C15" s="40" t="s">
        <v>907</v>
      </c>
      <c r="D15" s="40" t="s">
        <v>184</v>
      </c>
      <c r="E15" s="40">
        <v>1</v>
      </c>
      <c r="F15" s="40" t="s">
        <v>927</v>
      </c>
      <c r="G15" s="6" t="s">
        <v>24</v>
      </c>
      <c r="H15" s="19"/>
      <c r="I15" s="16"/>
      <c r="J15" s="17"/>
      <c r="K15" s="17"/>
      <c r="L15" s="6" t="s">
        <v>172</v>
      </c>
    </row>
    <row r="16" spans="1:23" ht="60" customHeight="1" x14ac:dyDescent="0.35">
      <c r="A16" s="42" t="s">
        <v>928</v>
      </c>
      <c r="B16" s="42" t="s">
        <v>906</v>
      </c>
      <c r="C16" s="42" t="s">
        <v>907</v>
      </c>
      <c r="D16" s="42" t="s">
        <v>184</v>
      </c>
      <c r="E16" s="42">
        <v>2</v>
      </c>
      <c r="F16" s="42" t="s">
        <v>929</v>
      </c>
      <c r="G16" s="6" t="s">
        <v>24</v>
      </c>
      <c r="H16" s="19"/>
      <c r="I16" s="16"/>
      <c r="J16" s="17"/>
      <c r="K16" s="17"/>
      <c r="L16" s="6" t="s">
        <v>172</v>
      </c>
    </row>
    <row r="17" spans="1:12" ht="60" customHeight="1" x14ac:dyDescent="0.35">
      <c r="A17" s="40" t="s">
        <v>930</v>
      </c>
      <c r="B17" s="40" t="s">
        <v>906</v>
      </c>
      <c r="C17" s="40" t="s">
        <v>907</v>
      </c>
      <c r="D17" s="40" t="s">
        <v>184</v>
      </c>
      <c r="E17" s="40">
        <v>3</v>
      </c>
      <c r="F17" s="40" t="s">
        <v>931</v>
      </c>
      <c r="G17" s="6" t="s">
        <v>24</v>
      </c>
      <c r="H17" s="19"/>
      <c r="I17" s="16"/>
      <c r="J17" s="17"/>
      <c r="K17" s="18"/>
      <c r="L17" s="6" t="s">
        <v>172</v>
      </c>
    </row>
    <row r="18" spans="1:12" ht="60" customHeight="1" x14ac:dyDescent="0.35">
      <c r="A18" s="42" t="s">
        <v>932</v>
      </c>
      <c r="B18" s="42" t="s">
        <v>906</v>
      </c>
      <c r="C18" s="42" t="s">
        <v>907</v>
      </c>
      <c r="D18" s="42" t="s">
        <v>184</v>
      </c>
      <c r="E18" s="42">
        <v>4</v>
      </c>
      <c r="F18" s="42" t="s">
        <v>933</v>
      </c>
      <c r="G18" s="6" t="s">
        <v>24</v>
      </c>
      <c r="H18" s="19"/>
      <c r="I18" s="16"/>
      <c r="J18" s="17"/>
      <c r="K18" s="18"/>
      <c r="L18" s="6" t="s">
        <v>172</v>
      </c>
    </row>
    <row r="19" spans="1:12" ht="60" customHeight="1" x14ac:dyDescent="0.35">
      <c r="A19" s="40" t="s">
        <v>934</v>
      </c>
      <c r="B19" s="40" t="s">
        <v>906</v>
      </c>
      <c r="C19" s="40" t="s">
        <v>907</v>
      </c>
      <c r="D19" s="40" t="s">
        <v>184</v>
      </c>
      <c r="E19" s="40">
        <v>5</v>
      </c>
      <c r="F19" s="40" t="s">
        <v>935</v>
      </c>
      <c r="G19" s="6" t="s">
        <v>24</v>
      </c>
      <c r="H19" s="19"/>
      <c r="I19" s="16"/>
      <c r="J19" s="17"/>
      <c r="K19" s="18"/>
      <c r="L19" s="6" t="s">
        <v>172</v>
      </c>
    </row>
    <row r="20" spans="1:12" x14ac:dyDescent="0.35">
      <c r="A20" s="45"/>
      <c r="B20" s="45"/>
      <c r="C20" s="45"/>
      <c r="D20" s="45"/>
      <c r="E20" s="45"/>
      <c r="F20" s="45"/>
      <c r="G20" s="46"/>
      <c r="H20" s="45"/>
      <c r="I20" s="47"/>
      <c r="J20" s="48"/>
      <c r="K20" s="49"/>
      <c r="L20" s="48"/>
    </row>
    <row r="21" spans="1:12" x14ac:dyDescent="0.35">
      <c r="A21" s="45"/>
      <c r="B21" s="45"/>
      <c r="C21" s="45"/>
      <c r="D21" s="45"/>
      <c r="E21" s="45"/>
      <c r="F21" s="45"/>
      <c r="G21" s="46"/>
      <c r="H21" s="45"/>
      <c r="I21" s="47"/>
      <c r="J21" s="48"/>
      <c r="K21" s="49"/>
      <c r="L21" s="48"/>
    </row>
    <row r="22" spans="1:12" x14ac:dyDescent="0.35">
      <c r="A22" s="45"/>
      <c r="B22" s="45"/>
      <c r="C22" s="45"/>
      <c r="D22" s="45"/>
      <c r="E22" s="45"/>
      <c r="F22" s="45"/>
      <c r="G22" s="46"/>
      <c r="H22" s="45"/>
      <c r="I22" s="47"/>
      <c r="J22" s="48"/>
      <c r="K22" s="48"/>
      <c r="L22" s="48"/>
    </row>
  </sheetData>
  <sheetProtection sheet="1" selectLockedCells="1" sort="0" autoFilter="0"/>
  <autoFilter ref="A4:L4" xr:uid="{00000000-0009-0000-0000-00001F000000}"/>
  <mergeCells count="5">
    <mergeCell ref="I1:L1"/>
    <mergeCell ref="A1:F1"/>
    <mergeCell ref="B2:L2"/>
    <mergeCell ref="G3:I3"/>
    <mergeCell ref="J3:L3"/>
  </mergeCells>
  <conditionalFormatting sqref="B2:L2">
    <cfRule type="dataBar" priority="34">
      <dataBar>
        <cfvo type="num" val="0"/>
        <cfvo type="num" val="1"/>
        <color rgb="FF4F81BD"/>
      </dataBar>
    </cfRule>
    <cfRule type="expression" dxfId="713" priority="34">
      <formula>$W$2&gt;=0.8</formula>
    </cfRule>
    <cfRule type="expression" dxfId="712" priority="34">
      <formula>AND($W$2&gt;=0.5,$W$2&lt;0.8)</formula>
    </cfRule>
    <cfRule type="expression" dxfId="711" priority="34">
      <formula>$W$2&lt;0.5</formula>
    </cfRule>
  </conditionalFormatting>
  <conditionalFormatting sqref="G5:G22">
    <cfRule type="expression" dxfId="710" priority="21">
      <formula>$G5="Met"</formula>
    </cfRule>
    <cfRule type="expression" dxfId="709" priority="22">
      <formula>$G5="Achieved"</formula>
    </cfRule>
    <cfRule type="expression" dxfId="708" priority="23">
      <formula>$G5="Partially met"</formula>
    </cfRule>
    <cfRule type="expression" dxfId="707" priority="24">
      <formula>$G5="Partially achieved"</formula>
    </cfRule>
    <cfRule type="expression" dxfId="706" priority="25">
      <formula>$G5="Not met"</formula>
    </cfRule>
    <cfRule type="expression" dxfId="705" priority="26">
      <formula>$G5="Not yet achieved"</formula>
    </cfRule>
    <cfRule type="expression" dxfId="704" priority="27">
      <formula>$G5="Not applicable"</formula>
    </cfRule>
  </conditionalFormatting>
  <conditionalFormatting sqref="K5:K500">
    <cfRule type="expression" dxfId="703" priority="1">
      <formula>AND(K5&lt;&gt;"",K5&lt;TODAY())</formula>
    </cfRule>
  </conditionalFormatting>
  <conditionalFormatting sqref="L5:L22">
    <cfRule type="beginsWith" dxfId="702" priority="2" operator="beginsWith" text="Blue">
      <formula>LEFT(L5,LEN("Blue"))="Blue"</formula>
    </cfRule>
    <cfRule type="beginsWith" dxfId="701" priority="3" operator="beginsWith" text="Green">
      <formula>LEFT(L5,LEN("Green"))="Green"</formula>
    </cfRule>
    <cfRule type="beginsWith" dxfId="700" priority="4" operator="beginsWith" text="Red">
      <formula>LEFT(L5,LEN("Red"))="Red"</formula>
    </cfRule>
    <cfRule type="beginsWith" dxfId="699" priority="5" operator="beginsWith" text="Grey">
      <formula>LEFT(L5,LEN("Grey"))="Grey"</formula>
    </cfRule>
    <cfRule type="beginsWith" dxfId="698" priority="6" operator="beginsWith" text="Amber">
      <formula>LEFT(L5,LEN("Amber"))="Amber"</formula>
    </cfRule>
    <cfRule type="beginsWith" dxfId="697" priority="7" operator="beginsWith" text="Black">
      <formula>LEFT(L5,LEN("Black"))="Black"</formula>
    </cfRule>
  </conditionalFormatting>
  <dataValidations count="3">
    <dataValidation type="list" allowBlank="1" sqref="G5:G14" xr:uid="{00000000-0002-0000-1F00-000000000000}">
      <formula1>MSStatus</formula1>
    </dataValidation>
    <dataValidation type="list" allowBlank="1" sqref="G15:G19" xr:uid="{00000000-0002-0000-1F00-000001000000}">
      <formula1>RecStatus</formula1>
    </dataValidation>
    <dataValidation type="list" allowBlank="1" sqref="L5:L22" xr:uid="{00000000-0002-0000-1F00-000002000000}">
      <formula1>BRAGStatus</formula1>
    </dataValidation>
  </dataValidations>
  <hyperlinks>
    <hyperlink ref="I1" r:id="rId1" xr:uid="{00000000-0004-0000-1F00-000000000000}"/>
    <hyperlink ref="H1" location="Dashboard!A1" display="← Dashboard" xr:uid="{6EB9F25B-EBDF-4F05-8F4F-8C4DE4CF3C14}"/>
  </hyperlinks>
  <pageMargins left="0.3" right="0.3" top="0.75" bottom="0.75" header="0.5" footer="0.5"/>
  <pageSetup fitToHeight="0" orientation="landscape"/>
  <headerFooter>
    <oddHeader>&amp;LMid Cheshire Hospitals NHS Foundation Trust&amp;CGPICS V3 – Appendix 3 Audit&amp;R28 Jan 2026</oddHeader>
    <oddFooter>&amp;LConfidential – For internal audit use&amp;CPage &amp;P of &amp;N&amp;R© NHS</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tabColor rgb="FF2E75B6"/>
  </sheetPr>
  <dimension ref="A1:Y22"/>
  <sheetViews>
    <sheetView showGridLines="0" showOutlineSymbols="0" zoomScaleNormal="100" workbookViewId="0">
      <pane ySplit="4" topLeftCell="A12" activePane="bottomLeft" state="frozen"/>
      <selection activeCell="K12" sqref="K12"/>
      <selection pane="bottomLeft" activeCell="G12" sqref="G12"/>
    </sheetView>
  </sheetViews>
  <sheetFormatPr defaultRowHeight="14.5" x14ac:dyDescent="0.35"/>
  <cols>
    <col min="1" max="1" width="10.81640625" customWidth="1"/>
    <col min="2" max="2" width="13" hidden="1" customWidth="1"/>
    <col min="3" max="3" width="25" hidden="1" customWidth="1"/>
    <col min="4" max="4" width="18" customWidth="1"/>
    <col min="5" max="5" width="12" hidden="1" customWidth="1"/>
    <col min="6" max="6" width="45" customWidth="1"/>
    <col min="7" max="7" width="30" customWidth="1"/>
    <col min="8" max="8" width="33.1796875" customWidth="1"/>
    <col min="9" max="10" width="34" customWidth="1"/>
    <col min="11" max="11" width="16" customWidth="1"/>
    <col min="12" max="12" width="14" customWidth="1"/>
    <col min="23" max="24" width="0" hidden="1" customWidth="1"/>
    <col min="25" max="25" width="13" hidden="1" customWidth="1"/>
    <col min="26" max="26" width="0" hidden="1" customWidth="1"/>
  </cols>
  <sheetData>
    <row r="1" spans="1:23" ht="80" customHeight="1" x14ac:dyDescent="0.45">
      <c r="A1" s="361" t="s">
        <v>936</v>
      </c>
      <c r="B1" s="362"/>
      <c r="C1" s="362"/>
      <c r="D1" s="362"/>
      <c r="E1" s="362"/>
      <c r="F1" s="362"/>
      <c r="G1" s="30" t="e" vm="3">
        <v>#VALUE!</v>
      </c>
      <c r="H1" s="44" t="e" vm="4">
        <v>#VALUE!</v>
      </c>
      <c r="I1" s="358" t="s">
        <v>163</v>
      </c>
      <c r="J1" s="359"/>
      <c r="K1" s="359"/>
      <c r="L1" s="360"/>
    </row>
    <row r="2" spans="1:23" ht="66" customHeight="1" x14ac:dyDescent="0.35">
      <c r="A2" s="50" t="s">
        <v>3089</v>
      </c>
      <c r="B2" s="317" t="str">
        <f>REPT("█",ROUND($W$2*50,0))&amp;REPT("░",50-ROUND($W$2*50,0))&amp;" "&amp;TEXT($W$2,"0%")</f>
        <v>░░░░░░░░░░░░░░░░░░░░░░░░░░░░░░░░░░░░░░░░░░░░░░░░░░ 0%</v>
      </c>
      <c r="C2" s="235"/>
      <c r="D2" s="235"/>
      <c r="E2" s="235"/>
      <c r="F2" s="235"/>
      <c r="G2" s="235"/>
      <c r="H2" s="235"/>
      <c r="I2" s="235"/>
      <c r="J2" s="235"/>
      <c r="K2" s="235"/>
      <c r="L2" s="235"/>
      <c r="W2" s="32">
        <f>IFERROR(1-COUNTIF($G:$G,"Not assessed")/(COUNTIF($D:$D,"Minimum Standard")+COUNTIF($D:$D,"Quality Recommendation")),0)</f>
        <v>0</v>
      </c>
    </row>
    <row r="3" spans="1:23" ht="20" customHeight="1" x14ac:dyDescent="0.35">
      <c r="A3" s="33"/>
      <c r="B3" s="33"/>
      <c r="C3" s="33"/>
      <c r="D3" s="33"/>
      <c r="E3" s="33"/>
      <c r="F3" s="33"/>
      <c r="G3" s="236"/>
      <c r="H3" s="235"/>
      <c r="I3" s="235"/>
      <c r="J3" s="236"/>
      <c r="K3" s="235"/>
      <c r="L3" s="235"/>
    </row>
    <row r="4" spans="1:23" ht="30" customHeight="1" x14ac:dyDescent="0.35">
      <c r="A4" s="34" t="s">
        <v>161</v>
      </c>
      <c r="B4" s="34" t="s">
        <v>105</v>
      </c>
      <c r="C4" s="34" t="s">
        <v>164</v>
      </c>
      <c r="D4" s="34" t="s">
        <v>165</v>
      </c>
      <c r="E4" s="34" t="s">
        <v>166</v>
      </c>
      <c r="F4" s="34" t="s">
        <v>167</v>
      </c>
      <c r="G4" s="35" t="s">
        <v>68</v>
      </c>
      <c r="H4" s="34" t="s">
        <v>70</v>
      </c>
      <c r="I4" s="34" t="s">
        <v>45</v>
      </c>
      <c r="J4" s="34" t="s">
        <v>47</v>
      </c>
      <c r="K4" s="36" t="s">
        <v>49</v>
      </c>
      <c r="L4" s="34" t="s">
        <v>15</v>
      </c>
    </row>
    <row r="5" spans="1:23" ht="60" customHeight="1" x14ac:dyDescent="0.35">
      <c r="A5" s="39" t="s">
        <v>937</v>
      </c>
      <c r="B5" s="39" t="s">
        <v>938</v>
      </c>
      <c r="C5" s="39" t="s">
        <v>939</v>
      </c>
      <c r="D5" s="39" t="s">
        <v>125</v>
      </c>
      <c r="E5" s="40">
        <v>1</v>
      </c>
      <c r="F5" s="39" t="s">
        <v>940</v>
      </c>
      <c r="G5" s="7" t="s">
        <v>24</v>
      </c>
      <c r="H5" s="19"/>
      <c r="I5" s="23"/>
      <c r="J5" s="15"/>
      <c r="K5" s="15"/>
      <c r="L5" s="6" t="s">
        <v>172</v>
      </c>
    </row>
    <row r="6" spans="1:23" ht="60" customHeight="1" x14ac:dyDescent="0.35">
      <c r="A6" s="42" t="s">
        <v>941</v>
      </c>
      <c r="B6" s="42" t="s">
        <v>938</v>
      </c>
      <c r="C6" s="42" t="s">
        <v>939</v>
      </c>
      <c r="D6" s="42" t="s">
        <v>125</v>
      </c>
      <c r="E6" s="42">
        <v>2</v>
      </c>
      <c r="F6" s="42" t="s">
        <v>3208</v>
      </c>
      <c r="G6" s="7" t="s">
        <v>24</v>
      </c>
      <c r="H6" s="19"/>
      <c r="I6" s="16"/>
      <c r="J6" s="17"/>
      <c r="K6" s="17"/>
      <c r="L6" s="6" t="s">
        <v>172</v>
      </c>
    </row>
    <row r="7" spans="1:23" ht="60" customHeight="1" x14ac:dyDescent="0.35">
      <c r="A7" s="40" t="s">
        <v>942</v>
      </c>
      <c r="B7" s="40" t="s">
        <v>938</v>
      </c>
      <c r="C7" s="40" t="s">
        <v>939</v>
      </c>
      <c r="D7" s="40" t="s">
        <v>125</v>
      </c>
      <c r="E7" s="40">
        <v>3</v>
      </c>
      <c r="F7" s="40" t="s">
        <v>943</v>
      </c>
      <c r="G7" s="7" t="s">
        <v>24</v>
      </c>
      <c r="H7" s="19"/>
      <c r="I7" s="16"/>
      <c r="J7" s="17"/>
      <c r="K7" s="17"/>
      <c r="L7" s="6" t="s">
        <v>172</v>
      </c>
    </row>
    <row r="8" spans="1:23" ht="60" customHeight="1" x14ac:dyDescent="0.35">
      <c r="A8" s="42" t="s">
        <v>944</v>
      </c>
      <c r="B8" s="42" t="s">
        <v>938</v>
      </c>
      <c r="C8" s="42" t="s">
        <v>939</v>
      </c>
      <c r="D8" s="42" t="s">
        <v>125</v>
      </c>
      <c r="E8" s="42">
        <v>4</v>
      </c>
      <c r="F8" s="42" t="s">
        <v>3209</v>
      </c>
      <c r="G8" s="7" t="s">
        <v>24</v>
      </c>
      <c r="H8" s="19"/>
      <c r="I8" s="16"/>
      <c r="J8" s="17"/>
      <c r="K8" s="17"/>
      <c r="L8" s="6" t="s">
        <v>172</v>
      </c>
    </row>
    <row r="9" spans="1:23" ht="60" customHeight="1" x14ac:dyDescent="0.35">
      <c r="A9" s="40" t="s">
        <v>945</v>
      </c>
      <c r="B9" s="40" t="s">
        <v>938</v>
      </c>
      <c r="C9" s="40" t="s">
        <v>939</v>
      </c>
      <c r="D9" s="40" t="s">
        <v>125</v>
      </c>
      <c r="E9" s="40">
        <v>5</v>
      </c>
      <c r="F9" s="40" t="s">
        <v>3210</v>
      </c>
      <c r="G9" s="7" t="s">
        <v>24</v>
      </c>
      <c r="H9" s="19"/>
      <c r="I9" s="16"/>
      <c r="J9" s="17"/>
      <c r="K9" s="17"/>
      <c r="L9" s="6" t="s">
        <v>172</v>
      </c>
    </row>
    <row r="10" spans="1:23" ht="60" customHeight="1" x14ac:dyDescent="0.35">
      <c r="A10" s="42" t="s">
        <v>946</v>
      </c>
      <c r="B10" s="42" t="s">
        <v>938</v>
      </c>
      <c r="C10" s="42" t="s">
        <v>939</v>
      </c>
      <c r="D10" s="42" t="s">
        <v>125</v>
      </c>
      <c r="E10" s="42">
        <v>6</v>
      </c>
      <c r="F10" s="42" t="s">
        <v>947</v>
      </c>
      <c r="G10" s="7" t="s">
        <v>24</v>
      </c>
      <c r="H10" s="19"/>
      <c r="I10" s="16"/>
      <c r="J10" s="17"/>
      <c r="K10" s="17"/>
      <c r="L10" s="6" t="s">
        <v>172</v>
      </c>
    </row>
    <row r="11" spans="1:23" ht="60" customHeight="1" x14ac:dyDescent="0.35">
      <c r="A11" s="40" t="s">
        <v>948</v>
      </c>
      <c r="B11" s="40" t="s">
        <v>938</v>
      </c>
      <c r="C11" s="40" t="s">
        <v>939</v>
      </c>
      <c r="D11" s="40" t="s">
        <v>125</v>
      </c>
      <c r="E11" s="40">
        <v>7</v>
      </c>
      <c r="F11" s="40" t="s">
        <v>3211</v>
      </c>
      <c r="G11" s="7" t="s">
        <v>24</v>
      </c>
      <c r="H11" s="19"/>
      <c r="I11" s="16"/>
      <c r="J11" s="17"/>
      <c r="K11" s="17"/>
      <c r="L11" s="6" t="s">
        <v>172</v>
      </c>
    </row>
    <row r="12" spans="1:23" ht="60" customHeight="1" x14ac:dyDescent="0.35">
      <c r="A12" s="42" t="s">
        <v>949</v>
      </c>
      <c r="B12" s="42" t="s">
        <v>938</v>
      </c>
      <c r="C12" s="42" t="s">
        <v>939</v>
      </c>
      <c r="D12" s="42" t="s">
        <v>184</v>
      </c>
      <c r="E12" s="42">
        <v>1</v>
      </c>
      <c r="F12" s="42" t="s">
        <v>950</v>
      </c>
      <c r="G12" s="6" t="s">
        <v>24</v>
      </c>
      <c r="H12" s="19"/>
      <c r="I12" s="16"/>
      <c r="J12" s="17"/>
      <c r="K12" s="18"/>
      <c r="L12" s="6" t="s">
        <v>172</v>
      </c>
    </row>
    <row r="13" spans="1:23" ht="60" customHeight="1" x14ac:dyDescent="0.35">
      <c r="A13" s="40" t="s">
        <v>951</v>
      </c>
      <c r="B13" s="40" t="s">
        <v>938</v>
      </c>
      <c r="C13" s="40" t="s">
        <v>939</v>
      </c>
      <c r="D13" s="40" t="s">
        <v>184</v>
      </c>
      <c r="E13" s="40">
        <v>2</v>
      </c>
      <c r="F13" s="40" t="s">
        <v>952</v>
      </c>
      <c r="G13" s="6" t="s">
        <v>24</v>
      </c>
      <c r="H13" s="19"/>
      <c r="I13" s="16"/>
      <c r="J13" s="17"/>
      <c r="K13" s="18"/>
      <c r="L13" s="6" t="s">
        <v>172</v>
      </c>
    </row>
    <row r="14" spans="1:23" ht="60" customHeight="1" x14ac:dyDescent="0.35">
      <c r="A14" s="42" t="s">
        <v>953</v>
      </c>
      <c r="B14" s="42" t="s">
        <v>938</v>
      </c>
      <c r="C14" s="42" t="s">
        <v>939</v>
      </c>
      <c r="D14" s="42" t="s">
        <v>184</v>
      </c>
      <c r="E14" s="42">
        <v>3</v>
      </c>
      <c r="F14" s="42" t="s">
        <v>954</v>
      </c>
      <c r="G14" s="6" t="s">
        <v>24</v>
      </c>
      <c r="H14" s="19"/>
      <c r="I14" s="16"/>
      <c r="J14" s="17"/>
      <c r="K14" s="17"/>
      <c r="L14" s="6" t="s">
        <v>172</v>
      </c>
    </row>
    <row r="15" spans="1:23" ht="60" customHeight="1" x14ac:dyDescent="0.35">
      <c r="A15" s="40" t="s">
        <v>955</v>
      </c>
      <c r="B15" s="40" t="s">
        <v>938</v>
      </c>
      <c r="C15" s="40" t="s">
        <v>939</v>
      </c>
      <c r="D15" s="40" t="s">
        <v>184</v>
      </c>
      <c r="E15" s="40">
        <v>4</v>
      </c>
      <c r="F15" s="40" t="s">
        <v>3212</v>
      </c>
      <c r="G15" s="6" t="s">
        <v>24</v>
      </c>
      <c r="H15" s="19"/>
      <c r="I15" s="16"/>
      <c r="J15" s="17"/>
      <c r="K15" s="17"/>
      <c r="L15" s="6" t="s">
        <v>172</v>
      </c>
    </row>
    <row r="16" spans="1:23" ht="60" customHeight="1" x14ac:dyDescent="0.35">
      <c r="A16" s="42" t="s">
        <v>956</v>
      </c>
      <c r="B16" s="42" t="s">
        <v>938</v>
      </c>
      <c r="C16" s="42" t="s">
        <v>939</v>
      </c>
      <c r="D16" s="42" t="s">
        <v>184</v>
      </c>
      <c r="E16" s="42">
        <v>5</v>
      </c>
      <c r="F16" s="42" t="s">
        <v>957</v>
      </c>
      <c r="G16" s="6" t="s">
        <v>24</v>
      </c>
      <c r="H16" s="19"/>
      <c r="I16" s="16"/>
      <c r="J16" s="17"/>
      <c r="K16" s="17"/>
      <c r="L16" s="6" t="s">
        <v>172</v>
      </c>
    </row>
    <row r="17" spans="1:12" ht="60" customHeight="1" x14ac:dyDescent="0.35">
      <c r="A17" s="40" t="s">
        <v>958</v>
      </c>
      <c r="B17" s="40" t="s">
        <v>938</v>
      </c>
      <c r="C17" s="40" t="s">
        <v>939</v>
      </c>
      <c r="D17" s="40" t="s">
        <v>184</v>
      </c>
      <c r="E17" s="40">
        <v>6</v>
      </c>
      <c r="F17" s="40" t="s">
        <v>959</v>
      </c>
      <c r="G17" s="6" t="s">
        <v>24</v>
      </c>
      <c r="H17" s="19"/>
      <c r="I17" s="16"/>
      <c r="J17" s="17"/>
      <c r="K17" s="18"/>
      <c r="L17" s="6" t="s">
        <v>172</v>
      </c>
    </row>
    <row r="18" spans="1:12" x14ac:dyDescent="0.35">
      <c r="A18" s="45"/>
      <c r="B18" s="45"/>
      <c r="C18" s="45"/>
      <c r="D18" s="45"/>
      <c r="E18" s="45"/>
      <c r="F18" s="45"/>
      <c r="G18" s="46"/>
      <c r="H18" s="45"/>
      <c r="I18" s="47"/>
      <c r="J18" s="48"/>
      <c r="K18" s="49"/>
      <c r="L18" s="48"/>
    </row>
    <row r="19" spans="1:12" x14ac:dyDescent="0.35">
      <c r="A19" s="45"/>
      <c r="B19" s="45"/>
      <c r="C19" s="45"/>
      <c r="D19" s="45"/>
      <c r="E19" s="45"/>
      <c r="F19" s="45"/>
      <c r="G19" s="46"/>
      <c r="H19" s="45"/>
      <c r="I19" s="47"/>
      <c r="J19" s="48"/>
      <c r="K19" s="49"/>
      <c r="L19" s="48"/>
    </row>
    <row r="20" spans="1:12" x14ac:dyDescent="0.35">
      <c r="A20" s="45"/>
      <c r="B20" s="45"/>
      <c r="C20" s="45"/>
      <c r="D20" s="45"/>
      <c r="E20" s="45"/>
      <c r="F20" s="45"/>
      <c r="G20" s="46"/>
      <c r="H20" s="45"/>
      <c r="I20" s="47"/>
      <c r="J20" s="48"/>
      <c r="K20" s="49"/>
      <c r="L20" s="48"/>
    </row>
    <row r="21" spans="1:12" x14ac:dyDescent="0.35">
      <c r="A21" s="45"/>
      <c r="B21" s="45"/>
      <c r="C21" s="45"/>
      <c r="D21" s="45"/>
      <c r="E21" s="45"/>
      <c r="F21" s="45"/>
      <c r="G21" s="46"/>
      <c r="H21" s="45"/>
      <c r="I21" s="47"/>
      <c r="J21" s="48"/>
      <c r="K21" s="49"/>
      <c r="L21" s="48"/>
    </row>
    <row r="22" spans="1:12" x14ac:dyDescent="0.35">
      <c r="A22" s="45"/>
      <c r="B22" s="45"/>
      <c r="C22" s="45"/>
      <c r="D22" s="45"/>
      <c r="E22" s="45"/>
      <c r="F22" s="45"/>
      <c r="G22" s="46"/>
      <c r="H22" s="45"/>
      <c r="I22" s="47"/>
      <c r="J22" s="48"/>
      <c r="K22" s="48"/>
      <c r="L22" s="48"/>
    </row>
  </sheetData>
  <sheetProtection sheet="1" selectLockedCells="1" sort="0" autoFilter="0"/>
  <autoFilter ref="A4:L4" xr:uid="{00000000-0009-0000-0000-000020000000}"/>
  <mergeCells count="5">
    <mergeCell ref="I1:L1"/>
    <mergeCell ref="A1:F1"/>
    <mergeCell ref="B2:L2"/>
    <mergeCell ref="G3:I3"/>
    <mergeCell ref="J3:L3"/>
  </mergeCells>
  <conditionalFormatting sqref="B2:L2">
    <cfRule type="dataBar" priority="34">
      <dataBar>
        <cfvo type="num" val="0"/>
        <cfvo type="num" val="1"/>
        <color rgb="FF4F81BD"/>
      </dataBar>
    </cfRule>
    <cfRule type="expression" dxfId="696" priority="34">
      <formula>$W$2&gt;=0.8</formula>
    </cfRule>
    <cfRule type="expression" dxfId="695" priority="34">
      <formula>AND($W$2&gt;=0.5,$W$2&lt;0.8)</formula>
    </cfRule>
    <cfRule type="expression" dxfId="694" priority="34">
      <formula>$W$2&lt;0.5</formula>
    </cfRule>
  </conditionalFormatting>
  <conditionalFormatting sqref="G5:G22">
    <cfRule type="expression" dxfId="693" priority="21">
      <formula>$G5="Met"</formula>
    </cfRule>
    <cfRule type="expression" dxfId="692" priority="22">
      <formula>$G5="Achieved"</formula>
    </cfRule>
    <cfRule type="expression" dxfId="691" priority="23">
      <formula>$G5="Partially met"</formula>
    </cfRule>
    <cfRule type="expression" dxfId="690" priority="24">
      <formula>$G5="Partially achieved"</formula>
    </cfRule>
    <cfRule type="expression" dxfId="689" priority="25">
      <formula>$G5="Not met"</formula>
    </cfRule>
    <cfRule type="expression" dxfId="688" priority="26">
      <formula>$G5="Not yet achieved"</formula>
    </cfRule>
    <cfRule type="expression" dxfId="687" priority="27">
      <formula>$G5="Not applicable"</formula>
    </cfRule>
  </conditionalFormatting>
  <conditionalFormatting sqref="K5:K500">
    <cfRule type="expression" dxfId="686" priority="1">
      <formula>AND(K5&lt;&gt;"",K5&lt;TODAY())</formula>
    </cfRule>
  </conditionalFormatting>
  <conditionalFormatting sqref="L5:L22">
    <cfRule type="beginsWith" dxfId="685" priority="2" operator="beginsWith" text="Blue">
      <formula>LEFT(L5,LEN("Blue"))="Blue"</formula>
    </cfRule>
    <cfRule type="beginsWith" dxfId="684" priority="3" operator="beginsWith" text="Green">
      <formula>LEFT(L5,LEN("Green"))="Green"</formula>
    </cfRule>
    <cfRule type="beginsWith" dxfId="683" priority="4" operator="beginsWith" text="Red">
      <formula>LEFT(L5,LEN("Red"))="Red"</formula>
    </cfRule>
    <cfRule type="beginsWith" dxfId="682" priority="5" operator="beginsWith" text="Grey">
      <formula>LEFT(L5,LEN("Grey"))="Grey"</formula>
    </cfRule>
    <cfRule type="beginsWith" dxfId="681" priority="6" operator="beginsWith" text="Amber">
      <formula>LEFT(L5,LEN("Amber"))="Amber"</formula>
    </cfRule>
    <cfRule type="beginsWith" dxfId="680" priority="7" operator="beginsWith" text="Black">
      <formula>LEFT(L5,LEN("Black"))="Black"</formula>
    </cfRule>
  </conditionalFormatting>
  <dataValidations count="3">
    <dataValidation type="list" allowBlank="1" sqref="G5:G11" xr:uid="{00000000-0002-0000-2000-000000000000}">
      <formula1>MSStatus</formula1>
    </dataValidation>
    <dataValidation type="list" allowBlank="1" sqref="G12:G17" xr:uid="{00000000-0002-0000-2000-000001000000}">
      <formula1>RecStatus</formula1>
    </dataValidation>
    <dataValidation type="list" allowBlank="1" sqref="L5:L22" xr:uid="{00000000-0002-0000-2000-000002000000}">
      <formula1>BRAGStatus</formula1>
    </dataValidation>
  </dataValidations>
  <hyperlinks>
    <hyperlink ref="I1" r:id="rId1" xr:uid="{00000000-0004-0000-2000-000000000000}"/>
    <hyperlink ref="H1" location="Dashboard!A1" display="← Dashboard" xr:uid="{3AF3ACAC-CF8E-4C44-8356-84DAC9772B11}"/>
  </hyperlinks>
  <pageMargins left="0.3" right="0.3" top="0.75" bottom="0.75" header="0.5" footer="0.5"/>
  <pageSetup fitToHeight="0" orientation="landscape"/>
  <headerFooter>
    <oddHeader>&amp;LMid Cheshire Hospitals NHS Foundation Trust&amp;CGPICS V3 – Appendix 3 Audit&amp;R28 Jan 2026</oddHeader>
    <oddFooter>&amp;LConfidential – For internal audit use&amp;CPage &amp;P of &amp;N&amp;R© NHS</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tabColor rgb="FF2E75B6"/>
  </sheetPr>
  <dimension ref="A1:Y22"/>
  <sheetViews>
    <sheetView showGridLines="0" showOutlineSymbols="0" zoomScaleNormal="100" workbookViewId="0">
      <pane ySplit="4" topLeftCell="A10" activePane="bottomLeft" state="frozen"/>
      <selection activeCell="K12" sqref="K12"/>
      <selection pane="bottomLeft" activeCell="G10" sqref="G10"/>
    </sheetView>
  </sheetViews>
  <sheetFormatPr defaultRowHeight="14.5" x14ac:dyDescent="0.35"/>
  <cols>
    <col min="1" max="1" width="10.81640625" customWidth="1"/>
    <col min="2" max="2" width="13" hidden="1" customWidth="1"/>
    <col min="3" max="3" width="28" hidden="1" customWidth="1"/>
    <col min="4" max="4" width="18" customWidth="1"/>
    <col min="5" max="5" width="12" hidden="1" customWidth="1"/>
    <col min="6" max="6" width="45" customWidth="1"/>
    <col min="7" max="7" width="30" customWidth="1"/>
    <col min="8" max="8" width="33.1796875" customWidth="1"/>
    <col min="9" max="10" width="34" customWidth="1"/>
    <col min="11" max="11" width="16" customWidth="1"/>
    <col min="12" max="12" width="14" customWidth="1"/>
    <col min="23" max="24" width="0" hidden="1" customWidth="1"/>
    <col min="25" max="25" width="13" hidden="1" customWidth="1"/>
    <col min="26" max="26" width="0" hidden="1" customWidth="1"/>
  </cols>
  <sheetData>
    <row r="1" spans="1:23" ht="80" customHeight="1" x14ac:dyDescent="0.45">
      <c r="A1" s="361" t="s">
        <v>960</v>
      </c>
      <c r="B1" s="362"/>
      <c r="C1" s="362"/>
      <c r="D1" s="362"/>
      <c r="E1" s="362"/>
      <c r="F1" s="362"/>
      <c r="G1" s="30" t="e" vm="3">
        <v>#VALUE!</v>
      </c>
      <c r="H1" s="44" t="e" vm="4">
        <v>#VALUE!</v>
      </c>
      <c r="I1" s="358" t="s">
        <v>163</v>
      </c>
      <c r="J1" s="359"/>
      <c r="K1" s="359"/>
      <c r="L1" s="360"/>
    </row>
    <row r="2" spans="1:23" ht="66" customHeight="1" x14ac:dyDescent="0.35">
      <c r="A2" s="50" t="s">
        <v>3089</v>
      </c>
      <c r="B2" s="317" t="str">
        <f>REPT("█",ROUND($W$2*50,0))&amp;REPT("░",50-ROUND($W$2*50,0))&amp;" "&amp;TEXT($W$2,"0%")</f>
        <v>░░░░░░░░░░░░░░░░░░░░░░░░░░░░░░░░░░░░░░░░░░░░░░░░░░ 0%</v>
      </c>
      <c r="C2" s="235"/>
      <c r="D2" s="235"/>
      <c r="E2" s="235"/>
      <c r="F2" s="235"/>
      <c r="G2" s="235"/>
      <c r="H2" s="235"/>
      <c r="I2" s="235"/>
      <c r="J2" s="235"/>
      <c r="K2" s="235"/>
      <c r="L2" s="235"/>
      <c r="W2" s="32">
        <f>IFERROR(1-COUNTIF($G:$G,"Not assessed")/(COUNTIF($D:$D,"Minimum Standard")+COUNTIF($D:$D,"Quality Recommendation")),0)</f>
        <v>0</v>
      </c>
    </row>
    <row r="3" spans="1:23" ht="20" customHeight="1" x14ac:dyDescent="0.35">
      <c r="A3" s="33"/>
      <c r="B3" s="33"/>
      <c r="C3" s="33"/>
      <c r="D3" s="33"/>
      <c r="E3" s="33"/>
      <c r="F3" s="33"/>
      <c r="G3" s="236"/>
      <c r="H3" s="235"/>
      <c r="I3" s="235"/>
      <c r="J3" s="236"/>
      <c r="K3" s="235"/>
      <c r="L3" s="235"/>
    </row>
    <row r="4" spans="1:23" ht="30" customHeight="1" x14ac:dyDescent="0.35">
      <c r="A4" s="34" t="s">
        <v>161</v>
      </c>
      <c r="B4" s="34" t="s">
        <v>105</v>
      </c>
      <c r="C4" s="34" t="s">
        <v>164</v>
      </c>
      <c r="D4" s="34" t="s">
        <v>165</v>
      </c>
      <c r="E4" s="34" t="s">
        <v>166</v>
      </c>
      <c r="F4" s="34" t="s">
        <v>167</v>
      </c>
      <c r="G4" s="35" t="s">
        <v>68</v>
      </c>
      <c r="H4" s="34" t="s">
        <v>70</v>
      </c>
      <c r="I4" s="34" t="s">
        <v>45</v>
      </c>
      <c r="J4" s="34" t="s">
        <v>47</v>
      </c>
      <c r="K4" s="36" t="s">
        <v>49</v>
      </c>
      <c r="L4" s="34" t="s">
        <v>15</v>
      </c>
    </row>
    <row r="5" spans="1:23" ht="60" customHeight="1" x14ac:dyDescent="0.35">
      <c r="A5" s="39" t="s">
        <v>961</v>
      </c>
      <c r="B5" s="39" t="s">
        <v>962</v>
      </c>
      <c r="C5" s="39" t="s">
        <v>963</v>
      </c>
      <c r="D5" s="39" t="s">
        <v>125</v>
      </c>
      <c r="E5" s="40">
        <v>1</v>
      </c>
      <c r="F5" s="39" t="s">
        <v>964</v>
      </c>
      <c r="G5" s="7" t="s">
        <v>24</v>
      </c>
      <c r="H5" s="13"/>
      <c r="I5" s="23"/>
      <c r="J5" s="15"/>
      <c r="K5" s="15"/>
      <c r="L5" s="6" t="s">
        <v>172</v>
      </c>
    </row>
    <row r="6" spans="1:23" ht="60" customHeight="1" x14ac:dyDescent="0.35">
      <c r="A6" s="42" t="s">
        <v>965</v>
      </c>
      <c r="B6" s="42" t="s">
        <v>962</v>
      </c>
      <c r="C6" s="42" t="s">
        <v>963</v>
      </c>
      <c r="D6" s="42" t="s">
        <v>125</v>
      </c>
      <c r="E6" s="42">
        <v>2</v>
      </c>
      <c r="F6" s="42" t="s">
        <v>966</v>
      </c>
      <c r="G6" s="7" t="s">
        <v>24</v>
      </c>
      <c r="H6" s="13"/>
      <c r="I6" s="16"/>
      <c r="J6" s="17"/>
      <c r="K6" s="17"/>
      <c r="L6" s="6" t="s">
        <v>172</v>
      </c>
    </row>
    <row r="7" spans="1:23" ht="60" customHeight="1" x14ac:dyDescent="0.35">
      <c r="A7" s="40" t="s">
        <v>967</v>
      </c>
      <c r="B7" s="40" t="s">
        <v>962</v>
      </c>
      <c r="C7" s="40" t="s">
        <v>963</v>
      </c>
      <c r="D7" s="40" t="s">
        <v>125</v>
      </c>
      <c r="E7" s="40">
        <v>3</v>
      </c>
      <c r="F7" s="40" t="s">
        <v>3213</v>
      </c>
      <c r="G7" s="7" t="s">
        <v>24</v>
      </c>
      <c r="H7" s="13"/>
      <c r="I7" s="16"/>
      <c r="J7" s="17"/>
      <c r="K7" s="17"/>
      <c r="L7" s="6" t="s">
        <v>172</v>
      </c>
    </row>
    <row r="8" spans="1:23" ht="60" customHeight="1" x14ac:dyDescent="0.35">
      <c r="A8" s="42" t="s">
        <v>968</v>
      </c>
      <c r="B8" s="42" t="s">
        <v>962</v>
      </c>
      <c r="C8" s="42" t="s">
        <v>963</v>
      </c>
      <c r="D8" s="42" t="s">
        <v>125</v>
      </c>
      <c r="E8" s="42">
        <v>4</v>
      </c>
      <c r="F8" s="42" t="s">
        <v>3214</v>
      </c>
      <c r="G8" s="7" t="s">
        <v>24</v>
      </c>
      <c r="H8" s="13"/>
      <c r="I8" s="16"/>
      <c r="J8" s="17"/>
      <c r="K8" s="17"/>
      <c r="L8" s="6" t="s">
        <v>172</v>
      </c>
    </row>
    <row r="9" spans="1:23" ht="60" customHeight="1" x14ac:dyDescent="0.35">
      <c r="A9" s="40" t="s">
        <v>969</v>
      </c>
      <c r="B9" s="40" t="s">
        <v>962</v>
      </c>
      <c r="C9" s="40" t="s">
        <v>963</v>
      </c>
      <c r="D9" s="40" t="s">
        <v>125</v>
      </c>
      <c r="E9" s="40">
        <v>5</v>
      </c>
      <c r="F9" s="40" t="s">
        <v>970</v>
      </c>
      <c r="G9" s="7" t="s">
        <v>24</v>
      </c>
      <c r="H9" s="13"/>
      <c r="I9" s="16"/>
      <c r="J9" s="17"/>
      <c r="K9" s="17"/>
      <c r="L9" s="6" t="s">
        <v>172</v>
      </c>
    </row>
    <row r="10" spans="1:23" ht="60" customHeight="1" x14ac:dyDescent="0.35">
      <c r="A10" s="42" t="s">
        <v>971</v>
      </c>
      <c r="B10" s="42" t="s">
        <v>962</v>
      </c>
      <c r="C10" s="42" t="s">
        <v>963</v>
      </c>
      <c r="D10" s="42" t="s">
        <v>184</v>
      </c>
      <c r="E10" s="42">
        <v>1</v>
      </c>
      <c r="F10" s="42" t="s">
        <v>972</v>
      </c>
      <c r="G10" s="6" t="s">
        <v>24</v>
      </c>
      <c r="H10" s="13"/>
      <c r="I10" s="16"/>
      <c r="J10" s="17"/>
      <c r="K10" s="17"/>
      <c r="L10" s="6" t="s">
        <v>172</v>
      </c>
    </row>
    <row r="11" spans="1:23" ht="60" customHeight="1" x14ac:dyDescent="0.35">
      <c r="A11" s="40" t="s">
        <v>973</v>
      </c>
      <c r="B11" s="40" t="s">
        <v>962</v>
      </c>
      <c r="C11" s="40" t="s">
        <v>963</v>
      </c>
      <c r="D11" s="40" t="s">
        <v>184</v>
      </c>
      <c r="E11" s="40">
        <v>2</v>
      </c>
      <c r="F11" s="40" t="s">
        <v>3215</v>
      </c>
      <c r="G11" s="6" t="s">
        <v>24</v>
      </c>
      <c r="H11" s="13"/>
      <c r="I11" s="16"/>
      <c r="J11" s="17"/>
      <c r="K11" s="17"/>
      <c r="L11" s="6" t="s">
        <v>172</v>
      </c>
    </row>
    <row r="12" spans="1:23" ht="60" customHeight="1" x14ac:dyDescent="0.35">
      <c r="A12" s="42" t="s">
        <v>974</v>
      </c>
      <c r="B12" s="42" t="s">
        <v>962</v>
      </c>
      <c r="C12" s="42" t="s">
        <v>963</v>
      </c>
      <c r="D12" s="42" t="s">
        <v>184</v>
      </c>
      <c r="E12" s="42">
        <v>3</v>
      </c>
      <c r="F12" s="42" t="s">
        <v>975</v>
      </c>
      <c r="G12" s="6" t="s">
        <v>24</v>
      </c>
      <c r="H12" s="13"/>
      <c r="I12" s="16"/>
      <c r="J12" s="17"/>
      <c r="K12" s="18"/>
      <c r="L12" s="6" t="s">
        <v>172</v>
      </c>
    </row>
    <row r="13" spans="1:23" ht="60" customHeight="1" x14ac:dyDescent="0.35">
      <c r="A13" s="40" t="s">
        <v>976</v>
      </c>
      <c r="B13" s="40" t="s">
        <v>962</v>
      </c>
      <c r="C13" s="40" t="s">
        <v>963</v>
      </c>
      <c r="D13" s="40" t="s">
        <v>184</v>
      </c>
      <c r="E13" s="40">
        <v>4</v>
      </c>
      <c r="F13" s="40" t="s">
        <v>977</v>
      </c>
      <c r="G13" s="6" t="s">
        <v>24</v>
      </c>
      <c r="H13" s="13"/>
      <c r="I13" s="16"/>
      <c r="J13" s="17"/>
      <c r="K13" s="18"/>
      <c r="L13" s="6" t="s">
        <v>172</v>
      </c>
    </row>
    <row r="14" spans="1:23" ht="60" customHeight="1" x14ac:dyDescent="0.35">
      <c r="A14" s="42" t="s">
        <v>978</v>
      </c>
      <c r="B14" s="42" t="s">
        <v>962</v>
      </c>
      <c r="C14" s="42" t="s">
        <v>963</v>
      </c>
      <c r="D14" s="42" t="s">
        <v>184</v>
      </c>
      <c r="E14" s="42">
        <v>5</v>
      </c>
      <c r="F14" s="42" t="s">
        <v>979</v>
      </c>
      <c r="G14" s="6" t="s">
        <v>24</v>
      </c>
      <c r="H14" s="13"/>
      <c r="I14" s="16"/>
      <c r="J14" s="17"/>
      <c r="K14" s="17"/>
      <c r="L14" s="6" t="s">
        <v>172</v>
      </c>
    </row>
    <row r="15" spans="1:23" ht="60" customHeight="1" x14ac:dyDescent="0.35">
      <c r="A15" s="40" t="s">
        <v>980</v>
      </c>
      <c r="B15" s="40" t="s">
        <v>962</v>
      </c>
      <c r="C15" s="40" t="s">
        <v>963</v>
      </c>
      <c r="D15" s="40" t="s">
        <v>184</v>
      </c>
      <c r="E15" s="40">
        <v>6</v>
      </c>
      <c r="F15" s="40" t="s">
        <v>981</v>
      </c>
      <c r="G15" s="6" t="s">
        <v>24</v>
      </c>
      <c r="H15" s="13"/>
      <c r="I15" s="16"/>
      <c r="J15" s="17"/>
      <c r="K15" s="17"/>
      <c r="L15" s="6" t="s">
        <v>172</v>
      </c>
    </row>
    <row r="16" spans="1:23" ht="60" customHeight="1" x14ac:dyDescent="0.35">
      <c r="A16" s="42" t="s">
        <v>982</v>
      </c>
      <c r="B16" s="42" t="s">
        <v>962</v>
      </c>
      <c r="C16" s="42" t="s">
        <v>963</v>
      </c>
      <c r="D16" s="42" t="s">
        <v>184</v>
      </c>
      <c r="E16" s="42">
        <v>7</v>
      </c>
      <c r="F16" s="42" t="s">
        <v>983</v>
      </c>
      <c r="G16" s="6" t="s">
        <v>24</v>
      </c>
      <c r="H16" s="13"/>
      <c r="I16" s="16"/>
      <c r="J16" s="17"/>
      <c r="K16" s="17"/>
      <c r="L16" s="6" t="s">
        <v>172</v>
      </c>
    </row>
    <row r="17" spans="1:12" ht="60" customHeight="1" x14ac:dyDescent="0.35">
      <c r="A17" s="40" t="s">
        <v>984</v>
      </c>
      <c r="B17" s="40" t="s">
        <v>962</v>
      </c>
      <c r="C17" s="40" t="s">
        <v>963</v>
      </c>
      <c r="D17" s="40" t="s">
        <v>184</v>
      </c>
      <c r="E17" s="40">
        <v>8</v>
      </c>
      <c r="F17" s="40" t="s">
        <v>985</v>
      </c>
      <c r="G17" s="6" t="s">
        <v>24</v>
      </c>
      <c r="H17" s="13"/>
      <c r="I17" s="16"/>
      <c r="J17" s="17"/>
      <c r="K17" s="18"/>
      <c r="L17" s="6" t="s">
        <v>172</v>
      </c>
    </row>
    <row r="18" spans="1:12" ht="60" customHeight="1" x14ac:dyDescent="0.35">
      <c r="A18" s="42" t="s">
        <v>986</v>
      </c>
      <c r="B18" s="42" t="s">
        <v>962</v>
      </c>
      <c r="C18" s="42" t="s">
        <v>963</v>
      </c>
      <c r="D18" s="42" t="s">
        <v>184</v>
      </c>
      <c r="E18" s="42">
        <v>9</v>
      </c>
      <c r="F18" s="42" t="s">
        <v>987</v>
      </c>
      <c r="G18" s="6" t="s">
        <v>24</v>
      </c>
      <c r="H18" s="13"/>
      <c r="I18" s="16"/>
      <c r="J18" s="17"/>
      <c r="K18" s="18"/>
      <c r="L18" s="6" t="s">
        <v>172</v>
      </c>
    </row>
    <row r="19" spans="1:12" ht="60" customHeight="1" x14ac:dyDescent="0.35">
      <c r="A19" s="40" t="s">
        <v>988</v>
      </c>
      <c r="B19" s="40" t="s">
        <v>962</v>
      </c>
      <c r="C19" s="40" t="s">
        <v>963</v>
      </c>
      <c r="D19" s="40" t="s">
        <v>184</v>
      </c>
      <c r="E19" s="40">
        <v>10</v>
      </c>
      <c r="F19" s="40" t="s">
        <v>989</v>
      </c>
      <c r="G19" s="6" t="s">
        <v>24</v>
      </c>
      <c r="H19" s="13"/>
      <c r="I19" s="16"/>
      <c r="J19" s="17"/>
      <c r="K19" s="18"/>
      <c r="L19" s="6" t="s">
        <v>172</v>
      </c>
    </row>
    <row r="20" spans="1:12" ht="60" customHeight="1" x14ac:dyDescent="0.35">
      <c r="A20" s="42" t="s">
        <v>990</v>
      </c>
      <c r="B20" s="42" t="s">
        <v>962</v>
      </c>
      <c r="C20" s="42" t="s">
        <v>963</v>
      </c>
      <c r="D20" s="42" t="s">
        <v>184</v>
      </c>
      <c r="E20" s="42">
        <v>11</v>
      </c>
      <c r="F20" s="42" t="s">
        <v>991</v>
      </c>
      <c r="G20" s="6" t="s">
        <v>24</v>
      </c>
      <c r="H20" s="13"/>
      <c r="I20" s="16"/>
      <c r="J20" s="17"/>
      <c r="K20" s="18"/>
      <c r="L20" s="6" t="s">
        <v>172</v>
      </c>
    </row>
    <row r="21" spans="1:12" x14ac:dyDescent="0.35">
      <c r="A21" s="45"/>
      <c r="B21" s="45"/>
      <c r="C21" s="45"/>
      <c r="D21" s="45"/>
      <c r="E21" s="45"/>
      <c r="F21" s="45"/>
      <c r="G21" s="46"/>
      <c r="H21" s="45"/>
      <c r="I21" s="47"/>
      <c r="J21" s="48"/>
      <c r="K21" s="49"/>
      <c r="L21" s="48"/>
    </row>
    <row r="22" spans="1:12" x14ac:dyDescent="0.35">
      <c r="A22" s="45"/>
      <c r="B22" s="45"/>
      <c r="C22" s="45"/>
      <c r="D22" s="45"/>
      <c r="E22" s="45"/>
      <c r="F22" s="45"/>
      <c r="G22" s="46"/>
      <c r="H22" s="45"/>
      <c r="I22" s="47"/>
      <c r="J22" s="48"/>
      <c r="K22" s="48"/>
      <c r="L22" s="48"/>
    </row>
  </sheetData>
  <sheetProtection sheet="1" selectLockedCells="1" sort="0" autoFilter="0"/>
  <autoFilter ref="A4:L4" xr:uid="{00000000-0009-0000-0000-000021000000}"/>
  <mergeCells count="5">
    <mergeCell ref="I1:L1"/>
    <mergeCell ref="A1:F1"/>
    <mergeCell ref="B2:L2"/>
    <mergeCell ref="G3:I3"/>
    <mergeCell ref="J3:L3"/>
  </mergeCells>
  <conditionalFormatting sqref="B2:L2">
    <cfRule type="dataBar" priority="34">
      <dataBar>
        <cfvo type="num" val="0"/>
        <cfvo type="num" val="1"/>
        <color rgb="FF4F81BD"/>
      </dataBar>
    </cfRule>
    <cfRule type="expression" dxfId="679" priority="34">
      <formula>$W$2&gt;=0.8</formula>
    </cfRule>
    <cfRule type="expression" dxfId="678" priority="34">
      <formula>AND($W$2&gt;=0.5,$W$2&lt;0.8)</formula>
    </cfRule>
    <cfRule type="expression" dxfId="677" priority="34">
      <formula>$W$2&lt;0.5</formula>
    </cfRule>
  </conditionalFormatting>
  <conditionalFormatting sqref="G5:G22">
    <cfRule type="expression" dxfId="676" priority="21">
      <formula>$G5="Met"</formula>
    </cfRule>
    <cfRule type="expression" dxfId="675" priority="22">
      <formula>$G5="Achieved"</formula>
    </cfRule>
    <cfRule type="expression" dxfId="674" priority="23">
      <formula>$G5="Partially met"</formula>
    </cfRule>
    <cfRule type="expression" dxfId="673" priority="24">
      <formula>$G5="Partially achieved"</formula>
    </cfRule>
    <cfRule type="expression" dxfId="672" priority="25">
      <formula>$G5="Not met"</formula>
    </cfRule>
    <cfRule type="expression" dxfId="671" priority="26">
      <formula>$G5="Not yet achieved"</formula>
    </cfRule>
    <cfRule type="expression" dxfId="670" priority="27">
      <formula>$G5="Not applicable"</formula>
    </cfRule>
  </conditionalFormatting>
  <conditionalFormatting sqref="K5:K500">
    <cfRule type="expression" dxfId="669" priority="1">
      <formula>AND(K5&lt;&gt;"",K5&lt;TODAY())</formula>
    </cfRule>
  </conditionalFormatting>
  <conditionalFormatting sqref="L5:L22">
    <cfRule type="beginsWith" dxfId="668" priority="2" operator="beginsWith" text="Blue">
      <formula>LEFT(L5,LEN("Blue"))="Blue"</formula>
    </cfRule>
    <cfRule type="beginsWith" dxfId="667" priority="3" operator="beginsWith" text="Green">
      <formula>LEFT(L5,LEN("Green"))="Green"</formula>
    </cfRule>
    <cfRule type="beginsWith" dxfId="666" priority="4" operator="beginsWith" text="Red">
      <formula>LEFT(L5,LEN("Red"))="Red"</formula>
    </cfRule>
    <cfRule type="beginsWith" dxfId="665" priority="5" operator="beginsWith" text="Grey">
      <formula>LEFT(L5,LEN("Grey"))="Grey"</formula>
    </cfRule>
    <cfRule type="beginsWith" dxfId="664" priority="6" operator="beginsWith" text="Amber">
      <formula>LEFT(L5,LEN("Amber"))="Amber"</formula>
    </cfRule>
    <cfRule type="beginsWith" dxfId="663" priority="7" operator="beginsWith" text="Black">
      <formula>LEFT(L5,LEN("Black"))="Black"</formula>
    </cfRule>
  </conditionalFormatting>
  <dataValidations count="3">
    <dataValidation type="list" allowBlank="1" sqref="G5:G9" xr:uid="{00000000-0002-0000-2100-000000000000}">
      <formula1>MSStatus</formula1>
    </dataValidation>
    <dataValidation type="list" allowBlank="1" sqref="G10:G20" xr:uid="{00000000-0002-0000-2100-000001000000}">
      <formula1>RecStatus</formula1>
    </dataValidation>
    <dataValidation type="list" allowBlank="1" sqref="L5:L22" xr:uid="{00000000-0002-0000-2100-000002000000}">
      <formula1>BRAGStatus</formula1>
    </dataValidation>
  </dataValidations>
  <hyperlinks>
    <hyperlink ref="I1" r:id="rId1" xr:uid="{00000000-0004-0000-2100-000000000000}"/>
    <hyperlink ref="H1" location="Dashboard!A1" display="← Dashboard" xr:uid="{E742F43B-A576-4B8F-8736-D8A41BFD8452}"/>
  </hyperlinks>
  <pageMargins left="0.3" right="0.3" top="0.75" bottom="0.75" header="0.5" footer="0.5"/>
  <pageSetup fitToHeight="0" orientation="landscape"/>
  <headerFooter>
    <oddHeader>&amp;LMid Cheshire Hospitals NHS Foundation Trust&amp;CGPICS V3 – Appendix 3 Audit&amp;R28 Jan 2026</oddHeader>
    <oddFooter>&amp;LConfidential – For internal audit use&amp;CPage &amp;P of &amp;N&amp;R© NHS</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tabColor rgb="FF2E75B6"/>
  </sheetPr>
  <dimension ref="A1:Y22"/>
  <sheetViews>
    <sheetView showGridLines="0" showOutlineSymbols="0" zoomScaleNormal="100" workbookViewId="0">
      <pane ySplit="4" topLeftCell="A9" activePane="bottomLeft" state="frozen"/>
      <selection activeCell="K12" sqref="K12"/>
      <selection pane="bottomLeft" activeCell="G9" sqref="G9"/>
    </sheetView>
  </sheetViews>
  <sheetFormatPr defaultRowHeight="14.5" x14ac:dyDescent="0.35"/>
  <cols>
    <col min="1" max="1" width="10.81640625" customWidth="1"/>
    <col min="2" max="2" width="13" hidden="1" customWidth="1"/>
    <col min="3" max="3" width="45" hidden="1" customWidth="1"/>
    <col min="4" max="4" width="18" customWidth="1"/>
    <col min="5" max="5" width="12" hidden="1" customWidth="1"/>
    <col min="6" max="6" width="45" customWidth="1"/>
    <col min="7" max="7" width="30" customWidth="1"/>
    <col min="8" max="8" width="33.1796875" customWidth="1"/>
    <col min="9" max="10" width="34" customWidth="1"/>
    <col min="11" max="11" width="16" customWidth="1"/>
    <col min="12" max="12" width="14" customWidth="1"/>
    <col min="23" max="24" width="0" hidden="1" customWidth="1"/>
    <col min="25" max="25" width="13" hidden="1" customWidth="1"/>
    <col min="26" max="26" width="0" hidden="1" customWidth="1"/>
  </cols>
  <sheetData>
    <row r="1" spans="1:23" ht="80" customHeight="1" x14ac:dyDescent="0.45">
      <c r="A1" s="361" t="s">
        <v>992</v>
      </c>
      <c r="B1" s="362"/>
      <c r="C1" s="362"/>
      <c r="D1" s="362"/>
      <c r="E1" s="362"/>
      <c r="F1" s="362"/>
      <c r="G1" s="30" t="e" vm="3">
        <v>#VALUE!</v>
      </c>
      <c r="H1" s="44" t="e" vm="4">
        <v>#VALUE!</v>
      </c>
      <c r="I1" s="358" t="s">
        <v>163</v>
      </c>
      <c r="J1" s="359"/>
      <c r="K1" s="359"/>
      <c r="L1" s="360"/>
    </row>
    <row r="2" spans="1:23" ht="66" customHeight="1" x14ac:dyDescent="0.35">
      <c r="A2" s="50" t="s">
        <v>3089</v>
      </c>
      <c r="B2" s="317" t="str">
        <f>REPT("█",ROUND($W$2*50,0))&amp;REPT("░",50-ROUND($W$2*50,0))&amp;" "&amp;TEXT($W$2,"0%")</f>
        <v>░░░░░░░░░░░░░░░░░░░░░░░░░░░░░░░░░░░░░░░░░░░░░░░░░░ 0%</v>
      </c>
      <c r="C2" s="235"/>
      <c r="D2" s="235"/>
      <c r="E2" s="235"/>
      <c r="F2" s="235"/>
      <c r="G2" s="235"/>
      <c r="H2" s="235"/>
      <c r="I2" s="235"/>
      <c r="J2" s="235"/>
      <c r="K2" s="235"/>
      <c r="L2" s="235"/>
      <c r="W2" s="32">
        <f>IFERROR(1-COUNTIF($G:$G,"Not assessed")/(COUNTIF($D:$D,"Minimum Standard")+COUNTIF($D:$D,"Quality Recommendation")),0)</f>
        <v>0</v>
      </c>
    </row>
    <row r="3" spans="1:23" ht="20" customHeight="1" x14ac:dyDescent="0.35">
      <c r="A3" s="33"/>
      <c r="B3" s="33"/>
      <c r="C3" s="33"/>
      <c r="D3" s="33"/>
      <c r="E3" s="33"/>
      <c r="F3" s="33"/>
      <c r="G3" s="236"/>
      <c r="H3" s="235"/>
      <c r="I3" s="235"/>
      <c r="J3" s="236"/>
      <c r="K3" s="235"/>
      <c r="L3" s="235"/>
    </row>
    <row r="4" spans="1:23" ht="30" customHeight="1" x14ac:dyDescent="0.35">
      <c r="A4" s="34" t="s">
        <v>161</v>
      </c>
      <c r="B4" s="34" t="s">
        <v>105</v>
      </c>
      <c r="C4" s="34" t="s">
        <v>164</v>
      </c>
      <c r="D4" s="34" t="s">
        <v>165</v>
      </c>
      <c r="E4" s="34" t="s">
        <v>166</v>
      </c>
      <c r="F4" s="34" t="s">
        <v>167</v>
      </c>
      <c r="G4" s="35" t="s">
        <v>68</v>
      </c>
      <c r="H4" s="34" t="s">
        <v>70</v>
      </c>
      <c r="I4" s="34" t="s">
        <v>45</v>
      </c>
      <c r="J4" s="34" t="s">
        <v>47</v>
      </c>
      <c r="K4" s="36" t="s">
        <v>49</v>
      </c>
      <c r="L4" s="34" t="s">
        <v>15</v>
      </c>
    </row>
    <row r="5" spans="1:23" ht="60" customHeight="1" x14ac:dyDescent="0.35">
      <c r="A5" s="39" t="s">
        <v>993</v>
      </c>
      <c r="B5" s="39" t="s">
        <v>994</v>
      </c>
      <c r="C5" s="39" t="s">
        <v>995</v>
      </c>
      <c r="D5" s="39" t="s">
        <v>125</v>
      </c>
      <c r="E5" s="40">
        <v>1</v>
      </c>
      <c r="F5" s="39" t="s">
        <v>3216</v>
      </c>
      <c r="G5" s="7" t="s">
        <v>24</v>
      </c>
      <c r="H5" s="13"/>
      <c r="I5" s="14"/>
      <c r="J5" s="22"/>
      <c r="K5" s="15"/>
      <c r="L5" s="6" t="s">
        <v>172</v>
      </c>
    </row>
    <row r="6" spans="1:23" ht="60" customHeight="1" x14ac:dyDescent="0.35">
      <c r="A6" s="42" t="s">
        <v>996</v>
      </c>
      <c r="B6" s="42" t="s">
        <v>994</v>
      </c>
      <c r="C6" s="42" t="s">
        <v>995</v>
      </c>
      <c r="D6" s="42" t="s">
        <v>125</v>
      </c>
      <c r="E6" s="42">
        <v>2</v>
      </c>
      <c r="F6" s="42" t="s">
        <v>3217</v>
      </c>
      <c r="G6" s="7" t="s">
        <v>24</v>
      </c>
      <c r="H6" s="13"/>
      <c r="I6" s="16"/>
      <c r="J6" s="16"/>
      <c r="K6" s="17"/>
      <c r="L6" s="6" t="s">
        <v>172</v>
      </c>
    </row>
    <row r="7" spans="1:23" ht="60" customHeight="1" x14ac:dyDescent="0.35">
      <c r="A7" s="40" t="s">
        <v>997</v>
      </c>
      <c r="B7" s="40" t="s">
        <v>994</v>
      </c>
      <c r="C7" s="40" t="s">
        <v>995</v>
      </c>
      <c r="D7" s="40" t="s">
        <v>125</v>
      </c>
      <c r="E7" s="40">
        <v>3</v>
      </c>
      <c r="F7" s="40" t="s">
        <v>3218</v>
      </c>
      <c r="G7" s="7" t="s">
        <v>24</v>
      </c>
      <c r="H7" s="13"/>
      <c r="I7" s="16"/>
      <c r="J7" s="16"/>
      <c r="K7" s="17"/>
      <c r="L7" s="6" t="s">
        <v>172</v>
      </c>
    </row>
    <row r="8" spans="1:23" ht="60" customHeight="1" x14ac:dyDescent="0.35">
      <c r="A8" s="42" t="s">
        <v>998</v>
      </c>
      <c r="B8" s="42" t="s">
        <v>994</v>
      </c>
      <c r="C8" s="42" t="s">
        <v>995</v>
      </c>
      <c r="D8" s="42" t="s">
        <v>125</v>
      </c>
      <c r="E8" s="42">
        <v>4</v>
      </c>
      <c r="F8" s="42" t="s">
        <v>999</v>
      </c>
      <c r="G8" s="7" t="s">
        <v>24</v>
      </c>
      <c r="H8" s="13"/>
      <c r="I8" s="16"/>
      <c r="J8" s="16"/>
      <c r="K8" s="17"/>
      <c r="L8" s="6" t="s">
        <v>172</v>
      </c>
    </row>
    <row r="9" spans="1:23" ht="60" customHeight="1" x14ac:dyDescent="0.35">
      <c r="A9" s="40" t="s">
        <v>1000</v>
      </c>
      <c r="B9" s="40" t="s">
        <v>994</v>
      </c>
      <c r="C9" s="40" t="s">
        <v>995</v>
      </c>
      <c r="D9" s="40" t="s">
        <v>184</v>
      </c>
      <c r="E9" s="40">
        <v>1</v>
      </c>
      <c r="F9" s="40" t="s">
        <v>3219</v>
      </c>
      <c r="G9" s="6" t="s">
        <v>24</v>
      </c>
      <c r="H9" s="13"/>
      <c r="I9" s="16"/>
      <c r="J9" s="16"/>
      <c r="K9" s="17"/>
      <c r="L9" s="6" t="s">
        <v>172</v>
      </c>
    </row>
    <row r="10" spans="1:23" ht="60" customHeight="1" x14ac:dyDescent="0.35">
      <c r="A10" s="42" t="s">
        <v>1001</v>
      </c>
      <c r="B10" s="42" t="s">
        <v>994</v>
      </c>
      <c r="C10" s="42" t="s">
        <v>995</v>
      </c>
      <c r="D10" s="42" t="s">
        <v>184</v>
      </c>
      <c r="E10" s="42">
        <v>2</v>
      </c>
      <c r="F10" s="42" t="s">
        <v>3220</v>
      </c>
      <c r="G10" s="6" t="s">
        <v>24</v>
      </c>
      <c r="H10" s="13"/>
      <c r="I10" s="16"/>
      <c r="J10" s="16"/>
      <c r="K10" s="17"/>
      <c r="L10" s="6" t="s">
        <v>172</v>
      </c>
    </row>
    <row r="11" spans="1:23" ht="60" customHeight="1" x14ac:dyDescent="0.35">
      <c r="A11" s="40" t="s">
        <v>1002</v>
      </c>
      <c r="B11" s="40" t="s">
        <v>994</v>
      </c>
      <c r="C11" s="40" t="s">
        <v>995</v>
      </c>
      <c r="D11" s="40" t="s">
        <v>184</v>
      </c>
      <c r="E11" s="40">
        <v>3</v>
      </c>
      <c r="F11" s="40" t="s">
        <v>3221</v>
      </c>
      <c r="G11" s="6" t="s">
        <v>24</v>
      </c>
      <c r="H11" s="13"/>
      <c r="I11" s="16"/>
      <c r="J11" s="16"/>
      <c r="K11" s="17"/>
      <c r="L11" s="6" t="s">
        <v>172</v>
      </c>
    </row>
    <row r="12" spans="1:23" ht="60" customHeight="1" x14ac:dyDescent="0.35">
      <c r="A12" s="42" t="s">
        <v>1003</v>
      </c>
      <c r="B12" s="42" t="s">
        <v>994</v>
      </c>
      <c r="C12" s="42" t="s">
        <v>995</v>
      </c>
      <c r="D12" s="42" t="s">
        <v>184</v>
      </c>
      <c r="E12" s="42">
        <v>4</v>
      </c>
      <c r="F12" s="42" t="s">
        <v>3222</v>
      </c>
      <c r="G12" s="6" t="s">
        <v>24</v>
      </c>
      <c r="H12" s="13"/>
      <c r="I12" s="16"/>
      <c r="J12" s="16"/>
      <c r="K12" s="18"/>
      <c r="L12" s="6" t="s">
        <v>172</v>
      </c>
    </row>
    <row r="13" spans="1:23" ht="60" customHeight="1" x14ac:dyDescent="0.35">
      <c r="A13" s="40" t="s">
        <v>1004</v>
      </c>
      <c r="B13" s="40" t="s">
        <v>994</v>
      </c>
      <c r="C13" s="40" t="s">
        <v>995</v>
      </c>
      <c r="D13" s="40" t="s">
        <v>184</v>
      </c>
      <c r="E13" s="40">
        <v>5</v>
      </c>
      <c r="F13" s="40" t="s">
        <v>3223</v>
      </c>
      <c r="G13" s="6" t="s">
        <v>24</v>
      </c>
      <c r="H13" s="13"/>
      <c r="I13" s="16"/>
      <c r="J13" s="16"/>
      <c r="K13" s="18"/>
      <c r="L13" s="6" t="s">
        <v>172</v>
      </c>
    </row>
    <row r="14" spans="1:23" ht="60" customHeight="1" x14ac:dyDescent="0.35">
      <c r="A14" s="42" t="s">
        <v>1005</v>
      </c>
      <c r="B14" s="42" t="s">
        <v>994</v>
      </c>
      <c r="C14" s="42" t="s">
        <v>995</v>
      </c>
      <c r="D14" s="42" t="s">
        <v>184</v>
      </c>
      <c r="E14" s="42">
        <v>6</v>
      </c>
      <c r="F14" s="42" t="s">
        <v>3224</v>
      </c>
      <c r="G14" s="6" t="s">
        <v>24</v>
      </c>
      <c r="H14" s="13"/>
      <c r="I14" s="16"/>
      <c r="J14" s="16"/>
      <c r="K14" s="17"/>
      <c r="L14" s="6" t="s">
        <v>172</v>
      </c>
    </row>
    <row r="15" spans="1:23" ht="60" customHeight="1" x14ac:dyDescent="0.35">
      <c r="A15" s="40" t="s">
        <v>1006</v>
      </c>
      <c r="B15" s="40" t="s">
        <v>994</v>
      </c>
      <c r="C15" s="40" t="s">
        <v>995</v>
      </c>
      <c r="D15" s="40" t="s">
        <v>184</v>
      </c>
      <c r="E15" s="40">
        <v>7</v>
      </c>
      <c r="F15" s="40" t="s">
        <v>3225</v>
      </c>
      <c r="G15" s="6" t="s">
        <v>24</v>
      </c>
      <c r="H15" s="13"/>
      <c r="I15" s="16"/>
      <c r="J15" s="16"/>
      <c r="K15" s="17"/>
      <c r="L15" s="6" t="s">
        <v>172</v>
      </c>
    </row>
    <row r="16" spans="1:23" ht="60" customHeight="1" x14ac:dyDescent="0.35">
      <c r="A16" s="42" t="s">
        <v>1007</v>
      </c>
      <c r="B16" s="42" t="s">
        <v>994</v>
      </c>
      <c r="C16" s="42" t="s">
        <v>995</v>
      </c>
      <c r="D16" s="42" t="s">
        <v>184</v>
      </c>
      <c r="E16" s="42">
        <v>8</v>
      </c>
      <c r="F16" s="42" t="s">
        <v>3226</v>
      </c>
      <c r="G16" s="6" t="s">
        <v>24</v>
      </c>
      <c r="H16" s="13"/>
      <c r="I16" s="16"/>
      <c r="J16" s="16"/>
      <c r="K16" s="17"/>
      <c r="L16" s="6" t="s">
        <v>172</v>
      </c>
    </row>
    <row r="17" spans="1:12" ht="60" customHeight="1" x14ac:dyDescent="0.35">
      <c r="A17" s="40" t="s">
        <v>1008</v>
      </c>
      <c r="B17" s="40" t="s">
        <v>994</v>
      </c>
      <c r="C17" s="40" t="s">
        <v>995</v>
      </c>
      <c r="D17" s="40" t="s">
        <v>184</v>
      </c>
      <c r="E17" s="40">
        <v>9</v>
      </c>
      <c r="F17" s="40" t="s">
        <v>3227</v>
      </c>
      <c r="G17" s="6" t="s">
        <v>24</v>
      </c>
      <c r="H17" s="13"/>
      <c r="I17" s="16"/>
      <c r="J17" s="16"/>
      <c r="K17" s="18"/>
      <c r="L17" s="6" t="s">
        <v>172</v>
      </c>
    </row>
    <row r="18" spans="1:12" ht="60" customHeight="1" x14ac:dyDescent="0.35">
      <c r="A18" s="42" t="s">
        <v>1009</v>
      </c>
      <c r="B18" s="42" t="s">
        <v>994</v>
      </c>
      <c r="C18" s="42" t="s">
        <v>995</v>
      </c>
      <c r="D18" s="42" t="s">
        <v>184</v>
      </c>
      <c r="E18" s="42">
        <v>10</v>
      </c>
      <c r="F18" s="42" t="s">
        <v>3228</v>
      </c>
      <c r="G18" s="6" t="s">
        <v>24</v>
      </c>
      <c r="H18" s="13"/>
      <c r="I18" s="16"/>
      <c r="J18" s="16"/>
      <c r="K18" s="18"/>
      <c r="L18" s="6" t="s">
        <v>172</v>
      </c>
    </row>
    <row r="19" spans="1:12" ht="60" customHeight="1" x14ac:dyDescent="0.35">
      <c r="A19" s="40" t="s">
        <v>1010</v>
      </c>
      <c r="B19" s="40" t="s">
        <v>994</v>
      </c>
      <c r="C19" s="40" t="s">
        <v>995</v>
      </c>
      <c r="D19" s="40" t="s">
        <v>184</v>
      </c>
      <c r="E19" s="40">
        <v>11</v>
      </c>
      <c r="F19" s="40" t="s">
        <v>3229</v>
      </c>
      <c r="G19" s="6" t="s">
        <v>24</v>
      </c>
      <c r="H19" s="13"/>
      <c r="I19" s="16"/>
      <c r="J19" s="16"/>
      <c r="K19" s="18"/>
      <c r="L19" s="6" t="s">
        <v>172</v>
      </c>
    </row>
    <row r="20" spans="1:12" x14ac:dyDescent="0.35">
      <c r="A20" s="45"/>
      <c r="B20" s="45"/>
      <c r="C20" s="45"/>
      <c r="D20" s="45"/>
      <c r="E20" s="45"/>
      <c r="F20" s="45"/>
      <c r="G20" s="46"/>
      <c r="H20" s="45"/>
      <c r="I20" s="47"/>
      <c r="J20" s="48"/>
      <c r="K20" s="49"/>
      <c r="L20" s="48"/>
    </row>
    <row r="21" spans="1:12" x14ac:dyDescent="0.35">
      <c r="A21" s="45"/>
      <c r="B21" s="45"/>
      <c r="C21" s="45"/>
      <c r="D21" s="45"/>
      <c r="E21" s="45"/>
      <c r="F21" s="45"/>
      <c r="G21" s="46"/>
      <c r="H21" s="45"/>
      <c r="I21" s="47"/>
      <c r="J21" s="48"/>
      <c r="K21" s="49"/>
      <c r="L21" s="48"/>
    </row>
    <row r="22" spans="1:12" x14ac:dyDescent="0.35">
      <c r="A22" s="45"/>
      <c r="B22" s="45"/>
      <c r="C22" s="45"/>
      <c r="D22" s="45"/>
      <c r="E22" s="45"/>
      <c r="F22" s="45"/>
      <c r="G22" s="46"/>
      <c r="H22" s="45"/>
      <c r="I22" s="47"/>
      <c r="J22" s="48"/>
      <c r="K22" s="48"/>
      <c r="L22" s="48"/>
    </row>
  </sheetData>
  <sheetProtection sheet="1" selectLockedCells="1" sort="0" autoFilter="0"/>
  <autoFilter ref="A4:L4" xr:uid="{00000000-0009-0000-0000-000022000000}"/>
  <mergeCells count="5">
    <mergeCell ref="I1:L1"/>
    <mergeCell ref="A1:F1"/>
    <mergeCell ref="B2:L2"/>
    <mergeCell ref="G3:I3"/>
    <mergeCell ref="J3:L3"/>
  </mergeCells>
  <conditionalFormatting sqref="B2:L2">
    <cfRule type="dataBar" priority="34">
      <dataBar>
        <cfvo type="num" val="0"/>
        <cfvo type="num" val="1"/>
        <color rgb="FF4F81BD"/>
      </dataBar>
    </cfRule>
    <cfRule type="expression" dxfId="662" priority="34">
      <formula>$W$2&gt;=0.8</formula>
    </cfRule>
    <cfRule type="expression" dxfId="661" priority="34">
      <formula>AND($W$2&gt;=0.5,$W$2&lt;0.8)</formula>
    </cfRule>
    <cfRule type="expression" dxfId="660" priority="34">
      <formula>$W$2&lt;0.5</formula>
    </cfRule>
  </conditionalFormatting>
  <conditionalFormatting sqref="G5:G22">
    <cfRule type="expression" dxfId="659" priority="21">
      <formula>$G5="Met"</formula>
    </cfRule>
    <cfRule type="expression" dxfId="658" priority="22">
      <formula>$G5="Achieved"</formula>
    </cfRule>
    <cfRule type="expression" dxfId="657" priority="23">
      <formula>$G5="Partially met"</formula>
    </cfRule>
    <cfRule type="expression" dxfId="656" priority="24">
      <formula>$G5="Partially achieved"</formula>
    </cfRule>
    <cfRule type="expression" dxfId="655" priority="25">
      <formula>$G5="Not met"</formula>
    </cfRule>
    <cfRule type="expression" dxfId="654" priority="26">
      <formula>$G5="Not yet achieved"</formula>
    </cfRule>
    <cfRule type="expression" dxfId="653" priority="27">
      <formula>$G5="Not applicable"</formula>
    </cfRule>
  </conditionalFormatting>
  <conditionalFormatting sqref="K5:K500">
    <cfRule type="expression" dxfId="652" priority="1">
      <formula>AND(K5&lt;&gt;"",K5&lt;TODAY())</formula>
    </cfRule>
  </conditionalFormatting>
  <conditionalFormatting sqref="L5:L22">
    <cfRule type="beginsWith" dxfId="651" priority="2" operator="beginsWith" text="Blue">
      <formula>LEFT(L5,LEN("Blue"))="Blue"</formula>
    </cfRule>
    <cfRule type="beginsWith" dxfId="650" priority="3" operator="beginsWith" text="Green">
      <formula>LEFT(L5,LEN("Green"))="Green"</formula>
    </cfRule>
    <cfRule type="beginsWith" dxfId="649" priority="4" operator="beginsWith" text="Red">
      <formula>LEFT(L5,LEN("Red"))="Red"</formula>
    </cfRule>
    <cfRule type="beginsWith" dxfId="648" priority="5" operator="beginsWith" text="Grey">
      <formula>LEFT(L5,LEN("Grey"))="Grey"</formula>
    </cfRule>
    <cfRule type="beginsWith" dxfId="647" priority="6" operator="beginsWith" text="Amber">
      <formula>LEFT(L5,LEN("Amber"))="Amber"</formula>
    </cfRule>
    <cfRule type="beginsWith" dxfId="646" priority="7" operator="beginsWith" text="Black">
      <formula>LEFT(L5,LEN("Black"))="Black"</formula>
    </cfRule>
  </conditionalFormatting>
  <dataValidations count="3">
    <dataValidation type="list" allowBlank="1" sqref="G5:G8" xr:uid="{00000000-0002-0000-2200-000000000000}">
      <formula1>MSStatus</formula1>
    </dataValidation>
    <dataValidation type="list" allowBlank="1" sqref="G9:G19" xr:uid="{00000000-0002-0000-2200-000001000000}">
      <formula1>RecStatus</formula1>
    </dataValidation>
    <dataValidation type="list" allowBlank="1" sqref="L5:L22" xr:uid="{00000000-0002-0000-2200-000002000000}">
      <formula1>BRAGStatus</formula1>
    </dataValidation>
  </dataValidations>
  <hyperlinks>
    <hyperlink ref="I1" r:id="rId1" xr:uid="{00000000-0004-0000-2200-000000000000}"/>
    <hyperlink ref="H1" location="Dashboard!A1" display="← Dashboard" xr:uid="{801A2CA8-E2A0-4209-AD33-25EC9CC15497}"/>
  </hyperlinks>
  <pageMargins left="0.3" right="0.3" top="0.75" bottom="0.75" header="0.5" footer="0.5"/>
  <pageSetup fitToHeight="0" orientation="landscape"/>
  <headerFooter>
    <oddHeader>&amp;LMid Cheshire Hospitals NHS Foundation Trust&amp;CGPICS V3 – Appendix 3 Audit&amp;R28 Jan 2026</oddHeader>
    <oddFooter>&amp;LConfidential – For internal audit use&amp;CPage &amp;P of &amp;N&amp;R© NHS</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tabColor rgb="FF2E75B6"/>
  </sheetPr>
  <dimension ref="A1:Y22"/>
  <sheetViews>
    <sheetView showGridLines="0" showOutlineSymbols="0" zoomScaleNormal="100" workbookViewId="0">
      <pane ySplit="4" topLeftCell="A14" activePane="bottomLeft" state="frozen"/>
      <selection activeCell="K12" sqref="K12"/>
      <selection pane="bottomLeft" activeCell="G14" sqref="G14"/>
    </sheetView>
  </sheetViews>
  <sheetFormatPr defaultRowHeight="14.5" x14ac:dyDescent="0.35"/>
  <cols>
    <col min="1" max="1" width="10.81640625" customWidth="1"/>
    <col min="2" max="2" width="13" hidden="1" customWidth="1"/>
    <col min="3" max="3" width="15" hidden="1" customWidth="1"/>
    <col min="4" max="4" width="18" customWidth="1"/>
    <col min="5" max="5" width="12" hidden="1" customWidth="1"/>
    <col min="6" max="6" width="45" customWidth="1"/>
    <col min="7" max="7" width="30" customWidth="1"/>
    <col min="8" max="8" width="33.1796875" customWidth="1"/>
    <col min="9" max="10" width="34" customWidth="1"/>
    <col min="11" max="11" width="16" customWidth="1"/>
    <col min="12" max="12" width="14" customWidth="1"/>
    <col min="23" max="24" width="0" hidden="1" customWidth="1"/>
    <col min="25" max="25" width="13" hidden="1" customWidth="1"/>
    <col min="26" max="26" width="0" hidden="1" customWidth="1"/>
  </cols>
  <sheetData>
    <row r="1" spans="1:23" ht="80" customHeight="1" x14ac:dyDescent="0.45">
      <c r="A1" s="361" t="s">
        <v>1011</v>
      </c>
      <c r="B1" s="362"/>
      <c r="C1" s="362"/>
      <c r="D1" s="362"/>
      <c r="E1" s="362"/>
      <c r="F1" s="362"/>
      <c r="G1" s="30" t="e" vm="3">
        <v>#VALUE!</v>
      </c>
      <c r="H1" s="44" t="e" vm="4">
        <v>#VALUE!</v>
      </c>
      <c r="I1" s="358" t="s">
        <v>163</v>
      </c>
      <c r="J1" s="359"/>
      <c r="K1" s="359"/>
      <c r="L1" s="360"/>
    </row>
    <row r="2" spans="1:23" ht="66" customHeight="1" x14ac:dyDescent="0.35">
      <c r="A2" s="50" t="s">
        <v>3089</v>
      </c>
      <c r="B2" s="317" t="str">
        <f>REPT("█",ROUND($W$2*50,0))&amp;REPT("░",50-ROUND($W$2*50,0))&amp;" "&amp;TEXT($W$2,"0%")</f>
        <v>░░░░░░░░░░░░░░░░░░░░░░░░░░░░░░░░░░░░░░░░░░░░░░░░░░ 0%</v>
      </c>
      <c r="C2" s="235"/>
      <c r="D2" s="235"/>
      <c r="E2" s="235"/>
      <c r="F2" s="235"/>
      <c r="G2" s="235"/>
      <c r="H2" s="235"/>
      <c r="I2" s="235"/>
      <c r="J2" s="235"/>
      <c r="K2" s="235"/>
      <c r="L2" s="235"/>
      <c r="W2" s="32">
        <f>IFERROR(1-COUNTIF($G:$G,"Not assessed")/(COUNTIF($D:$D,"Minimum Standard")+COUNTIF($D:$D,"Quality Recommendation")),0)</f>
        <v>0</v>
      </c>
    </row>
    <row r="3" spans="1:23" ht="20" customHeight="1" x14ac:dyDescent="0.35">
      <c r="A3" s="33"/>
      <c r="B3" s="33"/>
      <c r="C3" s="33"/>
      <c r="D3" s="33"/>
      <c r="E3" s="33"/>
      <c r="F3" s="33"/>
      <c r="G3" s="236"/>
      <c r="H3" s="235"/>
      <c r="I3" s="235"/>
      <c r="J3" s="236"/>
      <c r="K3" s="235"/>
      <c r="L3" s="235"/>
    </row>
    <row r="4" spans="1:23" ht="30" customHeight="1" x14ac:dyDescent="0.35">
      <c r="A4" s="34" t="s">
        <v>161</v>
      </c>
      <c r="B4" s="34" t="s">
        <v>105</v>
      </c>
      <c r="C4" s="34" t="s">
        <v>164</v>
      </c>
      <c r="D4" s="34" t="s">
        <v>165</v>
      </c>
      <c r="E4" s="34" t="s">
        <v>166</v>
      </c>
      <c r="F4" s="34" t="s">
        <v>167</v>
      </c>
      <c r="G4" s="35" t="s">
        <v>68</v>
      </c>
      <c r="H4" s="34" t="s">
        <v>70</v>
      </c>
      <c r="I4" s="34" t="s">
        <v>45</v>
      </c>
      <c r="J4" s="34" t="s">
        <v>47</v>
      </c>
      <c r="K4" s="36" t="s">
        <v>49</v>
      </c>
      <c r="L4" s="34" t="s">
        <v>15</v>
      </c>
    </row>
    <row r="5" spans="1:23" ht="60" customHeight="1" x14ac:dyDescent="0.35">
      <c r="A5" s="40" t="s">
        <v>1012</v>
      </c>
      <c r="B5" s="40" t="s">
        <v>1013</v>
      </c>
      <c r="C5" s="40" t="s">
        <v>1014</v>
      </c>
      <c r="D5" s="40" t="s">
        <v>125</v>
      </c>
      <c r="E5" s="40">
        <v>1</v>
      </c>
      <c r="F5" s="40" t="s">
        <v>1015</v>
      </c>
      <c r="G5" s="7" t="s">
        <v>24</v>
      </c>
      <c r="H5" s="13"/>
      <c r="I5" s="14"/>
      <c r="J5" s="22"/>
      <c r="K5" s="15"/>
      <c r="L5" s="6" t="s">
        <v>172</v>
      </c>
    </row>
    <row r="6" spans="1:23" ht="60" customHeight="1" x14ac:dyDescent="0.35">
      <c r="A6" s="42" t="s">
        <v>1016</v>
      </c>
      <c r="B6" s="42" t="s">
        <v>1013</v>
      </c>
      <c r="C6" s="42" t="s">
        <v>1014</v>
      </c>
      <c r="D6" s="42" t="s">
        <v>125</v>
      </c>
      <c r="E6" s="42">
        <v>2</v>
      </c>
      <c r="F6" s="42" t="s">
        <v>1017</v>
      </c>
      <c r="G6" s="6" t="s">
        <v>24</v>
      </c>
      <c r="H6" s="13"/>
      <c r="I6" s="16"/>
      <c r="J6" s="16"/>
      <c r="K6" s="17"/>
      <c r="L6" s="6" t="s">
        <v>172</v>
      </c>
    </row>
    <row r="7" spans="1:23" ht="60" customHeight="1" x14ac:dyDescent="0.35">
      <c r="A7" s="40" t="s">
        <v>1018</v>
      </c>
      <c r="B7" s="40" t="s">
        <v>1013</v>
      </c>
      <c r="C7" s="40" t="s">
        <v>1014</v>
      </c>
      <c r="D7" s="40" t="s">
        <v>125</v>
      </c>
      <c r="E7" s="40">
        <v>3</v>
      </c>
      <c r="F7" s="40" t="s">
        <v>1019</v>
      </c>
      <c r="G7" s="6" t="s">
        <v>24</v>
      </c>
      <c r="H7" s="13"/>
      <c r="I7" s="16"/>
      <c r="J7" s="16"/>
      <c r="K7" s="17"/>
      <c r="L7" s="6" t="s">
        <v>172</v>
      </c>
    </row>
    <row r="8" spans="1:23" ht="60" customHeight="1" x14ac:dyDescent="0.35">
      <c r="A8" s="42" t="s">
        <v>1020</v>
      </c>
      <c r="B8" s="42" t="s">
        <v>1013</v>
      </c>
      <c r="C8" s="42" t="s">
        <v>1014</v>
      </c>
      <c r="D8" s="42" t="s">
        <v>125</v>
      </c>
      <c r="E8" s="42">
        <v>4</v>
      </c>
      <c r="F8" s="42" t="s">
        <v>1021</v>
      </c>
      <c r="G8" s="6" t="s">
        <v>24</v>
      </c>
      <c r="H8" s="13"/>
      <c r="I8" s="16"/>
      <c r="J8" s="16"/>
      <c r="K8" s="17"/>
      <c r="L8" s="6" t="s">
        <v>172</v>
      </c>
    </row>
    <row r="9" spans="1:23" ht="60" customHeight="1" x14ac:dyDescent="0.35">
      <c r="A9" s="40" t="s">
        <v>1022</v>
      </c>
      <c r="B9" s="40" t="s">
        <v>1013</v>
      </c>
      <c r="C9" s="40" t="s">
        <v>1014</v>
      </c>
      <c r="D9" s="40" t="s">
        <v>125</v>
      </c>
      <c r="E9" s="40">
        <v>5</v>
      </c>
      <c r="F9" s="40" t="s">
        <v>1023</v>
      </c>
      <c r="G9" s="6" t="s">
        <v>24</v>
      </c>
      <c r="H9" s="13"/>
      <c r="I9" s="16"/>
      <c r="J9" s="16"/>
      <c r="K9" s="17"/>
      <c r="L9" s="6" t="s">
        <v>172</v>
      </c>
    </row>
    <row r="10" spans="1:23" ht="60" customHeight="1" x14ac:dyDescent="0.35">
      <c r="A10" s="42" t="s">
        <v>1024</v>
      </c>
      <c r="B10" s="42" t="s">
        <v>1013</v>
      </c>
      <c r="C10" s="42" t="s">
        <v>1014</v>
      </c>
      <c r="D10" s="42" t="s">
        <v>125</v>
      </c>
      <c r="E10" s="42">
        <v>6</v>
      </c>
      <c r="F10" s="42" t="s">
        <v>1025</v>
      </c>
      <c r="G10" s="6" t="s">
        <v>24</v>
      </c>
      <c r="H10" s="13"/>
      <c r="I10" s="16"/>
      <c r="J10" s="16"/>
      <c r="K10" s="17"/>
      <c r="L10" s="6" t="s">
        <v>172</v>
      </c>
    </row>
    <row r="11" spans="1:23" ht="60" customHeight="1" x14ac:dyDescent="0.35">
      <c r="A11" s="40" t="s">
        <v>1026</v>
      </c>
      <c r="B11" s="40" t="s">
        <v>1013</v>
      </c>
      <c r="C11" s="40" t="s">
        <v>1014</v>
      </c>
      <c r="D11" s="40" t="s">
        <v>125</v>
      </c>
      <c r="E11" s="40">
        <v>7</v>
      </c>
      <c r="F11" s="40" t="s">
        <v>1027</v>
      </c>
      <c r="G11" s="6" t="s">
        <v>24</v>
      </c>
      <c r="H11" s="13"/>
      <c r="I11" s="16"/>
      <c r="J11" s="16"/>
      <c r="K11" s="17"/>
      <c r="L11" s="6" t="s">
        <v>172</v>
      </c>
    </row>
    <row r="12" spans="1:23" ht="60" customHeight="1" x14ac:dyDescent="0.35">
      <c r="A12" s="42" t="s">
        <v>1028</v>
      </c>
      <c r="B12" s="42" t="s">
        <v>1013</v>
      </c>
      <c r="C12" s="42" t="s">
        <v>1014</v>
      </c>
      <c r="D12" s="42" t="s">
        <v>125</v>
      </c>
      <c r="E12" s="42">
        <v>8</v>
      </c>
      <c r="F12" s="42" t="s">
        <v>1029</v>
      </c>
      <c r="G12" s="6" t="s">
        <v>24</v>
      </c>
      <c r="H12" s="13"/>
      <c r="I12" s="16"/>
      <c r="J12" s="16"/>
      <c r="K12" s="18"/>
      <c r="L12" s="6" t="s">
        <v>172</v>
      </c>
    </row>
    <row r="13" spans="1:23" ht="60" customHeight="1" x14ac:dyDescent="0.35">
      <c r="A13" s="40" t="s">
        <v>1030</v>
      </c>
      <c r="B13" s="40" t="s">
        <v>1013</v>
      </c>
      <c r="C13" s="40" t="s">
        <v>1014</v>
      </c>
      <c r="D13" s="40" t="s">
        <v>125</v>
      </c>
      <c r="E13" s="40">
        <v>9</v>
      </c>
      <c r="F13" s="40" t="s">
        <v>1031</v>
      </c>
      <c r="G13" s="6" t="s">
        <v>24</v>
      </c>
      <c r="H13" s="13"/>
      <c r="I13" s="16"/>
      <c r="J13" s="16"/>
      <c r="K13" s="18"/>
      <c r="L13" s="6" t="s">
        <v>172</v>
      </c>
    </row>
    <row r="14" spans="1:23" ht="60" customHeight="1" x14ac:dyDescent="0.35">
      <c r="A14" s="42" t="s">
        <v>1032</v>
      </c>
      <c r="B14" s="42" t="s">
        <v>1013</v>
      </c>
      <c r="C14" s="42" t="s">
        <v>1014</v>
      </c>
      <c r="D14" s="42" t="s">
        <v>184</v>
      </c>
      <c r="E14" s="42">
        <v>1</v>
      </c>
      <c r="F14" s="42" t="s">
        <v>1033</v>
      </c>
      <c r="G14" s="6" t="s">
        <v>24</v>
      </c>
      <c r="H14" s="13"/>
      <c r="I14" s="16"/>
      <c r="J14" s="16"/>
      <c r="K14" s="17"/>
      <c r="L14" s="6" t="s">
        <v>172</v>
      </c>
    </row>
    <row r="15" spans="1:23" ht="60" customHeight="1" x14ac:dyDescent="0.35">
      <c r="A15" s="40" t="s">
        <v>1034</v>
      </c>
      <c r="B15" s="40" t="s">
        <v>1013</v>
      </c>
      <c r="C15" s="40" t="s">
        <v>1014</v>
      </c>
      <c r="D15" s="40" t="s">
        <v>184</v>
      </c>
      <c r="E15" s="40">
        <v>2</v>
      </c>
      <c r="F15" s="40" t="s">
        <v>1035</v>
      </c>
      <c r="G15" s="6" t="s">
        <v>24</v>
      </c>
      <c r="H15" s="13"/>
      <c r="I15" s="16"/>
      <c r="J15" s="16"/>
      <c r="K15" s="17"/>
      <c r="L15" s="6" t="s">
        <v>172</v>
      </c>
    </row>
    <row r="16" spans="1:23" ht="60" customHeight="1" x14ac:dyDescent="0.35">
      <c r="A16" s="42" t="s">
        <v>1036</v>
      </c>
      <c r="B16" s="42" t="s">
        <v>1013</v>
      </c>
      <c r="C16" s="42" t="s">
        <v>1014</v>
      </c>
      <c r="D16" s="42" t="s">
        <v>184</v>
      </c>
      <c r="E16" s="42">
        <v>3</v>
      </c>
      <c r="F16" s="42" t="s">
        <v>1037</v>
      </c>
      <c r="G16" s="6" t="s">
        <v>24</v>
      </c>
      <c r="H16" s="13"/>
      <c r="I16" s="16"/>
      <c r="J16" s="16"/>
      <c r="K16" s="17"/>
      <c r="L16" s="6" t="s">
        <v>172</v>
      </c>
    </row>
    <row r="17" spans="1:12" ht="60" customHeight="1" x14ac:dyDescent="0.35">
      <c r="A17" s="40" t="s">
        <v>1038</v>
      </c>
      <c r="B17" s="40" t="s">
        <v>1013</v>
      </c>
      <c r="C17" s="40" t="s">
        <v>1014</v>
      </c>
      <c r="D17" s="40" t="s">
        <v>184</v>
      </c>
      <c r="E17" s="40">
        <v>4</v>
      </c>
      <c r="F17" s="40" t="s">
        <v>1039</v>
      </c>
      <c r="G17" s="6" t="s">
        <v>24</v>
      </c>
      <c r="H17" s="13"/>
      <c r="I17" s="16"/>
      <c r="J17" s="16"/>
      <c r="K17" s="18"/>
      <c r="L17" s="6" t="s">
        <v>172</v>
      </c>
    </row>
    <row r="18" spans="1:12" ht="60" customHeight="1" x14ac:dyDescent="0.35">
      <c r="A18" s="42" t="s">
        <v>1040</v>
      </c>
      <c r="B18" s="42" t="s">
        <v>1013</v>
      </c>
      <c r="C18" s="42" t="s">
        <v>1014</v>
      </c>
      <c r="D18" s="42" t="s">
        <v>184</v>
      </c>
      <c r="E18" s="42">
        <v>5</v>
      </c>
      <c r="F18" s="42" t="s">
        <v>1041</v>
      </c>
      <c r="G18" s="6" t="s">
        <v>24</v>
      </c>
      <c r="H18" s="13"/>
      <c r="I18" s="16"/>
      <c r="J18" s="16"/>
      <c r="K18" s="18"/>
      <c r="L18" s="6" t="s">
        <v>172</v>
      </c>
    </row>
    <row r="19" spans="1:12" ht="60" customHeight="1" x14ac:dyDescent="0.35">
      <c r="A19" s="40" t="s">
        <v>1042</v>
      </c>
      <c r="B19" s="40" t="s">
        <v>1013</v>
      </c>
      <c r="C19" s="40" t="s">
        <v>1014</v>
      </c>
      <c r="D19" s="40" t="s">
        <v>184</v>
      </c>
      <c r="E19" s="40">
        <v>6</v>
      </c>
      <c r="F19" s="40" t="s">
        <v>1043</v>
      </c>
      <c r="G19" s="6" t="s">
        <v>24</v>
      </c>
      <c r="H19" s="13"/>
      <c r="I19" s="16"/>
      <c r="J19" s="16"/>
      <c r="K19" s="18"/>
      <c r="L19" s="6" t="s">
        <v>172</v>
      </c>
    </row>
    <row r="20" spans="1:12" ht="60" customHeight="1" x14ac:dyDescent="0.35">
      <c r="A20" s="42" t="s">
        <v>1044</v>
      </c>
      <c r="B20" s="42" t="s">
        <v>1013</v>
      </c>
      <c r="C20" s="42" t="s">
        <v>1014</v>
      </c>
      <c r="D20" s="42" t="s">
        <v>184</v>
      </c>
      <c r="E20" s="42">
        <v>7</v>
      </c>
      <c r="F20" s="42" t="s">
        <v>1045</v>
      </c>
      <c r="G20" s="6" t="s">
        <v>24</v>
      </c>
      <c r="H20" s="13"/>
      <c r="I20" s="16"/>
      <c r="J20" s="16"/>
      <c r="K20" s="18"/>
      <c r="L20" s="6" t="s">
        <v>172</v>
      </c>
    </row>
    <row r="21" spans="1:12" ht="60" customHeight="1" x14ac:dyDescent="0.35">
      <c r="A21" s="40" t="s">
        <v>1046</v>
      </c>
      <c r="B21" s="40" t="s">
        <v>1013</v>
      </c>
      <c r="C21" s="40" t="s">
        <v>1014</v>
      </c>
      <c r="D21" s="40" t="s">
        <v>184</v>
      </c>
      <c r="E21" s="40">
        <v>8</v>
      </c>
      <c r="F21" s="40" t="s">
        <v>1047</v>
      </c>
      <c r="G21" s="6" t="s">
        <v>24</v>
      </c>
      <c r="H21" s="13"/>
      <c r="I21" s="16"/>
      <c r="J21" s="16"/>
      <c r="K21" s="18"/>
      <c r="L21" s="6" t="s">
        <v>172</v>
      </c>
    </row>
    <row r="22" spans="1:12" ht="60" customHeight="1" x14ac:dyDescent="0.35">
      <c r="A22" s="42" t="s">
        <v>1048</v>
      </c>
      <c r="B22" s="42" t="s">
        <v>1013</v>
      </c>
      <c r="C22" s="42" t="s">
        <v>1014</v>
      </c>
      <c r="D22" s="42" t="s">
        <v>184</v>
      </c>
      <c r="E22" s="42">
        <v>9</v>
      </c>
      <c r="F22" s="42" t="s">
        <v>1049</v>
      </c>
      <c r="G22" s="6" t="s">
        <v>24</v>
      </c>
      <c r="H22" s="13"/>
      <c r="I22" s="16"/>
      <c r="J22" s="16"/>
      <c r="K22" s="17"/>
      <c r="L22" s="6" t="s">
        <v>172</v>
      </c>
    </row>
  </sheetData>
  <sheetProtection sheet="1" selectLockedCells="1" sort="0" autoFilter="0"/>
  <autoFilter ref="A4:L4" xr:uid="{00000000-0009-0000-0000-000023000000}"/>
  <mergeCells count="5">
    <mergeCell ref="I1:L1"/>
    <mergeCell ref="A1:F1"/>
    <mergeCell ref="B2:L2"/>
    <mergeCell ref="G3:I3"/>
    <mergeCell ref="J3:L3"/>
  </mergeCells>
  <conditionalFormatting sqref="B2:L2">
    <cfRule type="dataBar" priority="34">
      <dataBar>
        <cfvo type="num" val="0"/>
        <cfvo type="num" val="1"/>
        <color rgb="FF4F81BD"/>
      </dataBar>
    </cfRule>
    <cfRule type="expression" dxfId="645" priority="34">
      <formula>$W$2&gt;=0.8</formula>
    </cfRule>
    <cfRule type="expression" dxfId="644" priority="34">
      <formula>AND($W$2&gt;=0.5,$W$2&lt;0.8)</formula>
    </cfRule>
    <cfRule type="expression" dxfId="643" priority="34">
      <formula>$W$2&lt;0.5</formula>
    </cfRule>
  </conditionalFormatting>
  <conditionalFormatting sqref="G5:G22">
    <cfRule type="expression" dxfId="642" priority="21">
      <formula>$G5="Met"</formula>
    </cfRule>
    <cfRule type="expression" dxfId="641" priority="22">
      <formula>$G5="Achieved"</formula>
    </cfRule>
    <cfRule type="expression" dxfId="640" priority="23">
      <formula>$G5="Partially met"</formula>
    </cfRule>
    <cfRule type="expression" dxfId="639" priority="24">
      <formula>$G5="Partially achieved"</formula>
    </cfRule>
    <cfRule type="expression" dxfId="638" priority="25">
      <formula>$G5="Not met"</formula>
    </cfRule>
    <cfRule type="expression" dxfId="637" priority="26">
      <formula>$G5="Not yet achieved"</formula>
    </cfRule>
    <cfRule type="expression" dxfId="636" priority="27">
      <formula>$G5="Not applicable"</formula>
    </cfRule>
  </conditionalFormatting>
  <conditionalFormatting sqref="K5:K500">
    <cfRule type="expression" dxfId="635" priority="1">
      <formula>AND(K5&lt;&gt;"",K5&lt;TODAY())</formula>
    </cfRule>
  </conditionalFormatting>
  <conditionalFormatting sqref="L5:L22">
    <cfRule type="beginsWith" dxfId="634" priority="2" operator="beginsWith" text="Blue">
      <formula>LEFT(L5,LEN("Blue"))="Blue"</formula>
    </cfRule>
    <cfRule type="beginsWith" dxfId="633" priority="3" operator="beginsWith" text="Green">
      <formula>LEFT(L5,LEN("Green"))="Green"</formula>
    </cfRule>
    <cfRule type="beginsWith" dxfId="632" priority="4" operator="beginsWith" text="Red">
      <formula>LEFT(L5,LEN("Red"))="Red"</formula>
    </cfRule>
    <cfRule type="beginsWith" dxfId="631" priority="5" operator="beginsWith" text="Grey">
      <formula>LEFT(L5,LEN("Grey"))="Grey"</formula>
    </cfRule>
    <cfRule type="beginsWith" dxfId="630" priority="6" operator="beginsWith" text="Amber">
      <formula>LEFT(L5,LEN("Amber"))="Amber"</formula>
    </cfRule>
    <cfRule type="beginsWith" dxfId="629" priority="7" operator="beginsWith" text="Black">
      <formula>LEFT(L5,LEN("Black"))="Black"</formula>
    </cfRule>
  </conditionalFormatting>
  <dataValidations count="3">
    <dataValidation type="list" allowBlank="1" sqref="G5:G13" xr:uid="{00000000-0002-0000-2300-000000000000}">
      <formula1>MSStatus</formula1>
    </dataValidation>
    <dataValidation type="list" allowBlank="1" sqref="G14:G22" xr:uid="{00000000-0002-0000-2300-000001000000}">
      <formula1>RecStatus</formula1>
    </dataValidation>
    <dataValidation type="list" allowBlank="1" sqref="L5:L22" xr:uid="{00000000-0002-0000-2300-000002000000}">
      <formula1>BRAGStatus</formula1>
    </dataValidation>
  </dataValidations>
  <hyperlinks>
    <hyperlink ref="I1" r:id="rId1" xr:uid="{00000000-0004-0000-2300-000000000000}"/>
    <hyperlink ref="H1" location="Dashboard!A1" display="← Dashboard" xr:uid="{A06858DD-6B05-4AE7-9BAF-C4FEA8241944}"/>
  </hyperlinks>
  <pageMargins left="0.3" right="0.3" top="0.75" bottom="0.75" header="0.5" footer="0.5"/>
  <pageSetup fitToHeight="0" orientation="landscape"/>
  <headerFooter>
    <oddHeader>&amp;LMid Cheshire Hospitals NHS Foundation Trust&amp;CGPICS V3 – Appendix 3 Audit&amp;R28 Jan 2026</oddHeader>
    <oddFooter>&amp;LConfidential – For internal audit use&amp;CPage &amp;P of &amp;N&amp;R© NHS</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tabColor rgb="FF2E75B6"/>
  </sheetPr>
  <dimension ref="A1:Y22"/>
  <sheetViews>
    <sheetView showGridLines="0" showOutlineSymbols="0" zoomScaleNormal="100" workbookViewId="0">
      <pane ySplit="4" topLeftCell="A5" activePane="bottomLeft" state="frozen"/>
      <selection activeCell="K12" sqref="K12"/>
      <selection pane="bottomLeft" activeCell="G5" sqref="G5"/>
    </sheetView>
  </sheetViews>
  <sheetFormatPr defaultRowHeight="14.5" x14ac:dyDescent="0.35"/>
  <cols>
    <col min="1" max="1" width="10.81640625" customWidth="1"/>
    <col min="2" max="2" width="13" hidden="1" customWidth="1"/>
    <col min="3" max="3" width="36" hidden="1" customWidth="1"/>
    <col min="4" max="4" width="18" customWidth="1"/>
    <col min="5" max="5" width="12" hidden="1" customWidth="1"/>
    <col min="6" max="6" width="45" customWidth="1"/>
    <col min="7" max="7" width="30" customWidth="1"/>
    <col min="8" max="8" width="33.1796875" customWidth="1"/>
    <col min="9" max="10" width="34" customWidth="1"/>
    <col min="11" max="11" width="16" customWidth="1"/>
    <col min="12" max="12" width="14" customWidth="1"/>
    <col min="23" max="24" width="0" hidden="1" customWidth="1"/>
    <col min="25" max="25" width="13" hidden="1" customWidth="1"/>
    <col min="26" max="26" width="0" hidden="1" customWidth="1"/>
  </cols>
  <sheetData>
    <row r="1" spans="1:23" ht="80" customHeight="1" x14ac:dyDescent="0.45">
      <c r="A1" s="361" t="s">
        <v>3231</v>
      </c>
      <c r="B1" s="362"/>
      <c r="C1" s="362"/>
      <c r="D1" s="362"/>
      <c r="E1" s="362"/>
      <c r="F1" s="362"/>
      <c r="G1" s="30" t="e" vm="3">
        <v>#VALUE!</v>
      </c>
      <c r="H1" s="44" t="e" vm="4">
        <v>#VALUE!</v>
      </c>
      <c r="I1" s="358" t="s">
        <v>163</v>
      </c>
      <c r="J1" s="359"/>
      <c r="K1" s="359"/>
      <c r="L1" s="360"/>
    </row>
    <row r="2" spans="1:23" ht="66" customHeight="1" x14ac:dyDescent="0.35">
      <c r="A2" s="50" t="s">
        <v>3089</v>
      </c>
      <c r="B2" s="317" t="str">
        <f>REPT("█",ROUND($W$2*50,0))&amp;REPT("░",50-ROUND($W$2*50,0))&amp;" "&amp;TEXT($W$2,"0%")</f>
        <v>░░░░░░░░░░░░░░░░░░░░░░░░░░░░░░░░░░░░░░░░░░░░░░░░░░ 0%</v>
      </c>
      <c r="C2" s="235"/>
      <c r="D2" s="235"/>
      <c r="E2" s="235"/>
      <c r="F2" s="235"/>
      <c r="G2" s="235"/>
      <c r="H2" s="235"/>
      <c r="I2" s="235"/>
      <c r="J2" s="235"/>
      <c r="K2" s="235"/>
      <c r="L2" s="235"/>
      <c r="W2" s="32">
        <f>IFERROR(1-COUNTIF($G:$G,"Not assessed")/(COUNTIF($D:$D,"Minimum Standard")+COUNTIF($D:$D,"Quality Recommendation")),0)</f>
        <v>0</v>
      </c>
    </row>
    <row r="3" spans="1:23" ht="20" customHeight="1" x14ac:dyDescent="0.35">
      <c r="A3" s="33"/>
      <c r="B3" s="33"/>
      <c r="C3" s="33"/>
      <c r="D3" s="33"/>
      <c r="E3" s="33"/>
      <c r="F3" s="33"/>
      <c r="G3" s="236"/>
      <c r="H3" s="235"/>
      <c r="I3" s="235"/>
      <c r="J3" s="236"/>
      <c r="K3" s="235"/>
      <c r="L3" s="235"/>
    </row>
    <row r="4" spans="1:23" ht="30" customHeight="1" x14ac:dyDescent="0.35">
      <c r="A4" s="34" t="s">
        <v>161</v>
      </c>
      <c r="B4" s="34" t="s">
        <v>105</v>
      </c>
      <c r="C4" s="34" t="s">
        <v>164</v>
      </c>
      <c r="D4" s="34" t="s">
        <v>165</v>
      </c>
      <c r="E4" s="34" t="s">
        <v>166</v>
      </c>
      <c r="F4" s="34" t="s">
        <v>167</v>
      </c>
      <c r="G4" s="35" t="s">
        <v>68</v>
      </c>
      <c r="H4" s="34" t="s">
        <v>70</v>
      </c>
      <c r="I4" s="34" t="s">
        <v>45</v>
      </c>
      <c r="J4" s="34" t="s">
        <v>47</v>
      </c>
      <c r="K4" s="36" t="s">
        <v>49</v>
      </c>
      <c r="L4" s="34" t="s">
        <v>15</v>
      </c>
    </row>
    <row r="5" spans="1:23" ht="60" customHeight="1" x14ac:dyDescent="0.35">
      <c r="A5" s="40" t="s">
        <v>1050</v>
      </c>
      <c r="B5" s="40" t="s">
        <v>1051</v>
      </c>
      <c r="C5" s="40" t="s">
        <v>1052</v>
      </c>
      <c r="D5" s="40" t="s">
        <v>125</v>
      </c>
      <c r="E5" s="40">
        <v>1</v>
      </c>
      <c r="F5" s="40" t="s">
        <v>3230</v>
      </c>
      <c r="G5" s="7" t="s">
        <v>24</v>
      </c>
      <c r="H5" s="13"/>
      <c r="I5" s="14"/>
      <c r="J5" s="15"/>
      <c r="K5" s="15"/>
      <c r="L5" s="6" t="s">
        <v>172</v>
      </c>
    </row>
    <row r="6" spans="1:23" ht="60" customHeight="1" x14ac:dyDescent="0.35">
      <c r="A6" s="42" t="s">
        <v>1053</v>
      </c>
      <c r="B6" s="42" t="s">
        <v>1051</v>
      </c>
      <c r="C6" s="42" t="s">
        <v>1052</v>
      </c>
      <c r="D6" s="42" t="s">
        <v>125</v>
      </c>
      <c r="E6" s="42">
        <v>2</v>
      </c>
      <c r="F6" s="42" t="s">
        <v>1054</v>
      </c>
      <c r="G6" s="6" t="s">
        <v>24</v>
      </c>
      <c r="H6" s="13"/>
      <c r="I6" s="16"/>
      <c r="J6" s="17"/>
      <c r="K6" s="17"/>
      <c r="L6" s="6" t="s">
        <v>172</v>
      </c>
    </row>
    <row r="7" spans="1:23" ht="60" customHeight="1" x14ac:dyDescent="0.35">
      <c r="A7" s="40" t="s">
        <v>1055</v>
      </c>
      <c r="B7" s="40" t="s">
        <v>1051</v>
      </c>
      <c r="C7" s="40" t="s">
        <v>1052</v>
      </c>
      <c r="D7" s="40" t="s">
        <v>125</v>
      </c>
      <c r="E7" s="40">
        <v>3</v>
      </c>
      <c r="F7" s="40" t="s">
        <v>1056</v>
      </c>
      <c r="G7" s="6" t="s">
        <v>24</v>
      </c>
      <c r="H7" s="13"/>
      <c r="I7" s="16"/>
      <c r="J7" s="17"/>
      <c r="K7" s="17"/>
      <c r="L7" s="6" t="s">
        <v>172</v>
      </c>
    </row>
    <row r="8" spans="1:23" ht="60" customHeight="1" x14ac:dyDescent="0.35">
      <c r="A8" s="42" t="s">
        <v>1057</v>
      </c>
      <c r="B8" s="42" t="s">
        <v>1051</v>
      </c>
      <c r="C8" s="42" t="s">
        <v>1052</v>
      </c>
      <c r="D8" s="42" t="s">
        <v>125</v>
      </c>
      <c r="E8" s="42">
        <v>4</v>
      </c>
      <c r="F8" s="42" t="s">
        <v>1058</v>
      </c>
      <c r="G8" s="6" t="s">
        <v>24</v>
      </c>
      <c r="H8" s="13"/>
      <c r="I8" s="16"/>
      <c r="J8" s="17"/>
      <c r="K8" s="17"/>
      <c r="L8" s="6" t="s">
        <v>172</v>
      </c>
    </row>
    <row r="9" spans="1:23" ht="60" customHeight="1" x14ac:dyDescent="0.35">
      <c r="A9" s="40" t="s">
        <v>1059</v>
      </c>
      <c r="B9" s="40" t="s">
        <v>1051</v>
      </c>
      <c r="C9" s="40" t="s">
        <v>1052</v>
      </c>
      <c r="D9" s="40" t="s">
        <v>125</v>
      </c>
      <c r="E9" s="40">
        <v>5</v>
      </c>
      <c r="F9" s="40" t="s">
        <v>1060</v>
      </c>
      <c r="G9" s="6" t="s">
        <v>24</v>
      </c>
      <c r="H9" s="13"/>
      <c r="I9" s="16"/>
      <c r="J9" s="17"/>
      <c r="K9" s="17"/>
      <c r="L9" s="6" t="s">
        <v>172</v>
      </c>
    </row>
    <row r="10" spans="1:23" ht="60" customHeight="1" x14ac:dyDescent="0.35">
      <c r="A10" s="42" t="s">
        <v>1061</v>
      </c>
      <c r="B10" s="42" t="s">
        <v>1051</v>
      </c>
      <c r="C10" s="42" t="s">
        <v>1052</v>
      </c>
      <c r="D10" s="42" t="s">
        <v>125</v>
      </c>
      <c r="E10" s="42">
        <v>6</v>
      </c>
      <c r="F10" s="42" t="s">
        <v>1062</v>
      </c>
      <c r="G10" s="6" t="s">
        <v>24</v>
      </c>
      <c r="H10" s="13"/>
      <c r="I10" s="16"/>
      <c r="J10" s="17"/>
      <c r="K10" s="17"/>
      <c r="L10" s="6" t="s">
        <v>172</v>
      </c>
    </row>
    <row r="11" spans="1:23" ht="60" customHeight="1" x14ac:dyDescent="0.35">
      <c r="A11" s="40" t="s">
        <v>1063</v>
      </c>
      <c r="B11" s="40" t="s">
        <v>1051</v>
      </c>
      <c r="C11" s="40" t="s">
        <v>1052</v>
      </c>
      <c r="D11" s="40" t="s">
        <v>125</v>
      </c>
      <c r="E11" s="40">
        <v>7</v>
      </c>
      <c r="F11" s="40" t="s">
        <v>1064</v>
      </c>
      <c r="G11" s="6" t="s">
        <v>24</v>
      </c>
      <c r="H11" s="13"/>
      <c r="I11" s="16"/>
      <c r="J11" s="17"/>
      <c r="K11" s="17"/>
      <c r="L11" s="6" t="s">
        <v>172</v>
      </c>
    </row>
    <row r="12" spans="1:23" ht="60" customHeight="1" x14ac:dyDescent="0.35">
      <c r="A12" s="42" t="s">
        <v>1065</v>
      </c>
      <c r="B12" s="42" t="s">
        <v>1051</v>
      </c>
      <c r="C12" s="42" t="s">
        <v>1052</v>
      </c>
      <c r="D12" s="42" t="s">
        <v>125</v>
      </c>
      <c r="E12" s="42">
        <v>8</v>
      </c>
      <c r="F12" s="42" t="s">
        <v>1066</v>
      </c>
      <c r="G12" s="6" t="s">
        <v>24</v>
      </c>
      <c r="H12" s="13"/>
      <c r="I12" s="16"/>
      <c r="J12" s="17"/>
      <c r="K12" s="18"/>
      <c r="L12" s="6" t="s">
        <v>172</v>
      </c>
    </row>
    <row r="13" spans="1:23" ht="60" customHeight="1" x14ac:dyDescent="0.35">
      <c r="A13" s="40" t="s">
        <v>1067</v>
      </c>
      <c r="B13" s="40" t="s">
        <v>1051</v>
      </c>
      <c r="C13" s="40" t="s">
        <v>1052</v>
      </c>
      <c r="D13" s="40" t="s">
        <v>125</v>
      </c>
      <c r="E13" s="40">
        <v>9</v>
      </c>
      <c r="F13" s="53" t="s">
        <v>1068</v>
      </c>
      <c r="G13" s="6" t="s">
        <v>24</v>
      </c>
      <c r="H13" s="13"/>
      <c r="I13" s="16"/>
      <c r="J13" s="17"/>
      <c r="K13" s="18"/>
      <c r="L13" s="6" t="s">
        <v>172</v>
      </c>
    </row>
    <row r="14" spans="1:23" ht="60" customHeight="1" x14ac:dyDescent="0.35">
      <c r="A14" s="42" t="s">
        <v>1069</v>
      </c>
      <c r="B14" s="42" t="s">
        <v>1051</v>
      </c>
      <c r="C14" s="42" t="s">
        <v>1052</v>
      </c>
      <c r="D14" s="42" t="s">
        <v>184</v>
      </c>
      <c r="E14" s="42">
        <v>1</v>
      </c>
      <c r="F14" s="42" t="s">
        <v>1070</v>
      </c>
      <c r="G14" s="6" t="s">
        <v>24</v>
      </c>
      <c r="H14" s="13"/>
      <c r="I14" s="16"/>
      <c r="J14" s="17"/>
      <c r="K14" s="17"/>
      <c r="L14" s="6" t="s">
        <v>172</v>
      </c>
    </row>
    <row r="15" spans="1:23" ht="60" customHeight="1" x14ac:dyDescent="0.35">
      <c r="A15" s="40" t="s">
        <v>1071</v>
      </c>
      <c r="B15" s="40" t="s">
        <v>1051</v>
      </c>
      <c r="C15" s="40" t="s">
        <v>1052</v>
      </c>
      <c r="D15" s="40" t="s">
        <v>184</v>
      </c>
      <c r="E15" s="40">
        <v>2</v>
      </c>
      <c r="F15" s="40" t="s">
        <v>1072</v>
      </c>
      <c r="G15" s="6" t="s">
        <v>24</v>
      </c>
      <c r="H15" s="13"/>
      <c r="I15" s="16"/>
      <c r="J15" s="17"/>
      <c r="K15" s="17"/>
      <c r="L15" s="6" t="s">
        <v>172</v>
      </c>
    </row>
    <row r="16" spans="1:23" ht="60" customHeight="1" x14ac:dyDescent="0.35">
      <c r="A16" s="42" t="s">
        <v>1073</v>
      </c>
      <c r="B16" s="42" t="s">
        <v>1051</v>
      </c>
      <c r="C16" s="42" t="s">
        <v>1052</v>
      </c>
      <c r="D16" s="42" t="s">
        <v>184</v>
      </c>
      <c r="E16" s="42">
        <v>3</v>
      </c>
      <c r="F16" s="42" t="s">
        <v>1074</v>
      </c>
      <c r="G16" s="6" t="s">
        <v>24</v>
      </c>
      <c r="H16" s="13"/>
      <c r="I16" s="16"/>
      <c r="J16" s="17"/>
      <c r="K16" s="17"/>
      <c r="L16" s="6" t="s">
        <v>172</v>
      </c>
    </row>
    <row r="17" spans="1:12" x14ac:dyDescent="0.35">
      <c r="A17" s="45"/>
      <c r="B17" s="45"/>
      <c r="C17" s="45"/>
      <c r="D17" s="45"/>
      <c r="E17" s="45"/>
      <c r="F17" s="45"/>
      <c r="G17" s="46"/>
      <c r="H17" s="45"/>
      <c r="I17" s="47"/>
      <c r="J17" s="48"/>
      <c r="K17" s="49"/>
      <c r="L17" s="48"/>
    </row>
    <row r="18" spans="1:12" x14ac:dyDescent="0.35">
      <c r="A18" s="45"/>
      <c r="B18" s="45"/>
      <c r="C18" s="45"/>
      <c r="D18" s="45"/>
      <c r="E18" s="45"/>
      <c r="F18" s="45"/>
      <c r="G18" s="46"/>
      <c r="H18" s="45"/>
      <c r="I18" s="47"/>
      <c r="J18" s="48"/>
      <c r="K18" s="49"/>
      <c r="L18" s="48"/>
    </row>
    <row r="19" spans="1:12" x14ac:dyDescent="0.35">
      <c r="A19" s="45"/>
      <c r="B19" s="45"/>
      <c r="C19" s="45"/>
      <c r="D19" s="45"/>
      <c r="E19" s="45"/>
      <c r="F19" s="45"/>
      <c r="G19" s="46"/>
      <c r="H19" s="45"/>
      <c r="I19" s="47"/>
      <c r="J19" s="48"/>
      <c r="K19" s="49"/>
      <c r="L19" s="48"/>
    </row>
    <row r="20" spans="1:12" x14ac:dyDescent="0.35">
      <c r="A20" s="45"/>
      <c r="B20" s="45"/>
      <c r="C20" s="45"/>
      <c r="D20" s="45"/>
      <c r="E20" s="45"/>
      <c r="F20" s="45"/>
      <c r="G20" s="46"/>
      <c r="H20" s="45"/>
      <c r="I20" s="47"/>
      <c r="J20" s="48"/>
      <c r="K20" s="49"/>
      <c r="L20" s="48"/>
    </row>
    <row r="21" spans="1:12" x14ac:dyDescent="0.35">
      <c r="A21" s="45"/>
      <c r="B21" s="45"/>
      <c r="C21" s="45"/>
      <c r="D21" s="45"/>
      <c r="E21" s="45"/>
      <c r="F21" s="45"/>
      <c r="G21" s="46"/>
      <c r="H21" s="45"/>
      <c r="I21" s="47"/>
      <c r="J21" s="48"/>
      <c r="K21" s="49"/>
      <c r="L21" s="48"/>
    </row>
    <row r="22" spans="1:12" x14ac:dyDescent="0.35">
      <c r="A22" s="45"/>
      <c r="B22" s="45"/>
      <c r="C22" s="45"/>
      <c r="D22" s="45"/>
      <c r="E22" s="45"/>
      <c r="F22" s="45"/>
      <c r="G22" s="46"/>
      <c r="H22" s="45"/>
      <c r="I22" s="47"/>
      <c r="J22" s="48"/>
      <c r="K22" s="48"/>
      <c r="L22" s="48"/>
    </row>
  </sheetData>
  <sheetProtection sheet="1" selectLockedCells="1" sort="0" autoFilter="0"/>
  <autoFilter ref="A4:L4" xr:uid="{00000000-0009-0000-0000-000024000000}"/>
  <mergeCells count="5">
    <mergeCell ref="I1:L1"/>
    <mergeCell ref="A1:F1"/>
    <mergeCell ref="B2:L2"/>
    <mergeCell ref="G3:I3"/>
    <mergeCell ref="J3:L3"/>
  </mergeCells>
  <conditionalFormatting sqref="B2:L2">
    <cfRule type="dataBar" priority="34">
      <dataBar>
        <cfvo type="num" val="0"/>
        <cfvo type="num" val="1"/>
        <color rgb="FF4F81BD"/>
      </dataBar>
    </cfRule>
    <cfRule type="expression" dxfId="628" priority="34">
      <formula>$W$2&gt;=0.8</formula>
    </cfRule>
    <cfRule type="expression" dxfId="627" priority="34">
      <formula>AND($W$2&gt;=0.5,$W$2&lt;0.8)</formula>
    </cfRule>
    <cfRule type="expression" dxfId="626" priority="34">
      <formula>$W$2&lt;0.5</formula>
    </cfRule>
  </conditionalFormatting>
  <conditionalFormatting sqref="G5:G22">
    <cfRule type="expression" dxfId="625" priority="21">
      <formula>$G5="Met"</formula>
    </cfRule>
    <cfRule type="expression" dxfId="624" priority="22">
      <formula>$G5="Achieved"</formula>
    </cfRule>
    <cfRule type="expression" dxfId="623" priority="23">
      <formula>$G5="Partially met"</formula>
    </cfRule>
    <cfRule type="expression" dxfId="622" priority="24">
      <formula>$G5="Partially achieved"</formula>
    </cfRule>
    <cfRule type="expression" dxfId="621" priority="25">
      <formula>$G5="Not met"</formula>
    </cfRule>
    <cfRule type="expression" dxfId="620" priority="26">
      <formula>$G5="Not yet achieved"</formula>
    </cfRule>
    <cfRule type="expression" dxfId="619" priority="27">
      <formula>$G5="Not applicable"</formula>
    </cfRule>
  </conditionalFormatting>
  <conditionalFormatting sqref="K5:K500">
    <cfRule type="expression" dxfId="618" priority="1">
      <formula>AND(K5&lt;&gt;"",K5&lt;TODAY())</formula>
    </cfRule>
  </conditionalFormatting>
  <conditionalFormatting sqref="L5:L22">
    <cfRule type="beginsWith" dxfId="617" priority="2" operator="beginsWith" text="Blue">
      <formula>LEFT(L5,LEN("Blue"))="Blue"</formula>
    </cfRule>
    <cfRule type="beginsWith" dxfId="616" priority="3" operator="beginsWith" text="Green">
      <formula>LEFT(L5,LEN("Green"))="Green"</formula>
    </cfRule>
    <cfRule type="beginsWith" dxfId="615" priority="4" operator="beginsWith" text="Red">
      <formula>LEFT(L5,LEN("Red"))="Red"</formula>
    </cfRule>
    <cfRule type="beginsWith" dxfId="614" priority="5" operator="beginsWith" text="Grey">
      <formula>LEFT(L5,LEN("Grey"))="Grey"</formula>
    </cfRule>
    <cfRule type="beginsWith" dxfId="613" priority="6" operator="beginsWith" text="Amber">
      <formula>LEFT(L5,LEN("Amber"))="Amber"</formula>
    </cfRule>
    <cfRule type="beginsWith" dxfId="612" priority="7" operator="beginsWith" text="Black">
      <formula>LEFT(L5,LEN("Black"))="Black"</formula>
    </cfRule>
  </conditionalFormatting>
  <dataValidations count="3">
    <dataValidation type="list" allowBlank="1" sqref="G5:G13" xr:uid="{00000000-0002-0000-2400-000000000000}">
      <formula1>MSStatus</formula1>
    </dataValidation>
    <dataValidation type="list" allowBlank="1" sqref="G14:G16" xr:uid="{00000000-0002-0000-2400-000001000000}">
      <formula1>RecStatus</formula1>
    </dataValidation>
    <dataValidation type="list" allowBlank="1" sqref="L5:L22" xr:uid="{00000000-0002-0000-2400-000002000000}">
      <formula1>BRAGStatus</formula1>
    </dataValidation>
  </dataValidations>
  <hyperlinks>
    <hyperlink ref="I1" r:id="rId1" xr:uid="{00000000-0004-0000-2400-000000000000}"/>
    <hyperlink ref="H1" location="Dashboard!A1" display="← Dashboard" xr:uid="{07CF1BD8-7635-4728-8266-0F046D11595F}"/>
  </hyperlinks>
  <pageMargins left="0.3" right="0.3" top="0.75" bottom="0.75" header="0.5" footer="0.5"/>
  <pageSetup fitToHeight="0" orientation="landscape"/>
  <headerFooter>
    <oddHeader>&amp;LMid Cheshire Hospitals NHS Foundation Trust&amp;CGPICS V3 – Appendix 3 Audit&amp;R28 Jan 2026</oddHeader>
    <oddFooter>&amp;LConfidential – For internal audit use&amp;CPage &amp;P of &amp;N&amp;R© NHS</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3" tint="0.79998168889431442"/>
  </sheetPr>
  <dimension ref="A1:AA136"/>
  <sheetViews>
    <sheetView showGridLines="0" showRowColHeaders="0" showRuler="0" view="pageLayout" zoomScaleNormal="33" zoomScaleSheetLayoutView="28" workbookViewId="0">
      <selection activeCell="B26" sqref="B26"/>
    </sheetView>
  </sheetViews>
  <sheetFormatPr defaultColWidth="8.90625" defaultRowHeight="14.5" x14ac:dyDescent="0.35"/>
  <cols>
    <col min="1" max="1" width="26.08984375" customWidth="1"/>
    <col min="2" max="4" width="16.08984375" customWidth="1"/>
    <col min="5" max="5" width="11.81640625" customWidth="1"/>
    <col min="6" max="8" width="13" customWidth="1"/>
    <col min="9" max="9" width="26" customWidth="1"/>
    <col min="10" max="10" width="10" customWidth="1"/>
    <col min="11" max="11" width="12" customWidth="1"/>
    <col min="12" max="12" width="18" customWidth="1"/>
    <col min="13" max="13" width="12" customWidth="1"/>
    <col min="14" max="16" width="13" customWidth="1"/>
    <col min="26" max="27" width="13" hidden="1" customWidth="1"/>
  </cols>
  <sheetData>
    <row r="1" spans="1:27" ht="28" customHeight="1" x14ac:dyDescent="0.35">
      <c r="A1" s="336" t="s">
        <v>109</v>
      </c>
      <c r="B1" s="235"/>
      <c r="C1" s="235"/>
      <c r="D1" s="243" t="e" vm="3">
        <v>#VALUE!</v>
      </c>
      <c r="E1" s="243"/>
    </row>
    <row r="2" spans="1:27" ht="18" customHeight="1" x14ac:dyDescent="0.35">
      <c r="A2" s="235"/>
      <c r="B2" s="235"/>
      <c r="C2" s="235"/>
      <c r="D2" s="243"/>
      <c r="E2" s="243"/>
    </row>
    <row r="3" spans="1:27" ht="16" customHeight="1" x14ac:dyDescent="0.35">
      <c r="A3" s="235"/>
      <c r="B3" s="235"/>
      <c r="C3" s="235"/>
      <c r="D3" s="243"/>
      <c r="E3" s="243"/>
    </row>
    <row r="4" spans="1:27" ht="18" customHeight="1" x14ac:dyDescent="0.35">
      <c r="D4" s="164"/>
      <c r="E4" s="164"/>
      <c r="L4" s="164"/>
    </row>
    <row r="5" spans="1:27" ht="18" customHeight="1" x14ac:dyDescent="0.35">
      <c r="A5" s="165" t="s">
        <v>110</v>
      </c>
      <c r="B5" s="343"/>
      <c r="C5" s="338"/>
      <c r="D5" s="338"/>
      <c r="E5" s="339"/>
      <c r="Z5" t="str">
        <f>IFERROR(VLOOKUP(B5,_Lookup!$J:$K,2,FALSE),"")</f>
        <v/>
      </c>
      <c r="AA5" t="s">
        <v>112</v>
      </c>
    </row>
    <row r="6" spans="1:27" ht="18" customHeight="1" x14ac:dyDescent="0.35">
      <c r="A6" s="165" t="s">
        <v>113</v>
      </c>
      <c r="B6" s="343"/>
      <c r="C6" s="338"/>
      <c r="D6" s="338"/>
      <c r="E6" s="339"/>
      <c r="Z6" t="str">
        <f>IF(B6="Other","ACCUnit_Other",IFERROR(VLOOKUP(B5&amp;"|"&amp;B6,_Lookup!$M:$N,2,FALSE),""))</f>
        <v/>
      </c>
      <c r="AA6" t="s">
        <v>112</v>
      </c>
    </row>
    <row r="7" spans="1:27" ht="18" customHeight="1" x14ac:dyDescent="0.35">
      <c r="A7" s="165" t="s">
        <v>115</v>
      </c>
      <c r="B7" s="343"/>
      <c r="C7" s="338"/>
      <c r="D7" s="338"/>
      <c r="E7" s="339"/>
    </row>
    <row r="8" spans="1:27" s="33" customFormat="1" ht="18" customHeight="1" x14ac:dyDescent="0.35">
      <c r="A8" s="166" t="s">
        <v>117</v>
      </c>
      <c r="B8" s="344"/>
      <c r="C8" s="338"/>
      <c r="D8" s="338"/>
      <c r="E8" s="339"/>
    </row>
    <row r="9" spans="1:27" s="33" customFormat="1" ht="18" customHeight="1" x14ac:dyDescent="0.35">
      <c r="A9" s="165" t="s">
        <v>3111</v>
      </c>
      <c r="B9" s="10"/>
      <c r="C9" s="27"/>
      <c r="D9" s="167" t="s">
        <v>3110</v>
      </c>
      <c r="E9" s="28"/>
    </row>
    <row r="10" spans="1:27" s="33" customFormat="1" ht="18" customHeight="1" x14ac:dyDescent="0.35">
      <c r="A10" s="341"/>
      <c r="B10" s="342"/>
      <c r="C10" s="342"/>
      <c r="D10" s="342"/>
      <c r="E10" s="342"/>
    </row>
    <row r="11" spans="1:27" ht="18" customHeight="1" x14ac:dyDescent="0.35">
      <c r="A11" s="168" t="s">
        <v>118</v>
      </c>
      <c r="B11" s="76"/>
      <c r="C11" s="76"/>
      <c r="D11" s="76"/>
      <c r="E11" s="76"/>
    </row>
    <row r="12" spans="1:27" ht="18" customHeight="1" x14ac:dyDescent="0.35">
      <c r="A12" s="354" t="s">
        <v>3373</v>
      </c>
      <c r="B12" s="235"/>
      <c r="C12" s="235"/>
      <c r="D12" s="235"/>
      <c r="E12" s="235"/>
    </row>
    <row r="13" spans="1:27" ht="18" customHeight="1" x14ac:dyDescent="0.35">
      <c r="A13" s="235"/>
      <c r="B13" s="235"/>
      <c r="C13" s="235"/>
      <c r="D13" s="235"/>
      <c r="E13" s="235"/>
    </row>
    <row r="14" spans="1:27" ht="18" customHeight="1" x14ac:dyDescent="0.35">
      <c r="A14" s="235"/>
      <c r="B14" s="235"/>
      <c r="C14" s="235"/>
      <c r="D14" s="235"/>
      <c r="E14" s="235"/>
    </row>
    <row r="15" spans="1:27" ht="18" customHeight="1" x14ac:dyDescent="0.35">
      <c r="A15" s="235"/>
      <c r="B15" s="235"/>
      <c r="C15" s="235"/>
      <c r="D15" s="235"/>
      <c r="E15" s="235"/>
    </row>
    <row r="16" spans="1:27" s="33" customFormat="1" ht="18" customHeight="1" x14ac:dyDescent="0.35">
      <c r="A16" s="169"/>
      <c r="B16" s="169"/>
      <c r="C16" s="169"/>
      <c r="D16" s="169"/>
      <c r="E16" s="169"/>
    </row>
    <row r="17" spans="1:5" ht="18" customHeight="1" x14ac:dyDescent="0.35">
      <c r="A17" s="60" t="s">
        <v>119</v>
      </c>
      <c r="B17" s="33"/>
      <c r="C17" s="33"/>
      <c r="D17" s="33"/>
      <c r="E17" s="33"/>
    </row>
    <row r="18" spans="1:5" ht="18" customHeight="1" x14ac:dyDescent="0.35">
      <c r="A18" s="354" t="s">
        <v>120</v>
      </c>
      <c r="B18" s="235"/>
      <c r="C18" s="235"/>
      <c r="D18" s="235"/>
      <c r="E18" s="235"/>
    </row>
    <row r="19" spans="1:5" ht="18" customHeight="1" x14ac:dyDescent="0.35">
      <c r="A19" s="235"/>
      <c r="B19" s="235"/>
      <c r="C19" s="235"/>
      <c r="D19" s="235"/>
      <c r="E19" s="235"/>
    </row>
    <row r="20" spans="1:5" ht="18" customHeight="1" x14ac:dyDescent="0.35">
      <c r="A20" s="235"/>
      <c r="B20" s="235"/>
      <c r="C20" s="235"/>
      <c r="D20" s="235"/>
      <c r="E20" s="235"/>
    </row>
    <row r="21" spans="1:5" ht="18" customHeight="1" x14ac:dyDescent="0.35">
      <c r="A21" s="235"/>
      <c r="B21" s="235"/>
      <c r="C21" s="235"/>
      <c r="D21" s="235"/>
      <c r="E21" s="235"/>
    </row>
    <row r="22" spans="1:5" ht="54.9" customHeight="1" x14ac:dyDescent="0.35">
      <c r="A22" s="170" t="s">
        <v>121</v>
      </c>
      <c r="B22" s="170" t="s">
        <v>122</v>
      </c>
      <c r="C22" s="170" t="s">
        <v>123</v>
      </c>
      <c r="D22" s="170" t="s">
        <v>124</v>
      </c>
      <c r="E22" s="76"/>
    </row>
    <row r="23" spans="1:5" ht="105.65" customHeight="1" x14ac:dyDescent="0.35">
      <c r="A23" s="171" t="s">
        <v>92</v>
      </c>
      <c r="B23" s="172" t="s">
        <v>125</v>
      </c>
      <c r="C23" s="172" t="s">
        <v>126</v>
      </c>
      <c r="D23" s="173" t="s">
        <v>127</v>
      </c>
      <c r="E23" s="76"/>
    </row>
    <row r="24" spans="1:5" ht="85" customHeight="1" x14ac:dyDescent="0.35">
      <c r="A24" s="171" t="s">
        <v>128</v>
      </c>
      <c r="B24" s="172" t="s">
        <v>129</v>
      </c>
      <c r="C24" s="172" t="s">
        <v>130</v>
      </c>
      <c r="D24" s="173" t="s">
        <v>131</v>
      </c>
      <c r="E24" s="76"/>
    </row>
    <row r="25" spans="1:5" ht="18.25" customHeight="1" x14ac:dyDescent="0.35"/>
    <row r="26" spans="1:5" s="33" customFormat="1" ht="18.25" customHeight="1" x14ac:dyDescent="0.35">
      <c r="A26" s="166" t="s">
        <v>132</v>
      </c>
      <c r="B26" s="26"/>
      <c r="C26" s="174" t="s">
        <v>133</v>
      </c>
      <c r="D26" s="26"/>
    </row>
    <row r="27" spans="1:5" s="33" customFormat="1" ht="18.25" customHeight="1" x14ac:dyDescent="0.35">
      <c r="A27" s="166" t="s">
        <v>134</v>
      </c>
      <c r="B27" s="337"/>
      <c r="C27" s="338"/>
      <c r="D27" s="339"/>
    </row>
    <row r="28" spans="1:5" ht="28" customHeight="1" x14ac:dyDescent="0.35">
      <c r="A28" s="336" t="s">
        <v>135</v>
      </c>
      <c r="B28" s="235"/>
      <c r="C28" s="235"/>
      <c r="D28" s="243" t="e" vm="3">
        <v>#VALUE!</v>
      </c>
      <c r="E28" s="243"/>
    </row>
    <row r="29" spans="1:5" ht="18.25" customHeight="1" x14ac:dyDescent="0.35">
      <c r="A29" s="235"/>
      <c r="B29" s="235"/>
      <c r="C29" s="235"/>
      <c r="D29" s="243"/>
      <c r="E29" s="243"/>
    </row>
    <row r="30" spans="1:5" ht="15.75" customHeight="1" x14ac:dyDescent="0.35">
      <c r="A30" s="235"/>
      <c r="B30" s="235"/>
      <c r="C30" s="235"/>
      <c r="D30" s="243"/>
      <c r="E30" s="243"/>
    </row>
    <row r="31" spans="1:5" s="33" customFormat="1" ht="15.75" customHeight="1" x14ac:dyDescent="0.35"/>
    <row r="32" spans="1:5" s="33" customFormat="1" ht="15.75" customHeight="1" x14ac:dyDescent="0.35">
      <c r="A32" s="354" t="s">
        <v>136</v>
      </c>
      <c r="B32" s="235"/>
      <c r="C32" s="235"/>
      <c r="D32" s="235"/>
      <c r="E32" s="235"/>
    </row>
    <row r="33" spans="1:26" s="33" customFormat="1" ht="15.75" customHeight="1" x14ac:dyDescent="0.35">
      <c r="A33" s="235"/>
      <c r="B33" s="235"/>
      <c r="C33" s="235"/>
      <c r="D33" s="235"/>
      <c r="E33" s="235"/>
    </row>
    <row r="34" spans="1:26" s="33" customFormat="1" ht="15.75" customHeight="1" x14ac:dyDescent="0.35">
      <c r="A34" s="235"/>
      <c r="B34" s="235"/>
      <c r="C34" s="235"/>
      <c r="D34" s="235"/>
      <c r="E34" s="235"/>
    </row>
    <row r="35" spans="1:26" s="33" customFormat="1" ht="15.75" customHeight="1" x14ac:dyDescent="0.35">
      <c r="A35" s="235"/>
      <c r="B35" s="235"/>
      <c r="C35" s="235"/>
      <c r="D35" s="235"/>
      <c r="E35" s="235"/>
    </row>
    <row r="36" spans="1:26" s="33" customFormat="1" ht="15.75" customHeight="1" x14ac:dyDescent="0.35">
      <c r="A36" s="169"/>
      <c r="B36" s="169"/>
      <c r="C36" s="169"/>
      <c r="D36" s="169"/>
      <c r="E36" s="169"/>
    </row>
    <row r="37" spans="1:26" s="33" customFormat="1" ht="42.5" customHeight="1" x14ac:dyDescent="0.35">
      <c r="A37" s="175" t="s">
        <v>137</v>
      </c>
      <c r="B37" s="340" t="str">
        <f>REPT("█",ROUND($Z$37*50,0))&amp;REPT("░",50-ROUND($Z$37*50,0))&amp;" "&amp;TEXT($Z$37,"0%")</f>
        <v>░░░░░░░░░░░░░░░░░░░░░░░░░░░░░░░░░░░░░░░░░░░░░░░░░░ 0%</v>
      </c>
      <c r="C37" s="235"/>
      <c r="D37" s="235"/>
      <c r="E37" s="235"/>
      <c r="F37" s="176"/>
      <c r="G37" s="176"/>
      <c r="H37" s="176"/>
      <c r="I37" s="176"/>
      <c r="J37" s="176"/>
      <c r="K37" s="176"/>
      <c r="L37" s="176"/>
      <c r="M37" s="176"/>
      <c r="N37" s="176"/>
      <c r="O37" s="176"/>
      <c r="P37" s="176"/>
      <c r="Z37" s="32">
        <f>IFERROR(1-(SUM(Type_Summary!G:G)/SUM(Type_Summary!B:B)),0)</f>
        <v>0</v>
      </c>
    </row>
    <row r="38" spans="1:26" s="33" customFormat="1" ht="15.75" customHeight="1" x14ac:dyDescent="0.35">
      <c r="E38" s="177">
        <f>IFERROR((B41+B42+B43)/(B46-B45),0)</f>
        <v>0</v>
      </c>
    </row>
    <row r="39" spans="1:26" ht="15.5" customHeight="1" x14ac:dyDescent="0.35">
      <c r="A39" s="345" t="s">
        <v>138</v>
      </c>
      <c r="B39" s="260"/>
      <c r="C39" s="260"/>
      <c r="D39" s="178"/>
      <c r="E39" s="178"/>
    </row>
    <row r="40" spans="1:26" x14ac:dyDescent="0.35">
      <c r="A40" s="179" t="s">
        <v>68</v>
      </c>
      <c r="B40" s="179" t="s">
        <v>94</v>
      </c>
      <c r="C40" s="180" t="s">
        <v>96</v>
      </c>
      <c r="D40" s="181"/>
      <c r="E40" s="182"/>
    </row>
    <row r="41" spans="1:26" x14ac:dyDescent="0.35">
      <c r="A41" s="183" t="s">
        <v>16</v>
      </c>
      <c r="B41" s="184">
        <f>SUM(Type_Summary!D:D)</f>
        <v>0</v>
      </c>
      <c r="C41" s="185">
        <f>IFERROR(B41/(B46-B44-B45),0)</f>
        <v>0</v>
      </c>
      <c r="D41" s="164"/>
      <c r="E41" s="186"/>
    </row>
    <row r="42" spans="1:26" ht="15.5" hidden="1" customHeight="1" x14ac:dyDescent="0.35">
      <c r="A42" s="187" t="s">
        <v>139</v>
      </c>
      <c r="B42" s="188">
        <f>SUM(Type_Summary!E:E)</f>
        <v>0</v>
      </c>
      <c r="C42" s="189">
        <f>IFERROR(B42/(B46-B44-B45),0)</f>
        <v>0</v>
      </c>
      <c r="D42" s="164"/>
      <c r="E42" s="186"/>
    </row>
    <row r="43" spans="1:26" x14ac:dyDescent="0.35">
      <c r="A43" s="190" t="s">
        <v>20</v>
      </c>
      <c r="B43" s="191">
        <f>SUM(Type_Summary!F:F)</f>
        <v>0</v>
      </c>
      <c r="C43" s="192">
        <f>IFERROR(B43/(B46-B44-B45),0)</f>
        <v>0</v>
      </c>
      <c r="D43" s="164"/>
      <c r="E43" s="186"/>
    </row>
    <row r="44" spans="1:26" ht="14.5" customHeight="1" x14ac:dyDescent="0.35">
      <c r="A44" s="193" t="s">
        <v>24</v>
      </c>
      <c r="B44" s="194">
        <f>SUM(Type_Summary!G:G)</f>
        <v>514</v>
      </c>
      <c r="C44" s="195"/>
      <c r="D44" s="164"/>
      <c r="E44" s="186"/>
    </row>
    <row r="45" spans="1:26" x14ac:dyDescent="0.35">
      <c r="A45" s="196" t="s">
        <v>28</v>
      </c>
      <c r="B45" s="197">
        <f>SUM(Type_Summary!H:H)</f>
        <v>0</v>
      </c>
      <c r="C45" s="195"/>
      <c r="D45" s="164"/>
      <c r="E45" s="186"/>
    </row>
    <row r="46" spans="1:26" x14ac:dyDescent="0.35">
      <c r="A46" s="198" t="s">
        <v>101</v>
      </c>
      <c r="B46" s="199">
        <f>SUM(Type_Summary!B:B)</f>
        <v>514</v>
      </c>
      <c r="C46" s="200"/>
      <c r="D46" s="164"/>
      <c r="E46" s="186"/>
      <c r="I46" s="164"/>
      <c r="J46" s="164"/>
      <c r="K46" s="164"/>
      <c r="L46" s="164"/>
      <c r="M46" s="164"/>
    </row>
    <row r="48" spans="1:26" x14ac:dyDescent="0.35">
      <c r="A48" s="356" t="s">
        <v>140</v>
      </c>
      <c r="B48" s="347"/>
      <c r="C48" s="347"/>
      <c r="D48" s="348"/>
    </row>
    <row r="49" spans="1:4" x14ac:dyDescent="0.35">
      <c r="A49" s="346" t="s">
        <v>141</v>
      </c>
      <c r="B49" s="347"/>
      <c r="C49" s="347"/>
      <c r="D49" s="348"/>
    </row>
    <row r="51" spans="1:4" ht="29" customHeight="1" x14ac:dyDescent="0.35">
      <c r="A51" s="201" t="s">
        <v>105</v>
      </c>
      <c r="B51" s="201" t="s">
        <v>142</v>
      </c>
      <c r="C51" s="201" t="s">
        <v>143</v>
      </c>
      <c r="D51" s="201" t="s">
        <v>101</v>
      </c>
    </row>
    <row r="52" spans="1:4" ht="29" customHeight="1" x14ac:dyDescent="0.35">
      <c r="A52" s="202" t="str">
        <f>IF(LARGE(Chapter_Helper!$E$2:$E$69,ROWS($A$52:A52))=0,"",INDEX(Chapter_Helper!$A$2:$A$69,MATCH(LARGE(Chapter_Helper!$E$2:$E$69,ROWS($A$52:A52)),Chapter_Helper!$E$2:$E$69,0)))</f>
        <v/>
      </c>
      <c r="B52" s="203" t="str">
        <f>IF(LARGE(Chapter_Helper!$E$2:$E$69,ROWS($A$52:A52))=0,"",INDEX(Chapter_Helper!$D$2:$D$69,MATCH(LARGE(Chapter_Helper!$E$2:$E$69,ROWS($A$52:A52)),Chapter_Helper!$E$2:$E$69,0)))</f>
        <v/>
      </c>
      <c r="C52" s="204" t="str">
        <f>IF(LARGE(Chapter_Helper!$E$2:$E$69,ROWS($A$52:A52))=0,"",INDEX(Chapter_Helper!$C$2:$C$69,MATCH(LARGE(Chapter_Helper!$E$2:$E$69,ROWS($A$52:A52)),Chapter_Helper!$E$2:$E$69,0)))</f>
        <v/>
      </c>
      <c r="D52" s="204" t="str">
        <f>IF(LARGE(Chapter_Helper!$E$2:$E$69,ROWS($A$52:A52))=0,"",INDEX(Chapter_Helper!$B$2:$B$69,MATCH(LARGE(Chapter_Helper!$E$2:$E$69,ROWS($A$52:A52)),Chapter_Helper!$E$2:$E$69,0)))</f>
        <v/>
      </c>
    </row>
    <row r="53" spans="1:4" ht="29" customHeight="1" x14ac:dyDescent="0.35">
      <c r="A53" s="205" t="str">
        <f>IF(LARGE(Chapter_Helper!$E$2:$E$69,ROWS($A$52:A53))=0,"",INDEX(Chapter_Helper!$A$2:$A$69,MATCH(LARGE(Chapter_Helper!$E$2:$E$69,ROWS($A$52:A53)),Chapter_Helper!$E$2:$E$69,0)))</f>
        <v/>
      </c>
      <c r="B53" s="206" t="str">
        <f>IF(LARGE(Chapter_Helper!$E$2:$E$69,ROWS($A$52:A53))=0,"",INDEX(Chapter_Helper!$D$2:$D$69,MATCH(LARGE(Chapter_Helper!$E$2:$E$69,ROWS($A$52:A53)),Chapter_Helper!$E$2:$E$69,0)))</f>
        <v/>
      </c>
      <c r="C53" s="207" t="str">
        <f>IF(LARGE(Chapter_Helper!$E$2:$E$69,ROWS($A$52:A53))=0,"",INDEX(Chapter_Helper!$C$2:$C$69,MATCH(LARGE(Chapter_Helper!$E$2:$E$69,ROWS($A$52:A53)),Chapter_Helper!$E$2:$E$69,0)))</f>
        <v/>
      </c>
      <c r="D53" s="207" t="str">
        <f>IF(LARGE(Chapter_Helper!$E$2:$E$69,ROWS($A$52:A53))=0,"",INDEX(Chapter_Helper!$B$2:$B$69,MATCH(LARGE(Chapter_Helper!$E$2:$E$69,ROWS($A$52:A53)),Chapter_Helper!$E$2:$E$69,0)))</f>
        <v/>
      </c>
    </row>
    <row r="54" spans="1:4" ht="29" customHeight="1" x14ac:dyDescent="0.35">
      <c r="A54" s="202" t="str">
        <f>IF(LARGE(Chapter_Helper!$E$2:$E$69,ROWS($A$52:A54))=0,"",INDEX(Chapter_Helper!$A$2:$A$69,MATCH(LARGE(Chapter_Helper!$E$2:$E$69,ROWS($A$52:A54)),Chapter_Helper!$E$2:$E$69,0)))</f>
        <v/>
      </c>
      <c r="B54" s="203" t="str">
        <f>IF(LARGE(Chapter_Helper!$E$2:$E$69,ROWS($A$52:A54))=0,"",INDEX(Chapter_Helper!$D$2:$D$69,MATCH(LARGE(Chapter_Helper!$E$2:$E$69,ROWS($A$52:A54)),Chapter_Helper!$E$2:$E$69,0)))</f>
        <v/>
      </c>
      <c r="C54" s="204" t="str">
        <f>IF(LARGE(Chapter_Helper!$E$2:$E$69,ROWS($A$52:A54))=0,"",INDEX(Chapter_Helper!$C$2:$C$69,MATCH(LARGE(Chapter_Helper!$E$2:$E$69,ROWS($A$52:A54)),Chapter_Helper!$E$2:$E$69,0)))</f>
        <v/>
      </c>
      <c r="D54" s="204" t="str">
        <f>IF(LARGE(Chapter_Helper!$E$2:$E$69,ROWS($A$52:A54))=0,"",INDEX(Chapter_Helper!$B$2:$B$69,MATCH(LARGE(Chapter_Helper!$E$2:$E$69,ROWS($A$52:A54)),Chapter_Helper!$E$2:$E$69,0)))</f>
        <v/>
      </c>
    </row>
    <row r="55" spans="1:4" ht="29" customHeight="1" x14ac:dyDescent="0.35">
      <c r="A55" s="205" t="str">
        <f>IF(LARGE(Chapter_Helper!$E$2:$E$69,ROWS($A$52:A55))=0,"",INDEX(Chapter_Helper!$A$2:$A$69,MATCH(LARGE(Chapter_Helper!$E$2:$E$69,ROWS($A$52:A55)),Chapter_Helper!$E$2:$E$69,0)))</f>
        <v/>
      </c>
      <c r="B55" s="206" t="str">
        <f>IF(LARGE(Chapter_Helper!$E$2:$E$69,ROWS($A$52:A55))=0,"",INDEX(Chapter_Helper!$D$2:$D$69,MATCH(LARGE(Chapter_Helper!$E$2:$E$69,ROWS($A$52:A55)),Chapter_Helper!$E$2:$E$69,0)))</f>
        <v/>
      </c>
      <c r="C55" s="207" t="str">
        <f>IF(LARGE(Chapter_Helper!$E$2:$E$69,ROWS($A$52:A55))=0,"",INDEX(Chapter_Helper!$C$2:$C$69,MATCH(LARGE(Chapter_Helper!$E$2:$E$69,ROWS($A$52:A55)),Chapter_Helper!$E$2:$E$69,0)))</f>
        <v/>
      </c>
      <c r="D55" s="207" t="str">
        <f>IF(LARGE(Chapter_Helper!$E$2:$E$69,ROWS($A$52:A55))=0,"",INDEX(Chapter_Helper!$B$2:$B$69,MATCH(LARGE(Chapter_Helper!$E$2:$E$69,ROWS($A$52:A55)),Chapter_Helper!$E$2:$E$69,0)))</f>
        <v/>
      </c>
    </row>
    <row r="56" spans="1:4" ht="29" customHeight="1" x14ac:dyDescent="0.35">
      <c r="A56" s="202" t="str">
        <f>IF(LARGE(Chapter_Helper!$E$2:$E$69,ROWS($A$52:A56))=0,"",INDEX(Chapter_Helper!$A$2:$A$69,MATCH(LARGE(Chapter_Helper!$E$2:$E$69,ROWS($A$52:A56)),Chapter_Helper!$E$2:$E$69,0)))</f>
        <v/>
      </c>
      <c r="B56" s="203" t="str">
        <f>IF(LARGE(Chapter_Helper!$E$2:$E$69,ROWS($A$52:A56))=0,"",INDEX(Chapter_Helper!$D$2:$D$69,MATCH(LARGE(Chapter_Helper!$E$2:$E$69,ROWS($A$52:A56)),Chapter_Helper!$E$2:$E$69,0)))</f>
        <v/>
      </c>
      <c r="C56" s="204" t="str">
        <f>IF(LARGE(Chapter_Helper!$E$2:$E$69,ROWS($A$52:A56))=0,"",INDEX(Chapter_Helper!$C$2:$C$69,MATCH(LARGE(Chapter_Helper!$E$2:$E$69,ROWS($A$52:A56)),Chapter_Helper!$E$2:$E$69,0)))</f>
        <v/>
      </c>
      <c r="D56" s="204" t="str">
        <f>IF(LARGE(Chapter_Helper!$E$2:$E$69,ROWS($A$52:A56))=0,"",INDEX(Chapter_Helper!$B$2:$B$69,MATCH(LARGE(Chapter_Helper!$E$2:$E$69,ROWS($A$52:A56)),Chapter_Helper!$E$2:$E$69,0)))</f>
        <v/>
      </c>
    </row>
    <row r="59" spans="1:4" ht="15.5" customHeight="1" x14ac:dyDescent="0.35"/>
    <row r="60" spans="1:4" ht="15.5" customHeight="1" x14ac:dyDescent="0.35"/>
    <row r="61" spans="1:4" ht="15.5" customHeight="1" x14ac:dyDescent="0.35"/>
    <row r="62" spans="1:4" ht="15.5" customHeight="1" x14ac:dyDescent="0.35"/>
    <row r="63" spans="1:4" s="33" customFormat="1" ht="15.5" customHeight="1" x14ac:dyDescent="0.35"/>
    <row r="64" spans="1:4" s="33" customFormat="1" ht="15.5" customHeight="1" x14ac:dyDescent="0.35"/>
    <row r="65" spans="1:26" s="33" customFormat="1" ht="15.5" customHeight="1" x14ac:dyDescent="0.35"/>
    <row r="66" spans="1:26" ht="28" customHeight="1" x14ac:dyDescent="0.35">
      <c r="A66" s="336" t="s">
        <v>144</v>
      </c>
      <c r="B66" s="235"/>
      <c r="C66" s="235"/>
      <c r="D66" s="243" t="e" vm="3">
        <v>#VALUE!</v>
      </c>
      <c r="E66" s="243"/>
    </row>
    <row r="67" spans="1:26" ht="18.25" customHeight="1" x14ac:dyDescent="0.35">
      <c r="A67" s="235"/>
      <c r="B67" s="235"/>
      <c r="C67" s="235"/>
      <c r="D67" s="243"/>
      <c r="E67" s="243"/>
    </row>
    <row r="68" spans="1:26" ht="15.75" customHeight="1" x14ac:dyDescent="0.35">
      <c r="A68" s="235"/>
      <c r="B68" s="235"/>
      <c r="C68" s="235"/>
      <c r="D68" s="243"/>
      <c r="E68" s="243"/>
    </row>
    <row r="69" spans="1:26" s="33" customFormat="1" ht="15.75" customHeight="1" x14ac:dyDescent="0.35"/>
    <row r="70" spans="1:26" s="33" customFormat="1" ht="15.75" customHeight="1" x14ac:dyDescent="0.35">
      <c r="A70" s="354" t="s">
        <v>145</v>
      </c>
      <c r="B70" s="235"/>
      <c r="C70" s="235"/>
      <c r="D70" s="235"/>
      <c r="E70" s="235"/>
    </row>
    <row r="71" spans="1:26" s="33" customFormat="1" ht="15.75" customHeight="1" x14ac:dyDescent="0.35">
      <c r="A71" s="235"/>
      <c r="B71" s="235"/>
      <c r="C71" s="235"/>
      <c r="D71" s="235"/>
      <c r="E71" s="235"/>
    </row>
    <row r="72" spans="1:26" s="33" customFormat="1" ht="15.75" customHeight="1" x14ac:dyDescent="0.35">
      <c r="A72" s="235"/>
      <c r="B72" s="235"/>
      <c r="C72" s="235"/>
      <c r="D72" s="235"/>
      <c r="E72" s="235"/>
    </row>
    <row r="73" spans="1:26" s="33" customFormat="1" ht="15.75" customHeight="1" x14ac:dyDescent="0.35">
      <c r="A73" s="235"/>
      <c r="B73" s="235"/>
      <c r="C73" s="235"/>
      <c r="D73" s="235"/>
      <c r="E73" s="235"/>
    </row>
    <row r="74" spans="1:26" s="33" customFormat="1" ht="15.75" customHeight="1" x14ac:dyDescent="0.35">
      <c r="A74" s="235"/>
      <c r="B74" s="235"/>
      <c r="C74" s="235"/>
      <c r="D74" s="235"/>
      <c r="E74" s="235"/>
    </row>
    <row r="75" spans="1:26" s="33" customFormat="1" ht="15.75" customHeight="1" x14ac:dyDescent="0.35">
      <c r="A75" s="235"/>
      <c r="B75" s="235"/>
      <c r="C75" s="235"/>
      <c r="D75" s="235"/>
      <c r="E75" s="235"/>
    </row>
    <row r="76" spans="1:26" s="33" customFormat="1" ht="15.75" customHeight="1" x14ac:dyDescent="0.35">
      <c r="A76" s="235"/>
      <c r="B76" s="235"/>
      <c r="C76" s="235"/>
      <c r="D76" s="235"/>
      <c r="E76" s="235"/>
    </row>
    <row r="77" spans="1:26" s="33" customFormat="1" ht="42.5" customHeight="1" x14ac:dyDescent="0.35">
      <c r="A77" s="175" t="s">
        <v>146</v>
      </c>
      <c r="B77" s="357" t="str">
        <f>REPT("█",ROUND($Z$77*50,0))&amp;REPT("░",50-ROUND($Z$77*50,0))&amp;" "&amp;TEXT($Z$77,"0%")</f>
        <v>░░░░░░░░░░░░░░░░░░░░░░░░░░░░░░░░░░░░░░░░░░░░░░░░░░ 0%</v>
      </c>
      <c r="C77" s="235"/>
      <c r="D77" s="235"/>
      <c r="E77" s="235"/>
      <c r="F77"/>
      <c r="G77"/>
      <c r="H77"/>
      <c r="I77"/>
      <c r="J77"/>
      <c r="K77"/>
      <c r="L77"/>
      <c r="M77"/>
      <c r="N77"/>
      <c r="O77"/>
      <c r="P77"/>
      <c r="Z77" s="32">
        <f>IFERROR(1-(SUM(Type_Summary!L:L)/SUM(Type_Summary!C:C)),0)</f>
        <v>0</v>
      </c>
    </row>
    <row r="78" spans="1:26" s="33" customFormat="1" ht="15.75" customHeight="1" x14ac:dyDescent="0.35">
      <c r="A78" s="169"/>
      <c r="B78" s="169"/>
      <c r="C78" s="169"/>
      <c r="D78" s="169"/>
      <c r="E78" s="169"/>
    </row>
    <row r="79" spans="1:26" ht="15.5" customHeight="1" x14ac:dyDescent="0.35"/>
    <row r="80" spans="1:26" ht="15.5" customHeight="1" x14ac:dyDescent="0.35">
      <c r="A80" s="352" t="s">
        <v>147</v>
      </c>
      <c r="B80" s="260"/>
      <c r="C80" s="260"/>
      <c r="D80" s="178"/>
      <c r="E80" s="178"/>
    </row>
    <row r="81" spans="1:5" ht="15.5" customHeight="1" x14ac:dyDescent="0.35">
      <c r="A81" s="179" t="s">
        <v>68</v>
      </c>
      <c r="B81" s="179" t="s">
        <v>94</v>
      </c>
      <c r="C81" s="208" t="s">
        <v>96</v>
      </c>
      <c r="D81" s="181"/>
      <c r="E81" s="182"/>
    </row>
    <row r="82" spans="1:5" ht="15.5" customHeight="1" x14ac:dyDescent="0.35">
      <c r="A82" s="183" t="s">
        <v>17</v>
      </c>
      <c r="B82" s="184">
        <f>SUM(Type_Summary!I:I)</f>
        <v>0</v>
      </c>
      <c r="C82" s="185">
        <f>IFERROR(B82/(B87-B85-B86),0)</f>
        <v>0</v>
      </c>
      <c r="D82" s="164"/>
      <c r="E82" s="186"/>
    </row>
    <row r="83" spans="1:5" ht="15.5" customHeight="1" x14ac:dyDescent="0.35">
      <c r="A83" s="187" t="s">
        <v>21</v>
      </c>
      <c r="B83" s="188">
        <f>SUM(Type_Summary!J:J)</f>
        <v>0</v>
      </c>
      <c r="C83" s="189">
        <f>IFERROR(B83/(B87-B85-B86),0)</f>
        <v>0</v>
      </c>
      <c r="D83" s="164"/>
      <c r="E83" s="186"/>
    </row>
    <row r="84" spans="1:5" ht="15.5" customHeight="1" x14ac:dyDescent="0.35">
      <c r="A84" s="190" t="s">
        <v>25</v>
      </c>
      <c r="B84" s="191">
        <f>SUM(Type_Summary!K:K)</f>
        <v>0</v>
      </c>
      <c r="C84" s="192">
        <f>IFERROR(B84/(B87-B85-B86),0)</f>
        <v>0</v>
      </c>
      <c r="D84" s="164"/>
      <c r="E84" s="186"/>
    </row>
    <row r="85" spans="1:5" ht="15.5" customHeight="1" x14ac:dyDescent="0.35">
      <c r="A85" s="193" t="s">
        <v>24</v>
      </c>
      <c r="B85" s="194">
        <f>SUM(Type_Summary!L:L)</f>
        <v>445</v>
      </c>
      <c r="C85" s="195"/>
      <c r="D85" s="164"/>
      <c r="E85" s="186"/>
    </row>
    <row r="86" spans="1:5" ht="15.5" customHeight="1" x14ac:dyDescent="0.35">
      <c r="A86" s="196" t="s">
        <v>28</v>
      </c>
      <c r="B86" s="197">
        <f>SUM(Type_Summary!M:M)</f>
        <v>0</v>
      </c>
      <c r="C86" s="195"/>
      <c r="D86" s="164"/>
      <c r="E86" s="164"/>
    </row>
    <row r="87" spans="1:5" ht="15.5" customHeight="1" x14ac:dyDescent="0.35">
      <c r="A87" s="198" t="s">
        <v>101</v>
      </c>
      <c r="B87" s="199">
        <f>SUM(Type_Summary!C:C)</f>
        <v>445</v>
      </c>
      <c r="C87" s="200"/>
      <c r="D87" s="164"/>
      <c r="E87" s="164"/>
    </row>
    <row r="88" spans="1:5" ht="15.5" customHeight="1" x14ac:dyDescent="0.35"/>
    <row r="89" spans="1:5" ht="15.5" customHeight="1" x14ac:dyDescent="0.35">
      <c r="A89" s="355" t="s">
        <v>148</v>
      </c>
      <c r="B89" s="347"/>
      <c r="C89" s="347"/>
      <c r="D89" s="348"/>
    </row>
    <row r="90" spans="1:5" ht="15.5" customHeight="1" x14ac:dyDescent="0.35">
      <c r="A90" s="346" t="s">
        <v>141</v>
      </c>
      <c r="B90" s="347"/>
      <c r="C90" s="347"/>
      <c r="D90" s="348"/>
    </row>
    <row r="91" spans="1:5" ht="15.5" customHeight="1" x14ac:dyDescent="0.35"/>
    <row r="92" spans="1:5" ht="28.75" customHeight="1" x14ac:dyDescent="0.35">
      <c r="A92" s="201" t="s">
        <v>105</v>
      </c>
      <c r="B92" s="209" t="s">
        <v>149</v>
      </c>
      <c r="C92" s="209" t="s">
        <v>150</v>
      </c>
      <c r="D92" s="201" t="s">
        <v>101</v>
      </c>
    </row>
    <row r="93" spans="1:5" ht="28.75" customHeight="1" x14ac:dyDescent="0.35">
      <c r="A93" s="202" t="str">
        <f>IF(LARGE(Type_Summary!$AA$2:$AA$69,ROWS($A$93:A93))=0,"",INDEX(Type_Summary!$A$2:$A$69,MATCH(LARGE(Type_Summary!$AA$2:$AA$69,ROWS($A$93:A93)),Type_Summary!$AA$2:$AA$69,0)))</f>
        <v/>
      </c>
      <c r="B93" s="203" t="str">
        <f>IF(LARGE(Type_Summary!$AA$2:$AA$69,ROWS($A$93:A93))=0,"",INDEX(Type_Summary!$Z$2:$Z$69,MATCH(LARGE(Type_Summary!$AA$2:$AA$69,ROWS($A$93:A93)),Type_Summary!$AA$2:$AA$69,0)))</f>
        <v/>
      </c>
      <c r="C93" s="204" t="str">
        <f>IF(LARGE(Type_Summary!$AA$2:$AA$69,ROWS($A$93:A93))=0,"",INDEX(Type_Summary!$I$2:$I$69,MATCH(LARGE(Type_Summary!$AA$2:$AA$69,ROWS($A$93:A93)),Type_Summary!$AA$2:$AA$69,0)))</f>
        <v/>
      </c>
      <c r="D93" s="204" t="str">
        <f>IF(LARGE(Type_Summary!$AA$2:$AA$69,ROWS($A$93:A93))=0,"",INDEX(Type_Summary!$C$2:$C$69,MATCH(LARGE(Type_Summary!$AA$2:$AA$69,ROWS($A$93:A93)),Type_Summary!$AA$2:$AA$69,0)))</f>
        <v/>
      </c>
    </row>
    <row r="94" spans="1:5" ht="28.75" customHeight="1" x14ac:dyDescent="0.35">
      <c r="A94" s="205" t="str">
        <f>IF(LARGE(Type_Summary!$AA$2:$AA$69,ROWS($A$93:A94))=0,"",INDEX(Type_Summary!$A$2:$A$69,MATCH(LARGE(Type_Summary!$AA$2:$AA$69,ROWS($A$93:A94)),Type_Summary!$AA$2:$AA$69,0)))</f>
        <v/>
      </c>
      <c r="B94" s="206" t="str">
        <f>IF(LARGE(Type_Summary!$AA$2:$AA$69,ROWS($A$93:A94))=0,"",INDEX(Type_Summary!$Z$2:$Z$69,MATCH(LARGE(Type_Summary!$AA$2:$AA$69,ROWS($A$93:A94)),Type_Summary!$AA$2:$AA$69,0)))</f>
        <v/>
      </c>
      <c r="C94" s="207" t="str">
        <f>IF(LARGE(Type_Summary!$AA$2:$AA$69,ROWS($A$93:A94))=0,"",INDEX(Type_Summary!$I$2:$I$69,MATCH(LARGE(Type_Summary!$AA$2:$AA$69,ROWS($A$93:A94)),Type_Summary!$AA$2:$AA$69,0)))</f>
        <v/>
      </c>
      <c r="D94" s="207" t="str">
        <f>IF(LARGE(Type_Summary!$AA$2:$AA$69,ROWS($A$93:A94))=0,"",INDEX(Type_Summary!$C$2:$C$69,MATCH(LARGE(Type_Summary!$AA$2:$AA$69,ROWS($A$93:A94)),Type_Summary!$AA$2:$AA$69,0)))</f>
        <v/>
      </c>
    </row>
    <row r="95" spans="1:5" ht="28.75" customHeight="1" x14ac:dyDescent="0.35">
      <c r="A95" s="202" t="str">
        <f>IF(LARGE(Type_Summary!$AA$2:$AA$69,ROWS($A$93:A95))=0,"",INDEX(Type_Summary!$A$2:$A$69,MATCH(LARGE(Type_Summary!$AA$2:$AA$69,ROWS($A$93:A95)),Type_Summary!$AA$2:$AA$69,0)))</f>
        <v/>
      </c>
      <c r="B95" s="203" t="str">
        <f>IF(LARGE(Type_Summary!$AA$2:$AA$69,ROWS($A$93:A95))=0,"",INDEX(Type_Summary!$Z$2:$Z$69,MATCH(LARGE(Type_Summary!$AA$2:$AA$69,ROWS($A$93:A95)),Type_Summary!$AA$2:$AA$69,0)))</f>
        <v/>
      </c>
      <c r="C95" s="204" t="str">
        <f>IF(LARGE(Type_Summary!$AA$2:$AA$69,ROWS($A$93:A95))=0,"",INDEX(Type_Summary!$I$2:$I$69,MATCH(LARGE(Type_Summary!$AA$2:$AA$69,ROWS($A$93:A95)),Type_Summary!$AA$2:$AA$69,0)))</f>
        <v/>
      </c>
      <c r="D95" s="204" t="str">
        <f>IF(LARGE(Type_Summary!$AA$2:$AA$69,ROWS($A$93:A95))=0,"",INDEX(Type_Summary!$C$2:$C$69,MATCH(LARGE(Type_Summary!$AA$2:$AA$69,ROWS($A$93:A95)),Type_Summary!$AA$2:$AA$69,0)))</f>
        <v/>
      </c>
    </row>
    <row r="96" spans="1:5" ht="28.75" customHeight="1" x14ac:dyDescent="0.35">
      <c r="A96" s="205" t="str">
        <f>IF(LARGE(Type_Summary!$AA$2:$AA$69,ROWS($A$93:A96))=0,"",INDEX(Type_Summary!$A$2:$A$69,MATCH(LARGE(Type_Summary!$AA$2:$AA$69,ROWS($A$93:A96)),Type_Summary!$AA$2:$AA$69,0)))</f>
        <v/>
      </c>
      <c r="B96" s="206" t="str">
        <f>IF(LARGE(Type_Summary!$AA$2:$AA$69,ROWS($A$93:A96))=0,"",INDEX(Type_Summary!$Z$2:$Z$69,MATCH(LARGE(Type_Summary!$AA$2:$AA$69,ROWS($A$93:A96)),Type_Summary!$AA$2:$AA$69,0)))</f>
        <v/>
      </c>
      <c r="C96" s="207" t="str">
        <f>IF(LARGE(Type_Summary!$AA$2:$AA$69,ROWS($A$93:A96))=0,"",INDEX(Type_Summary!$I$2:$I$69,MATCH(LARGE(Type_Summary!$AA$2:$AA$69,ROWS($A$93:A96)),Type_Summary!$AA$2:$AA$69,0)))</f>
        <v/>
      </c>
      <c r="D96" s="207" t="str">
        <f>IF(LARGE(Type_Summary!$AA$2:$AA$69,ROWS($A$93:A96))=0,"",INDEX(Type_Summary!$C$2:$C$69,MATCH(LARGE(Type_Summary!$AA$2:$AA$69,ROWS($A$93:A96)),Type_Summary!$AA$2:$AA$69,0)))</f>
        <v/>
      </c>
    </row>
    <row r="97" spans="1:5" ht="28.75" customHeight="1" x14ac:dyDescent="0.35">
      <c r="A97" s="202" t="str">
        <f>IF(LARGE(Type_Summary!$AA$2:$AA$69,ROWS($A$93:A97))=0,"",INDEX(Type_Summary!$A$2:$A$69,MATCH(LARGE(Type_Summary!$AA$2:$AA$69,ROWS($A$93:A97)),Type_Summary!$AA$2:$AA$69,0)))</f>
        <v/>
      </c>
      <c r="B97" s="203" t="str">
        <f>IF(LARGE(Type_Summary!$AA$2:$AA$69,ROWS($A$93:A97))=0,"",INDEX(Type_Summary!$Z$2:$Z$69,MATCH(LARGE(Type_Summary!$AA$2:$AA$69,ROWS($A$93:A97)),Type_Summary!$AA$2:$AA$69,0)))</f>
        <v/>
      </c>
      <c r="C97" s="204" t="str">
        <f>IF(LARGE(Type_Summary!$AA$2:$AA$69,ROWS($A$93:A97))=0,"",INDEX(Type_Summary!$I$2:$I$69,MATCH(LARGE(Type_Summary!$AA$2:$AA$69,ROWS($A$93:A97)),Type_Summary!$AA$2:$AA$69,0)))</f>
        <v/>
      </c>
      <c r="D97" s="204" t="str">
        <f>IF(LARGE(Type_Summary!$AA$2:$AA$69,ROWS($A$93:A97))=0,"",INDEX(Type_Summary!$C$2:$C$69,MATCH(LARGE(Type_Summary!$AA$2:$AA$69,ROWS($A$93:A97)),Type_Summary!$AA$2:$AA$69,0)))</f>
        <v/>
      </c>
    </row>
    <row r="99" spans="1:5" ht="14.5" customHeight="1" x14ac:dyDescent="0.35"/>
    <row r="105" spans="1:5" ht="28" customHeight="1" x14ac:dyDescent="0.35">
      <c r="A105" s="336" t="s">
        <v>151</v>
      </c>
      <c r="B105" s="235"/>
      <c r="C105" s="235"/>
      <c r="D105" s="243" t="e" vm="3">
        <v>#VALUE!</v>
      </c>
      <c r="E105" s="243"/>
    </row>
    <row r="106" spans="1:5" ht="18.25" customHeight="1" x14ac:dyDescent="0.35">
      <c r="A106" s="235"/>
      <c r="B106" s="235"/>
      <c r="C106" s="235"/>
      <c r="D106" s="243"/>
      <c r="E106" s="243"/>
    </row>
    <row r="107" spans="1:5" ht="15.75" customHeight="1" x14ac:dyDescent="0.35">
      <c r="A107" s="235"/>
      <c r="B107" s="235"/>
      <c r="C107" s="235"/>
      <c r="D107" s="243"/>
      <c r="E107" s="243"/>
    </row>
    <row r="108" spans="1:5" s="33" customFormat="1" ht="15.75" customHeight="1" x14ac:dyDescent="0.35"/>
    <row r="109" spans="1:5" s="33" customFormat="1" ht="15.75" customHeight="1" x14ac:dyDescent="0.35">
      <c r="A109" s="354" t="s">
        <v>152</v>
      </c>
      <c r="B109" s="235"/>
      <c r="C109" s="235"/>
      <c r="D109" s="235"/>
      <c r="E109" s="235"/>
    </row>
    <row r="110" spans="1:5" s="33" customFormat="1" ht="15.75" customHeight="1" x14ac:dyDescent="0.35">
      <c r="A110" s="235"/>
      <c r="B110" s="235"/>
      <c r="C110" s="235"/>
      <c r="D110" s="235"/>
      <c r="E110" s="235"/>
    </row>
    <row r="111" spans="1:5" s="33" customFormat="1" ht="15.75" customHeight="1" x14ac:dyDescent="0.35">
      <c r="A111" s="235"/>
      <c r="B111" s="235"/>
      <c r="C111" s="235"/>
      <c r="D111" s="235"/>
      <c r="E111" s="235"/>
    </row>
    <row r="112" spans="1:5" s="33" customFormat="1" ht="15.75" customHeight="1" x14ac:dyDescent="0.35">
      <c r="A112" s="235"/>
      <c r="B112" s="235"/>
      <c r="C112" s="235"/>
      <c r="D112" s="235"/>
      <c r="E112" s="235"/>
    </row>
    <row r="113" spans="1:5" s="33" customFormat="1" ht="15.75" customHeight="1" x14ac:dyDescent="0.35">
      <c r="A113" s="235"/>
      <c r="B113" s="235"/>
      <c r="C113" s="235"/>
      <c r="D113" s="235"/>
      <c r="E113" s="235"/>
    </row>
    <row r="114" spans="1:5" x14ac:dyDescent="0.35">
      <c r="A114" s="235"/>
      <c r="B114" s="235"/>
      <c r="C114" s="235"/>
      <c r="D114" s="235"/>
      <c r="E114" s="235"/>
    </row>
    <row r="115" spans="1:5" s="33" customFormat="1" x14ac:dyDescent="0.35">
      <c r="A115" s="235"/>
      <c r="B115" s="235"/>
      <c r="C115" s="235"/>
      <c r="D115" s="235"/>
      <c r="E115" s="235"/>
    </row>
    <row r="116" spans="1:5" s="33" customFormat="1" x14ac:dyDescent="0.35">
      <c r="A116" s="235"/>
      <c r="B116" s="235"/>
      <c r="C116" s="235"/>
      <c r="D116" s="235"/>
      <c r="E116" s="235"/>
    </row>
    <row r="118" spans="1:5" ht="29" customHeight="1" x14ac:dyDescent="0.35">
      <c r="A118" s="353" t="s">
        <v>153</v>
      </c>
      <c r="B118" s="350"/>
      <c r="C118" s="351"/>
      <c r="D118" s="210"/>
    </row>
    <row r="119" spans="1:5" x14ac:dyDescent="0.35">
      <c r="A119" s="211" t="s">
        <v>93</v>
      </c>
      <c r="B119" s="212" t="s">
        <v>98</v>
      </c>
      <c r="C119" s="211" t="s">
        <v>94</v>
      </c>
      <c r="D119" s="33"/>
    </row>
    <row r="120" spans="1:5" x14ac:dyDescent="0.35">
      <c r="A120" s="213" t="s">
        <v>154</v>
      </c>
      <c r="B120" s="214">
        <f>IFERROR(C120/(C126-C125),0)</f>
        <v>0</v>
      </c>
      <c r="C120" s="215">
        <f>SUM(Type_Summary!N:N)</f>
        <v>0</v>
      </c>
    </row>
    <row r="121" spans="1:5" x14ac:dyDescent="0.35">
      <c r="A121" s="216" t="s">
        <v>155</v>
      </c>
      <c r="B121" s="185">
        <f>IFERROR(C121/(C126-C125),0)</f>
        <v>0</v>
      </c>
      <c r="C121" s="184">
        <f>SUM(Type_Summary!O:O)</f>
        <v>0</v>
      </c>
    </row>
    <row r="122" spans="1:5" x14ac:dyDescent="0.35">
      <c r="A122" s="217" t="s">
        <v>156</v>
      </c>
      <c r="B122" s="189">
        <f>IFERROR(C122/(C126-C125),0)</f>
        <v>0</v>
      </c>
      <c r="C122" s="188">
        <f>SUM(Type_Summary!P:P)</f>
        <v>0</v>
      </c>
    </row>
    <row r="123" spans="1:5" x14ac:dyDescent="0.35">
      <c r="A123" s="190" t="s">
        <v>157</v>
      </c>
      <c r="B123" s="218">
        <f>IFERROR(C123/(C126-C125),0)</f>
        <v>0</v>
      </c>
      <c r="C123" s="191">
        <f>SUM(Type_Summary!Q:Q)</f>
        <v>0</v>
      </c>
    </row>
    <row r="124" spans="1:5" x14ac:dyDescent="0.35">
      <c r="A124" s="219" t="s">
        <v>158</v>
      </c>
      <c r="B124" s="220">
        <f>IFERROR(C124/(C126-C125),0)</f>
        <v>0</v>
      </c>
      <c r="C124" s="221">
        <f>SUM(Type_Summary!R:R)</f>
        <v>0</v>
      </c>
    </row>
    <row r="125" spans="1:5" ht="14.4" customHeight="1" x14ac:dyDescent="0.35">
      <c r="A125" s="222" t="s">
        <v>159</v>
      </c>
      <c r="B125" s="223">
        <f>0</f>
        <v>0</v>
      </c>
      <c r="C125" s="224">
        <f>SUM(Type_Summary!S:S)</f>
        <v>514</v>
      </c>
    </row>
    <row r="126" spans="1:5" x14ac:dyDescent="0.35">
      <c r="A126" s="198" t="s">
        <v>101</v>
      </c>
      <c r="B126" s="225">
        <f>1</f>
        <v>1</v>
      </c>
      <c r="C126" s="226">
        <f>SUM(Type_Summary!B:B)</f>
        <v>514</v>
      </c>
    </row>
    <row r="128" spans="1:5" ht="29" customHeight="1" x14ac:dyDescent="0.35">
      <c r="A128" s="349" t="s">
        <v>160</v>
      </c>
      <c r="B128" s="350"/>
      <c r="C128" s="351"/>
      <c r="D128" s="210"/>
    </row>
    <row r="129" spans="1:3" x14ac:dyDescent="0.35">
      <c r="A129" s="211" t="s">
        <v>93</v>
      </c>
      <c r="B129" s="211" t="s">
        <v>98</v>
      </c>
      <c r="C129" s="211" t="s">
        <v>94</v>
      </c>
    </row>
    <row r="130" spans="1:3" x14ac:dyDescent="0.35">
      <c r="A130" s="213" t="s">
        <v>154</v>
      </c>
      <c r="B130" s="214">
        <f>IFERROR(C130/(C136-C135),0)</f>
        <v>0</v>
      </c>
      <c r="C130" s="215">
        <f>SUM(Type_Summary!T:T)</f>
        <v>0</v>
      </c>
    </row>
    <row r="131" spans="1:3" x14ac:dyDescent="0.35">
      <c r="A131" s="216" t="s">
        <v>155</v>
      </c>
      <c r="B131" s="185">
        <f>IFERROR(C131/(C136-C135),0)</f>
        <v>0</v>
      </c>
      <c r="C131" s="184">
        <f>SUM(Type_Summary!U:U)</f>
        <v>0</v>
      </c>
    </row>
    <row r="132" spans="1:3" x14ac:dyDescent="0.35">
      <c r="A132" s="217" t="s">
        <v>156</v>
      </c>
      <c r="B132" s="189">
        <f>IFERROR(C132/(C136-C135),0)</f>
        <v>0</v>
      </c>
      <c r="C132" s="188">
        <f>SUM(Type_Summary!V:V)</f>
        <v>0</v>
      </c>
    </row>
    <row r="133" spans="1:3" x14ac:dyDescent="0.35">
      <c r="A133" s="190" t="s">
        <v>157</v>
      </c>
      <c r="B133" s="218">
        <f>IFERROR(C133/(C136-C135),0)</f>
        <v>0</v>
      </c>
      <c r="C133" s="191">
        <f>SUM(Type_Summary!W:W)</f>
        <v>0</v>
      </c>
    </row>
    <row r="134" spans="1:3" x14ac:dyDescent="0.35">
      <c r="A134" s="219" t="s">
        <v>158</v>
      </c>
      <c r="B134" s="220">
        <f>IFERROR(C134/(C136-C135),0)</f>
        <v>0</v>
      </c>
      <c r="C134" s="221">
        <f>SUM(Type_Summary!X:X)</f>
        <v>0</v>
      </c>
    </row>
    <row r="135" spans="1:3" ht="14.4" customHeight="1" x14ac:dyDescent="0.35">
      <c r="A135" s="222" t="s">
        <v>159</v>
      </c>
      <c r="B135" s="223">
        <f>0</f>
        <v>0</v>
      </c>
      <c r="C135" s="224">
        <f>SUM(Type_Summary!Z:Z)</f>
        <v>0</v>
      </c>
    </row>
    <row r="136" spans="1:3" x14ac:dyDescent="0.35">
      <c r="A136" s="198" t="s">
        <v>101</v>
      </c>
      <c r="B136" s="225">
        <f>1</f>
        <v>1</v>
      </c>
      <c r="C136" s="226">
        <f>SUM(Type_Summary!C:C)</f>
        <v>445</v>
      </c>
    </row>
  </sheetData>
  <sheetProtection sheet="1" objects="1" scenarios="1" selectLockedCells="1"/>
  <mergeCells count="29">
    <mergeCell ref="A128:C128"/>
    <mergeCell ref="A80:C80"/>
    <mergeCell ref="A118:C118"/>
    <mergeCell ref="A66:C68"/>
    <mergeCell ref="B6:E6"/>
    <mergeCell ref="A109:E116"/>
    <mergeCell ref="A89:D89"/>
    <mergeCell ref="A12:E15"/>
    <mergeCell ref="A105:C107"/>
    <mergeCell ref="A32:E35"/>
    <mergeCell ref="A18:E21"/>
    <mergeCell ref="D105:E107"/>
    <mergeCell ref="A48:D48"/>
    <mergeCell ref="A49:D49"/>
    <mergeCell ref="A70:E76"/>
    <mergeCell ref="B77:E77"/>
    <mergeCell ref="A39:C39"/>
    <mergeCell ref="D28:E30"/>
    <mergeCell ref="A28:C30"/>
    <mergeCell ref="D66:E68"/>
    <mergeCell ref="A90:D90"/>
    <mergeCell ref="A1:C3"/>
    <mergeCell ref="B27:D27"/>
    <mergeCell ref="B37:E37"/>
    <mergeCell ref="A10:E10"/>
    <mergeCell ref="D1:E3"/>
    <mergeCell ref="B5:E5"/>
    <mergeCell ref="B7:E7"/>
    <mergeCell ref="B8:E8"/>
  </mergeCells>
  <conditionalFormatting sqref="B77 F77:P77">
    <cfRule type="expression" dxfId="1162" priority="29">
      <formula>$Z$77&gt;=0.8</formula>
    </cfRule>
    <cfRule type="expression" dxfId="1161" priority="29">
      <formula>AND($Z$77&gt;=0.5,$Z$77&lt;0.8)</formula>
    </cfRule>
    <cfRule type="expression" dxfId="1160" priority="29">
      <formula>$Z$77&lt;0.5</formula>
    </cfRule>
  </conditionalFormatting>
  <conditionalFormatting sqref="B5:E7 B9:C9 E9">
    <cfRule type="containsBlanks" dxfId="1159" priority="1">
      <formula>LEN(TRIM(B5))=0</formula>
    </cfRule>
  </conditionalFormatting>
  <conditionalFormatting sqref="B37:P37">
    <cfRule type="dataBar" priority="28">
      <dataBar>
        <cfvo type="num" val="0"/>
        <cfvo type="num" val="1"/>
        <color rgb="FF4F81BD"/>
      </dataBar>
    </cfRule>
    <cfRule type="expression" dxfId="1158" priority="28">
      <formula>$Z$37&gt;=0.8</formula>
    </cfRule>
    <cfRule type="expression" dxfId="1157" priority="28">
      <formula>AND($Z$37&gt;=0.5,$Z$37&lt;0.8)</formula>
    </cfRule>
    <cfRule type="expression" dxfId="1156" priority="28">
      <formula>$Z$37&lt;0.5</formula>
    </cfRule>
  </conditionalFormatting>
  <conditionalFormatting sqref="F77:P77 B77">
    <cfRule type="dataBar" priority="30">
      <dataBar>
        <cfvo type="num" val="0"/>
        <cfvo type="num" val="1"/>
        <color rgb="FF4F81BD"/>
      </dataBar>
    </cfRule>
  </conditionalFormatting>
  <dataValidations count="3">
    <dataValidation type="list" allowBlank="1" showInputMessage="1" showErrorMessage="1" errorTitle="Invalid network" error="Please choose a network from the list." promptTitle="Selection required" prompt="Pick from dropdown list" sqref="B5:E5" xr:uid="{00000000-0002-0000-0300-000000000000}">
      <formula1>ACCNetworks</formula1>
    </dataValidation>
    <dataValidation type="list" allowBlank="1" showInputMessage="1" showErrorMessage="1" errorTitle="Invalid provider" error="Please choose a provider from the list." promptTitle="Selection required" prompt="Pick from dropdown list" sqref="B6:E6" xr:uid="{00000000-0002-0000-0300-000001000000}">
      <formula1>INDIRECT($Z$5)</formula1>
    </dataValidation>
    <dataValidation type="list" allowBlank="1" showInputMessage="1" showErrorMessage="1" promptTitle="Selection required" prompt="Pick from dropdown list" sqref="B7:E7" xr:uid="{00000000-0002-0000-0300-000002000000}">
      <formula1>INDIRECT($Z$6)</formula1>
    </dataValidation>
  </dataValidations>
  <pageMargins left="0.75" right="0.75" top="1" bottom="1" header="0.5" footer="0.5"/>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Title="Selection required" prompt="Pick from dropdown list" xr:uid="{BB771EBF-799B-44A0-B2F8-15B8EAAE5618}">
          <x14:formula1>
            <xm:f>_TypeofUnit!$A$1:$A$12</xm:f>
          </x14:formula1>
          <xm:sqref>C9</xm:sqref>
        </x14:dataValidation>
        <x14:dataValidation type="list" allowBlank="1" showInputMessage="1" showErrorMessage="1" promptTitle="Selection required" prompt="Pick from dropdown list" xr:uid="{A9F3915F-5A01-48DE-BAAD-1538D704880B}">
          <x14:formula1>
            <xm:f>_TypeofUnit!$I$1:$I$3</xm:f>
          </x14:formula1>
          <xm:sqref>B9</xm:sqref>
        </x14:dataValidation>
      </x14:dataValidations>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tabColor rgb="FF2E75B6"/>
  </sheetPr>
  <dimension ref="A1:Y48"/>
  <sheetViews>
    <sheetView showGridLines="0" showOutlineSymbols="0" zoomScaleNormal="100" workbookViewId="0">
      <pane ySplit="4" topLeftCell="A37" activePane="bottomLeft" state="frozen"/>
      <selection activeCell="K12" sqref="K12"/>
      <selection pane="bottomLeft" activeCell="G29" sqref="G29"/>
    </sheetView>
  </sheetViews>
  <sheetFormatPr defaultRowHeight="14.5" x14ac:dyDescent="0.35"/>
  <cols>
    <col min="1" max="1" width="10.81640625" customWidth="1"/>
    <col min="2" max="2" width="13" hidden="1" customWidth="1"/>
    <col min="3" max="3" width="45" hidden="1" customWidth="1"/>
    <col min="4" max="4" width="18" customWidth="1"/>
    <col min="5" max="5" width="12" hidden="1" customWidth="1"/>
    <col min="6" max="6" width="45" customWidth="1"/>
    <col min="7" max="7" width="30" customWidth="1"/>
    <col min="8" max="8" width="33.1796875" customWidth="1"/>
    <col min="9" max="10" width="34" customWidth="1"/>
    <col min="11" max="11" width="16" customWidth="1"/>
    <col min="12" max="12" width="14" customWidth="1"/>
    <col min="23" max="24" width="0" hidden="1" customWidth="1"/>
    <col min="25" max="25" width="13" hidden="1" customWidth="1"/>
    <col min="26" max="26" width="0" hidden="1" customWidth="1"/>
  </cols>
  <sheetData>
    <row r="1" spans="1:23" ht="80" customHeight="1" x14ac:dyDescent="0.45">
      <c r="A1" s="361" t="s">
        <v>1075</v>
      </c>
      <c r="B1" s="362"/>
      <c r="C1" s="362"/>
      <c r="D1" s="362"/>
      <c r="E1" s="362"/>
      <c r="F1" s="362"/>
      <c r="G1" s="30" t="e" vm="3">
        <v>#VALUE!</v>
      </c>
      <c r="H1" s="44" t="e" vm="4">
        <v>#VALUE!</v>
      </c>
      <c r="I1" s="358" t="s">
        <v>163</v>
      </c>
      <c r="J1" s="359"/>
      <c r="K1" s="359"/>
      <c r="L1" s="360"/>
    </row>
    <row r="2" spans="1:23" ht="66" customHeight="1" x14ac:dyDescent="0.35">
      <c r="A2" s="50" t="s">
        <v>3089</v>
      </c>
      <c r="B2" s="317" t="str">
        <f>REPT("█",ROUND($W$2*50,0))&amp;REPT("░",50-ROUND($W$2*50,0))&amp;" "&amp;TEXT($W$2,"0%")</f>
        <v>░░░░░░░░░░░░░░░░░░░░░░░░░░░░░░░░░░░░░░░░░░░░░░░░░░ 0%</v>
      </c>
      <c r="C2" s="235"/>
      <c r="D2" s="235"/>
      <c r="E2" s="235"/>
      <c r="F2" s="235"/>
      <c r="G2" s="235"/>
      <c r="H2" s="235"/>
      <c r="I2" s="235"/>
      <c r="J2" s="235"/>
      <c r="K2" s="235"/>
      <c r="L2" s="235"/>
      <c r="W2" s="32">
        <f>IFERROR(1-COUNTIF($G:$G,"Not assessed")/(COUNTIF($D:$D,"Minimum Standard")+COUNTIF($D:$D,"Quality Recommendation")),0)</f>
        <v>0</v>
      </c>
    </row>
    <row r="3" spans="1:23" ht="20" customHeight="1" x14ac:dyDescent="0.35">
      <c r="A3" s="33"/>
      <c r="B3" s="33"/>
      <c r="C3" s="33"/>
      <c r="D3" s="33"/>
      <c r="E3" s="33"/>
      <c r="F3" s="33"/>
      <c r="G3" s="236"/>
      <c r="H3" s="235"/>
      <c r="I3" s="235"/>
      <c r="J3" s="236"/>
      <c r="K3" s="235"/>
      <c r="L3" s="235"/>
    </row>
    <row r="4" spans="1:23" ht="30" customHeight="1" x14ac:dyDescent="0.35">
      <c r="A4" s="34" t="s">
        <v>161</v>
      </c>
      <c r="B4" s="34" t="s">
        <v>105</v>
      </c>
      <c r="C4" s="34" t="s">
        <v>164</v>
      </c>
      <c r="D4" s="34" t="s">
        <v>165</v>
      </c>
      <c r="E4" s="34" t="s">
        <v>166</v>
      </c>
      <c r="F4" s="34" t="s">
        <v>167</v>
      </c>
      <c r="G4" s="35" t="s">
        <v>68</v>
      </c>
      <c r="H4" s="34" t="s">
        <v>70</v>
      </c>
      <c r="I4" s="34" t="s">
        <v>45</v>
      </c>
      <c r="J4" s="34" t="s">
        <v>47</v>
      </c>
      <c r="K4" s="36" t="s">
        <v>49</v>
      </c>
      <c r="L4" s="34" t="s">
        <v>15</v>
      </c>
    </row>
    <row r="5" spans="1:23" ht="60" customHeight="1" x14ac:dyDescent="0.35">
      <c r="A5" s="40" t="s">
        <v>1076</v>
      </c>
      <c r="B5" s="40" t="s">
        <v>1077</v>
      </c>
      <c r="C5" s="40" t="s">
        <v>1078</v>
      </c>
      <c r="D5" s="40" t="s">
        <v>125</v>
      </c>
      <c r="E5" s="40">
        <v>1</v>
      </c>
      <c r="F5" s="53" t="s">
        <v>1079</v>
      </c>
      <c r="G5" s="7" t="s">
        <v>24</v>
      </c>
      <c r="H5" s="13"/>
      <c r="I5" s="14"/>
      <c r="J5" s="15"/>
      <c r="K5" s="15"/>
      <c r="L5" s="6" t="s">
        <v>172</v>
      </c>
    </row>
    <row r="6" spans="1:23" ht="60" customHeight="1" x14ac:dyDescent="0.35">
      <c r="A6" s="42" t="s">
        <v>1080</v>
      </c>
      <c r="B6" s="42" t="s">
        <v>1077</v>
      </c>
      <c r="C6" s="42" t="s">
        <v>1078</v>
      </c>
      <c r="D6" s="42" t="s">
        <v>125</v>
      </c>
      <c r="E6" s="42">
        <v>2</v>
      </c>
      <c r="F6" s="43" t="s">
        <v>1081</v>
      </c>
      <c r="G6" s="6" t="s">
        <v>24</v>
      </c>
      <c r="H6" s="13"/>
      <c r="I6" s="16"/>
      <c r="J6" s="17"/>
      <c r="K6" s="17"/>
      <c r="L6" s="6" t="s">
        <v>172</v>
      </c>
    </row>
    <row r="7" spans="1:23" ht="60" customHeight="1" x14ac:dyDescent="0.35">
      <c r="A7" s="40" t="s">
        <v>1082</v>
      </c>
      <c r="B7" s="40" t="s">
        <v>1077</v>
      </c>
      <c r="C7" s="40" t="s">
        <v>1078</v>
      </c>
      <c r="D7" s="53" t="s">
        <v>184</v>
      </c>
      <c r="E7" s="40">
        <v>1</v>
      </c>
      <c r="F7" s="53" t="s">
        <v>1083</v>
      </c>
      <c r="G7" s="6" t="s">
        <v>24</v>
      </c>
      <c r="H7" s="13"/>
      <c r="I7" s="16"/>
      <c r="J7" s="17"/>
      <c r="K7" s="17"/>
      <c r="L7" s="6" t="s">
        <v>172</v>
      </c>
    </row>
    <row r="8" spans="1:23" ht="60" customHeight="1" x14ac:dyDescent="0.35">
      <c r="A8" s="42" t="s">
        <v>1084</v>
      </c>
      <c r="B8" s="42" t="s">
        <v>1077</v>
      </c>
      <c r="C8" s="42" t="s">
        <v>1078</v>
      </c>
      <c r="D8" s="42" t="s">
        <v>184</v>
      </c>
      <c r="E8" s="42">
        <v>2</v>
      </c>
      <c r="F8" s="43" t="s">
        <v>1085</v>
      </c>
      <c r="G8" s="6" t="s">
        <v>24</v>
      </c>
      <c r="H8" s="13"/>
      <c r="I8" s="16"/>
      <c r="J8" s="17"/>
      <c r="K8" s="17"/>
      <c r="L8" s="6" t="s">
        <v>172</v>
      </c>
    </row>
    <row r="9" spans="1:23" ht="60" customHeight="1" x14ac:dyDescent="0.35">
      <c r="A9" s="40" t="s">
        <v>1086</v>
      </c>
      <c r="B9" s="40" t="s">
        <v>1077</v>
      </c>
      <c r="C9" s="40" t="s">
        <v>1078</v>
      </c>
      <c r="D9" s="40" t="s">
        <v>184</v>
      </c>
      <c r="E9" s="40">
        <v>3</v>
      </c>
      <c r="F9" s="53" t="s">
        <v>1087</v>
      </c>
      <c r="G9" s="6" t="s">
        <v>24</v>
      </c>
      <c r="H9" s="13"/>
      <c r="I9" s="16"/>
      <c r="J9" s="17"/>
      <c r="K9" s="17"/>
      <c r="L9" s="6" t="s">
        <v>172</v>
      </c>
    </row>
    <row r="10" spans="1:23" ht="60" customHeight="1" x14ac:dyDescent="0.35">
      <c r="A10" s="42" t="s">
        <v>1088</v>
      </c>
      <c r="B10" s="42" t="s">
        <v>1077</v>
      </c>
      <c r="C10" s="42" t="s">
        <v>1078</v>
      </c>
      <c r="D10" s="42" t="s">
        <v>184</v>
      </c>
      <c r="E10" s="42">
        <v>4</v>
      </c>
      <c r="F10" s="43" t="s">
        <v>1089</v>
      </c>
      <c r="G10" s="6" t="s">
        <v>24</v>
      </c>
      <c r="H10" s="13"/>
      <c r="I10" s="16"/>
      <c r="J10" s="17"/>
      <c r="K10" s="17"/>
      <c r="L10" s="6" t="s">
        <v>172</v>
      </c>
    </row>
    <row r="11" spans="1:23" ht="60" customHeight="1" x14ac:dyDescent="0.35">
      <c r="A11" s="40" t="s">
        <v>1090</v>
      </c>
      <c r="B11" s="40" t="s">
        <v>1077</v>
      </c>
      <c r="C11" s="40" t="s">
        <v>1078</v>
      </c>
      <c r="D11" s="40" t="s">
        <v>184</v>
      </c>
      <c r="E11" s="40">
        <v>5</v>
      </c>
      <c r="F11" s="53" t="s">
        <v>1091</v>
      </c>
      <c r="G11" s="6" t="s">
        <v>24</v>
      </c>
      <c r="H11" s="13"/>
      <c r="I11" s="16"/>
      <c r="J11" s="17"/>
      <c r="K11" s="17"/>
      <c r="L11" s="6" t="s">
        <v>172</v>
      </c>
    </row>
    <row r="12" spans="1:23" ht="60" customHeight="1" x14ac:dyDescent="0.35">
      <c r="A12" s="42" t="s">
        <v>1092</v>
      </c>
      <c r="B12" s="42" t="s">
        <v>1077</v>
      </c>
      <c r="C12" s="42" t="s">
        <v>1078</v>
      </c>
      <c r="D12" s="42" t="s">
        <v>184</v>
      </c>
      <c r="E12" s="42">
        <v>6</v>
      </c>
      <c r="F12" s="43" t="s">
        <v>3253</v>
      </c>
      <c r="G12" s="6" t="s">
        <v>24</v>
      </c>
      <c r="H12" s="13"/>
      <c r="I12" s="16"/>
      <c r="J12" s="17"/>
      <c r="K12" s="18"/>
      <c r="L12" s="6" t="s">
        <v>172</v>
      </c>
    </row>
    <row r="13" spans="1:23" ht="60" customHeight="1" x14ac:dyDescent="0.35">
      <c r="A13" s="53" t="s">
        <v>1093</v>
      </c>
      <c r="B13" s="40" t="s">
        <v>1077</v>
      </c>
      <c r="C13" s="40" t="s">
        <v>1078</v>
      </c>
      <c r="D13" s="40" t="s">
        <v>125</v>
      </c>
      <c r="E13" s="40">
        <v>1</v>
      </c>
      <c r="F13" s="53" t="s">
        <v>1094</v>
      </c>
      <c r="G13" s="7" t="s">
        <v>24</v>
      </c>
      <c r="H13" s="13"/>
      <c r="I13" s="16"/>
      <c r="J13" s="17"/>
      <c r="K13" s="18"/>
      <c r="L13" s="6" t="s">
        <v>172</v>
      </c>
    </row>
    <row r="14" spans="1:23" ht="60" customHeight="1" x14ac:dyDescent="0.35">
      <c r="A14" s="43" t="s">
        <v>3095</v>
      </c>
      <c r="B14" s="42" t="s">
        <v>1077</v>
      </c>
      <c r="C14" s="42" t="s">
        <v>1078</v>
      </c>
      <c r="D14" s="42" t="s">
        <v>125</v>
      </c>
      <c r="E14" s="42">
        <v>2</v>
      </c>
      <c r="F14" s="43" t="s">
        <v>1096</v>
      </c>
      <c r="G14" s="7" t="s">
        <v>24</v>
      </c>
      <c r="H14" s="13"/>
      <c r="I14" s="16"/>
      <c r="J14" s="17"/>
      <c r="K14" s="17"/>
      <c r="L14" s="6" t="s">
        <v>172</v>
      </c>
    </row>
    <row r="15" spans="1:23" ht="60" customHeight="1" x14ac:dyDescent="0.35">
      <c r="A15" s="53" t="s">
        <v>1095</v>
      </c>
      <c r="B15" s="40" t="s">
        <v>1077</v>
      </c>
      <c r="C15" s="40" t="s">
        <v>1078</v>
      </c>
      <c r="D15" s="40" t="s">
        <v>125</v>
      </c>
      <c r="E15" s="40">
        <v>3</v>
      </c>
      <c r="F15" s="53" t="s">
        <v>1098</v>
      </c>
      <c r="G15" s="7" t="s">
        <v>24</v>
      </c>
      <c r="H15" s="13"/>
      <c r="I15" s="16"/>
      <c r="J15" s="17"/>
      <c r="K15" s="17"/>
      <c r="L15" s="6" t="s">
        <v>172</v>
      </c>
    </row>
    <row r="16" spans="1:23" ht="60" customHeight="1" x14ac:dyDescent="0.35">
      <c r="A16" s="43" t="s">
        <v>1097</v>
      </c>
      <c r="B16" s="42" t="s">
        <v>1077</v>
      </c>
      <c r="C16" s="42" t="s">
        <v>1078</v>
      </c>
      <c r="D16" s="42" t="s">
        <v>125</v>
      </c>
      <c r="E16" s="42">
        <v>4</v>
      </c>
      <c r="F16" s="43" t="s">
        <v>3252</v>
      </c>
      <c r="G16" s="7" t="s">
        <v>24</v>
      </c>
      <c r="H16" s="13"/>
      <c r="I16" s="16"/>
      <c r="J16" s="17"/>
      <c r="K16" s="17"/>
      <c r="L16" s="6" t="s">
        <v>172</v>
      </c>
    </row>
    <row r="17" spans="1:12" ht="60" customHeight="1" x14ac:dyDescent="0.35">
      <c r="A17" s="53" t="s">
        <v>1099</v>
      </c>
      <c r="B17" s="40" t="s">
        <v>1077</v>
      </c>
      <c r="C17" s="40" t="s">
        <v>1078</v>
      </c>
      <c r="D17" s="40" t="s">
        <v>125</v>
      </c>
      <c r="E17" s="40">
        <v>5</v>
      </c>
      <c r="F17" s="53" t="s">
        <v>3251</v>
      </c>
      <c r="G17" s="7" t="s">
        <v>24</v>
      </c>
      <c r="H17" s="13"/>
      <c r="I17" s="16"/>
      <c r="J17" s="17"/>
      <c r="K17" s="18"/>
      <c r="L17" s="6" t="s">
        <v>172</v>
      </c>
    </row>
    <row r="18" spans="1:12" ht="60" customHeight="1" x14ac:dyDescent="0.35">
      <c r="A18" s="43" t="s">
        <v>1101</v>
      </c>
      <c r="B18" s="42" t="s">
        <v>1077</v>
      </c>
      <c r="C18" s="42" t="s">
        <v>1078</v>
      </c>
      <c r="D18" s="42" t="s">
        <v>184</v>
      </c>
      <c r="E18" s="42">
        <v>1</v>
      </c>
      <c r="F18" s="43" t="s">
        <v>1102</v>
      </c>
      <c r="G18" s="6" t="s">
        <v>24</v>
      </c>
      <c r="H18" s="13"/>
      <c r="I18" s="16"/>
      <c r="J18" s="17"/>
      <c r="K18" s="18"/>
      <c r="L18" s="6" t="s">
        <v>172</v>
      </c>
    </row>
    <row r="19" spans="1:12" ht="60" customHeight="1" x14ac:dyDescent="0.35">
      <c r="A19" s="53" t="s">
        <v>1103</v>
      </c>
      <c r="B19" s="40" t="s">
        <v>1077</v>
      </c>
      <c r="C19" s="40" t="s">
        <v>1078</v>
      </c>
      <c r="D19" s="40" t="s">
        <v>184</v>
      </c>
      <c r="E19" s="40">
        <v>2</v>
      </c>
      <c r="F19" s="53" t="s">
        <v>3250</v>
      </c>
      <c r="G19" s="6" t="s">
        <v>24</v>
      </c>
      <c r="H19" s="13"/>
      <c r="I19" s="16"/>
      <c r="J19" s="17"/>
      <c r="K19" s="18"/>
      <c r="L19" s="6" t="s">
        <v>172</v>
      </c>
    </row>
    <row r="20" spans="1:12" ht="60" customHeight="1" x14ac:dyDescent="0.35">
      <c r="A20" s="43" t="s">
        <v>1104</v>
      </c>
      <c r="B20" s="42" t="s">
        <v>1077</v>
      </c>
      <c r="C20" s="42" t="s">
        <v>1078</v>
      </c>
      <c r="D20" s="42" t="s">
        <v>184</v>
      </c>
      <c r="E20" s="42">
        <v>3</v>
      </c>
      <c r="F20" s="43" t="s">
        <v>1105</v>
      </c>
      <c r="G20" s="6" t="s">
        <v>24</v>
      </c>
      <c r="H20" s="13"/>
      <c r="I20" s="16"/>
      <c r="J20" s="17"/>
      <c r="K20" s="18"/>
      <c r="L20" s="6" t="s">
        <v>172</v>
      </c>
    </row>
    <row r="21" spans="1:12" ht="60" customHeight="1" x14ac:dyDescent="0.35">
      <c r="A21" s="53" t="s">
        <v>1106</v>
      </c>
      <c r="B21" s="40" t="s">
        <v>1077</v>
      </c>
      <c r="C21" s="40" t="s">
        <v>1078</v>
      </c>
      <c r="D21" s="40" t="s">
        <v>184</v>
      </c>
      <c r="E21" s="40">
        <v>4</v>
      </c>
      <c r="F21" s="53" t="s">
        <v>1107</v>
      </c>
      <c r="G21" s="6" t="s">
        <v>24</v>
      </c>
      <c r="H21" s="13"/>
      <c r="I21" s="16"/>
      <c r="J21" s="17"/>
      <c r="K21" s="18"/>
      <c r="L21" s="6" t="s">
        <v>172</v>
      </c>
    </row>
    <row r="22" spans="1:12" ht="60" customHeight="1" x14ac:dyDescent="0.35">
      <c r="A22" s="43" t="s">
        <v>1108</v>
      </c>
      <c r="B22" s="42" t="s">
        <v>1077</v>
      </c>
      <c r="C22" s="42" t="s">
        <v>1078</v>
      </c>
      <c r="D22" s="42" t="s">
        <v>184</v>
      </c>
      <c r="E22" s="42">
        <v>5</v>
      </c>
      <c r="F22" s="43" t="s">
        <v>3249</v>
      </c>
      <c r="G22" s="6" t="s">
        <v>24</v>
      </c>
      <c r="H22" s="13"/>
      <c r="I22" s="16"/>
      <c r="J22" s="17"/>
      <c r="K22" s="17"/>
      <c r="L22" s="6" t="s">
        <v>172</v>
      </c>
    </row>
    <row r="23" spans="1:12" ht="60" customHeight="1" x14ac:dyDescent="0.35">
      <c r="A23" s="53" t="s">
        <v>1109</v>
      </c>
      <c r="B23" s="53" t="s">
        <v>1077</v>
      </c>
      <c r="C23" s="53" t="s">
        <v>1078</v>
      </c>
      <c r="D23" s="53" t="s">
        <v>184</v>
      </c>
      <c r="E23" s="53">
        <v>1</v>
      </c>
      <c r="F23" s="53" t="s">
        <v>3248</v>
      </c>
      <c r="G23" s="1" t="s">
        <v>24</v>
      </c>
      <c r="H23" s="19"/>
      <c r="I23" s="20"/>
      <c r="J23" s="21"/>
      <c r="K23" s="21"/>
      <c r="L23" s="6" t="s">
        <v>172</v>
      </c>
    </row>
    <row r="24" spans="1:12" ht="60" customHeight="1" x14ac:dyDescent="0.35">
      <c r="A24" s="43" t="s">
        <v>1100</v>
      </c>
      <c r="B24" s="43" t="s">
        <v>1077</v>
      </c>
      <c r="C24" s="43" t="s">
        <v>1078</v>
      </c>
      <c r="D24" s="42" t="s">
        <v>125</v>
      </c>
      <c r="E24" s="43">
        <v>1</v>
      </c>
      <c r="F24" s="43" t="s">
        <v>3247</v>
      </c>
      <c r="G24" s="7" t="s">
        <v>24</v>
      </c>
      <c r="H24" s="19"/>
      <c r="I24" s="20"/>
      <c r="J24" s="21"/>
      <c r="K24" s="21"/>
      <c r="L24" s="6" t="s">
        <v>172</v>
      </c>
    </row>
    <row r="25" spans="1:12" ht="60" customHeight="1" x14ac:dyDescent="0.35">
      <c r="A25" s="53" t="s">
        <v>1110</v>
      </c>
      <c r="B25" s="53" t="s">
        <v>1077</v>
      </c>
      <c r="C25" s="53" t="s">
        <v>1078</v>
      </c>
      <c r="D25" s="40" t="s">
        <v>125</v>
      </c>
      <c r="E25" s="53">
        <v>2</v>
      </c>
      <c r="F25" s="53" t="s">
        <v>3246</v>
      </c>
      <c r="G25" s="7" t="s">
        <v>24</v>
      </c>
      <c r="H25" s="19"/>
      <c r="I25" s="20"/>
      <c r="J25" s="21"/>
      <c r="K25" s="21"/>
      <c r="L25" s="6" t="s">
        <v>172</v>
      </c>
    </row>
    <row r="26" spans="1:12" ht="60" customHeight="1" x14ac:dyDescent="0.35">
      <c r="A26" s="43" t="s">
        <v>1111</v>
      </c>
      <c r="B26" s="43" t="s">
        <v>1077</v>
      </c>
      <c r="C26" s="43" t="s">
        <v>1078</v>
      </c>
      <c r="D26" s="42" t="s">
        <v>125</v>
      </c>
      <c r="E26" s="43">
        <v>3</v>
      </c>
      <c r="F26" s="43" t="s">
        <v>1113</v>
      </c>
      <c r="G26" s="7" t="s">
        <v>24</v>
      </c>
      <c r="H26" s="19"/>
      <c r="I26" s="20"/>
      <c r="J26" s="21"/>
      <c r="K26" s="21"/>
      <c r="L26" s="6" t="s">
        <v>172</v>
      </c>
    </row>
    <row r="27" spans="1:12" ht="60" customHeight="1" x14ac:dyDescent="0.35">
      <c r="A27" s="53" t="s">
        <v>1112</v>
      </c>
      <c r="B27" s="53" t="s">
        <v>1077</v>
      </c>
      <c r="C27" s="53" t="s">
        <v>1078</v>
      </c>
      <c r="D27" s="40" t="s">
        <v>125</v>
      </c>
      <c r="E27" s="53">
        <v>4</v>
      </c>
      <c r="F27" s="53" t="s">
        <v>3245</v>
      </c>
      <c r="G27" s="7" t="s">
        <v>24</v>
      </c>
      <c r="H27" s="19"/>
      <c r="I27" s="20"/>
      <c r="J27" s="21"/>
      <c r="K27" s="21"/>
      <c r="L27" s="6" t="s">
        <v>172</v>
      </c>
    </row>
    <row r="28" spans="1:12" ht="60" customHeight="1" x14ac:dyDescent="0.35">
      <c r="A28" s="43" t="s">
        <v>1114</v>
      </c>
      <c r="B28" s="43" t="s">
        <v>1077</v>
      </c>
      <c r="C28" s="43" t="s">
        <v>1078</v>
      </c>
      <c r="D28" s="42" t="s">
        <v>125</v>
      </c>
      <c r="E28" s="43">
        <v>5</v>
      </c>
      <c r="F28" s="43" t="s">
        <v>3370</v>
      </c>
      <c r="G28" s="7" t="s">
        <v>24</v>
      </c>
      <c r="H28" s="19"/>
      <c r="I28" s="20"/>
      <c r="J28" s="21"/>
      <c r="K28" s="21"/>
      <c r="L28" s="6" t="s">
        <v>172</v>
      </c>
    </row>
    <row r="29" spans="1:12" ht="60" customHeight="1" x14ac:dyDescent="0.35">
      <c r="A29" s="53" t="s">
        <v>1115</v>
      </c>
      <c r="B29" s="53" t="s">
        <v>1077</v>
      </c>
      <c r="C29" s="53" t="s">
        <v>1078</v>
      </c>
      <c r="D29" s="53" t="s">
        <v>125</v>
      </c>
      <c r="E29" s="53">
        <v>6</v>
      </c>
      <c r="F29" s="53" t="s">
        <v>3371</v>
      </c>
      <c r="G29" s="7" t="s">
        <v>24</v>
      </c>
      <c r="H29" s="19"/>
      <c r="I29" s="20"/>
      <c r="J29" s="21"/>
      <c r="K29" s="21"/>
      <c r="L29" s="6" t="s">
        <v>172</v>
      </c>
    </row>
    <row r="30" spans="1:12" ht="60" customHeight="1" x14ac:dyDescent="0.35">
      <c r="A30" s="43" t="s">
        <v>1116</v>
      </c>
      <c r="B30" s="43" t="s">
        <v>1077</v>
      </c>
      <c r="C30" s="43" t="s">
        <v>1078</v>
      </c>
      <c r="D30" s="42" t="s">
        <v>125</v>
      </c>
      <c r="E30" s="43">
        <v>7</v>
      </c>
      <c r="F30" s="43" t="s">
        <v>3244</v>
      </c>
      <c r="G30" s="7" t="s">
        <v>24</v>
      </c>
      <c r="H30" s="19"/>
      <c r="I30" s="20"/>
      <c r="J30" s="21"/>
      <c r="K30" s="21"/>
      <c r="L30" s="6" t="s">
        <v>172</v>
      </c>
    </row>
    <row r="31" spans="1:12" ht="60" customHeight="1" x14ac:dyDescent="0.35">
      <c r="A31" s="53" t="s">
        <v>1117</v>
      </c>
      <c r="B31" s="53" t="s">
        <v>1077</v>
      </c>
      <c r="C31" s="53" t="s">
        <v>1078</v>
      </c>
      <c r="D31" s="40" t="s">
        <v>125</v>
      </c>
      <c r="E31" s="53">
        <v>8</v>
      </c>
      <c r="F31" s="53" t="s">
        <v>3243</v>
      </c>
      <c r="G31" s="7" t="s">
        <v>24</v>
      </c>
      <c r="H31" s="19"/>
      <c r="I31" s="20"/>
      <c r="J31" s="21"/>
      <c r="K31" s="21"/>
      <c r="L31" s="6" t="s">
        <v>172</v>
      </c>
    </row>
    <row r="32" spans="1:12" ht="60" customHeight="1" x14ac:dyDescent="0.35">
      <c r="A32" s="43" t="s">
        <v>1119</v>
      </c>
      <c r="B32" s="43" t="s">
        <v>1077</v>
      </c>
      <c r="C32" s="43" t="s">
        <v>1078</v>
      </c>
      <c r="D32" s="43" t="s">
        <v>184</v>
      </c>
      <c r="E32" s="43">
        <v>1</v>
      </c>
      <c r="F32" s="43" t="s">
        <v>3242</v>
      </c>
      <c r="G32" s="1" t="s">
        <v>24</v>
      </c>
      <c r="H32" s="19"/>
      <c r="I32" s="20"/>
      <c r="J32" s="21"/>
      <c r="K32" s="21"/>
      <c r="L32" s="6" t="s">
        <v>172</v>
      </c>
    </row>
    <row r="33" spans="1:12" ht="60" customHeight="1" x14ac:dyDescent="0.35">
      <c r="A33" s="53" t="s">
        <v>1121</v>
      </c>
      <c r="B33" s="53" t="s">
        <v>1077</v>
      </c>
      <c r="C33" s="53" t="s">
        <v>1078</v>
      </c>
      <c r="D33" s="53" t="s">
        <v>184</v>
      </c>
      <c r="E33" s="53">
        <v>2</v>
      </c>
      <c r="F33" s="53" t="s">
        <v>1120</v>
      </c>
      <c r="G33" s="1" t="s">
        <v>24</v>
      </c>
      <c r="H33" s="19"/>
      <c r="I33" s="20"/>
      <c r="J33" s="21"/>
      <c r="K33" s="21"/>
      <c r="L33" s="6" t="s">
        <v>172</v>
      </c>
    </row>
    <row r="34" spans="1:12" ht="60" customHeight="1" x14ac:dyDescent="0.35">
      <c r="A34" s="43" t="s">
        <v>1123</v>
      </c>
      <c r="B34" s="43" t="s">
        <v>1077</v>
      </c>
      <c r="C34" s="43" t="s">
        <v>1078</v>
      </c>
      <c r="D34" s="43" t="s">
        <v>184</v>
      </c>
      <c r="E34" s="43">
        <v>3</v>
      </c>
      <c r="F34" s="43" t="s">
        <v>1122</v>
      </c>
      <c r="G34" s="1" t="s">
        <v>24</v>
      </c>
      <c r="H34" s="19"/>
      <c r="I34" s="20"/>
      <c r="J34" s="21"/>
      <c r="K34" s="21"/>
      <c r="L34" s="6" t="s">
        <v>172</v>
      </c>
    </row>
    <row r="35" spans="1:12" ht="60" customHeight="1" x14ac:dyDescent="0.35">
      <c r="A35" s="53" t="s">
        <v>1125</v>
      </c>
      <c r="B35" s="53" t="s">
        <v>1077</v>
      </c>
      <c r="C35" s="53" t="s">
        <v>1078</v>
      </c>
      <c r="D35" s="53" t="s">
        <v>184</v>
      </c>
      <c r="E35" s="53">
        <v>4</v>
      </c>
      <c r="F35" s="53" t="s">
        <v>1124</v>
      </c>
      <c r="G35" s="1" t="s">
        <v>24</v>
      </c>
      <c r="H35" s="19"/>
      <c r="I35" s="20"/>
      <c r="J35" s="21"/>
      <c r="K35" s="21"/>
      <c r="L35" s="6" t="s">
        <v>172</v>
      </c>
    </row>
    <row r="36" spans="1:12" ht="60" customHeight="1" x14ac:dyDescent="0.35">
      <c r="A36" s="43" t="s">
        <v>1126</v>
      </c>
      <c r="B36" s="43" t="s">
        <v>1077</v>
      </c>
      <c r="C36" s="43" t="s">
        <v>1078</v>
      </c>
      <c r="D36" s="43" t="s">
        <v>184</v>
      </c>
      <c r="E36" s="43">
        <v>5</v>
      </c>
      <c r="F36" s="43" t="s">
        <v>3241</v>
      </c>
      <c r="G36" s="1" t="s">
        <v>24</v>
      </c>
      <c r="H36" s="19"/>
      <c r="I36" s="20"/>
      <c r="J36" s="21"/>
      <c r="K36" s="21"/>
      <c r="L36" s="6" t="s">
        <v>172</v>
      </c>
    </row>
    <row r="37" spans="1:12" ht="60" customHeight="1" x14ac:dyDescent="0.35">
      <c r="A37" s="53" t="s">
        <v>1128</v>
      </c>
      <c r="B37" s="53" t="s">
        <v>1077</v>
      </c>
      <c r="C37" s="53" t="s">
        <v>1078</v>
      </c>
      <c r="D37" s="53" t="s">
        <v>184</v>
      </c>
      <c r="E37" s="53">
        <v>6</v>
      </c>
      <c r="F37" s="53" t="s">
        <v>1127</v>
      </c>
      <c r="G37" s="1" t="s">
        <v>24</v>
      </c>
      <c r="H37" s="19"/>
      <c r="I37" s="20"/>
      <c r="J37" s="21"/>
      <c r="K37" s="21"/>
      <c r="L37" s="6" t="s">
        <v>172</v>
      </c>
    </row>
    <row r="38" spans="1:12" ht="60" customHeight="1" x14ac:dyDescent="0.35">
      <c r="A38" s="43" t="s">
        <v>1130</v>
      </c>
      <c r="B38" s="43" t="s">
        <v>1077</v>
      </c>
      <c r="C38" s="43" t="s">
        <v>1078</v>
      </c>
      <c r="D38" s="43" t="s">
        <v>184</v>
      </c>
      <c r="E38" s="43">
        <v>7</v>
      </c>
      <c r="F38" s="43" t="s">
        <v>1129</v>
      </c>
      <c r="G38" s="1" t="s">
        <v>24</v>
      </c>
      <c r="H38" s="19"/>
      <c r="I38" s="20"/>
      <c r="J38" s="21"/>
      <c r="K38" s="21"/>
      <c r="L38" s="6" t="s">
        <v>172</v>
      </c>
    </row>
    <row r="39" spans="1:12" ht="60" customHeight="1" x14ac:dyDescent="0.35">
      <c r="A39" s="53" t="s">
        <v>1133</v>
      </c>
      <c r="B39" s="53" t="s">
        <v>1077</v>
      </c>
      <c r="C39" s="53" t="s">
        <v>1078</v>
      </c>
      <c r="D39" s="53" t="s">
        <v>184</v>
      </c>
      <c r="E39" s="53">
        <v>8</v>
      </c>
      <c r="F39" s="53" t="s">
        <v>3372</v>
      </c>
      <c r="G39" s="1" t="s">
        <v>24</v>
      </c>
      <c r="H39" s="19"/>
      <c r="I39" s="20"/>
      <c r="J39" s="21"/>
      <c r="K39" s="21"/>
      <c r="L39" s="6" t="s">
        <v>172</v>
      </c>
    </row>
    <row r="40" spans="1:12" ht="60" customHeight="1" x14ac:dyDescent="0.35">
      <c r="A40" s="43" t="s">
        <v>1118</v>
      </c>
      <c r="B40" s="43" t="s">
        <v>1077</v>
      </c>
      <c r="C40" s="43" t="s">
        <v>1078</v>
      </c>
      <c r="D40" s="42" t="s">
        <v>125</v>
      </c>
      <c r="E40" s="43">
        <v>1</v>
      </c>
      <c r="F40" s="43" t="s">
        <v>3240</v>
      </c>
      <c r="G40" s="7" t="s">
        <v>24</v>
      </c>
      <c r="H40" s="19"/>
      <c r="I40" s="20"/>
      <c r="J40" s="21"/>
      <c r="K40" s="21"/>
      <c r="L40" s="6" t="s">
        <v>172</v>
      </c>
    </row>
    <row r="41" spans="1:12" ht="60" customHeight="1" x14ac:dyDescent="0.35">
      <c r="A41" s="53" t="s">
        <v>1131</v>
      </c>
      <c r="B41" s="53" t="s">
        <v>1077</v>
      </c>
      <c r="C41" s="53" t="s">
        <v>1078</v>
      </c>
      <c r="D41" s="53" t="s">
        <v>125</v>
      </c>
      <c r="E41" s="53">
        <v>2</v>
      </c>
      <c r="F41" s="53" t="s">
        <v>3239</v>
      </c>
      <c r="G41" s="7" t="s">
        <v>24</v>
      </c>
      <c r="H41" s="19"/>
      <c r="I41" s="20"/>
      <c r="J41" s="21"/>
      <c r="K41" s="21"/>
      <c r="L41" s="6" t="s">
        <v>172</v>
      </c>
    </row>
    <row r="42" spans="1:12" ht="60" customHeight="1" x14ac:dyDescent="0.35">
      <c r="A42" s="43" t="s">
        <v>1132</v>
      </c>
      <c r="B42" s="43" t="s">
        <v>1077</v>
      </c>
      <c r="C42" s="43" t="s">
        <v>1078</v>
      </c>
      <c r="D42" s="42" t="s">
        <v>125</v>
      </c>
      <c r="E42" s="43">
        <v>3</v>
      </c>
      <c r="F42" s="43" t="s">
        <v>3238</v>
      </c>
      <c r="G42" s="7" t="s">
        <v>24</v>
      </c>
      <c r="H42" s="19"/>
      <c r="I42" s="20"/>
      <c r="J42" s="21"/>
      <c r="K42" s="21"/>
      <c r="L42" s="6" t="s">
        <v>172</v>
      </c>
    </row>
    <row r="43" spans="1:12" ht="60" customHeight="1" x14ac:dyDescent="0.35">
      <c r="A43" s="53" t="s">
        <v>1134</v>
      </c>
      <c r="B43" s="53" t="s">
        <v>1077</v>
      </c>
      <c r="C43" s="53" t="s">
        <v>1078</v>
      </c>
      <c r="D43" s="53" t="s">
        <v>184</v>
      </c>
      <c r="E43" s="53">
        <v>1</v>
      </c>
      <c r="F43" s="53" t="s">
        <v>3237</v>
      </c>
      <c r="G43" s="1" t="s">
        <v>24</v>
      </c>
      <c r="H43" s="19"/>
      <c r="I43" s="20"/>
      <c r="J43" s="21"/>
      <c r="K43" s="21"/>
      <c r="L43" s="6" t="s">
        <v>172</v>
      </c>
    </row>
    <row r="44" spans="1:12" ht="60" customHeight="1" x14ac:dyDescent="0.35">
      <c r="A44" s="43" t="s">
        <v>1135</v>
      </c>
      <c r="B44" s="43" t="s">
        <v>1077</v>
      </c>
      <c r="C44" s="43" t="s">
        <v>1078</v>
      </c>
      <c r="D44" s="43" t="s">
        <v>184</v>
      </c>
      <c r="E44" s="43">
        <v>2</v>
      </c>
      <c r="F44" s="43" t="s">
        <v>3236</v>
      </c>
      <c r="G44" s="1" t="s">
        <v>24</v>
      </c>
      <c r="H44" s="19"/>
      <c r="I44" s="20"/>
      <c r="J44" s="21"/>
      <c r="K44" s="21"/>
      <c r="L44" s="6" t="s">
        <v>172</v>
      </c>
    </row>
    <row r="45" spans="1:12" ht="60" customHeight="1" x14ac:dyDescent="0.35">
      <c r="A45" s="53" t="s">
        <v>1136</v>
      </c>
      <c r="B45" s="53" t="s">
        <v>1077</v>
      </c>
      <c r="C45" s="53" t="s">
        <v>1078</v>
      </c>
      <c r="D45" s="53" t="s">
        <v>184</v>
      </c>
      <c r="E45" s="53">
        <v>3</v>
      </c>
      <c r="F45" s="53" t="s">
        <v>3235</v>
      </c>
      <c r="G45" s="1" t="s">
        <v>24</v>
      </c>
      <c r="H45" s="19"/>
      <c r="I45" s="20"/>
      <c r="J45" s="21"/>
      <c r="K45" s="21"/>
      <c r="L45" s="6" t="s">
        <v>172</v>
      </c>
    </row>
    <row r="46" spans="1:12" ht="60" customHeight="1" x14ac:dyDescent="0.35">
      <c r="A46" s="43" t="s">
        <v>1137</v>
      </c>
      <c r="B46" s="43" t="s">
        <v>1077</v>
      </c>
      <c r="C46" s="43" t="s">
        <v>1078</v>
      </c>
      <c r="D46" s="43" t="s">
        <v>184</v>
      </c>
      <c r="E46" s="43">
        <v>4</v>
      </c>
      <c r="F46" s="43" t="s">
        <v>3234</v>
      </c>
      <c r="G46" s="1" t="s">
        <v>24</v>
      </c>
      <c r="H46" s="19"/>
      <c r="I46" s="20"/>
      <c r="J46" s="21"/>
      <c r="K46" s="21"/>
      <c r="L46" s="6" t="s">
        <v>172</v>
      </c>
    </row>
    <row r="47" spans="1:12" ht="60" customHeight="1" x14ac:dyDescent="0.35">
      <c r="A47" s="53" t="s">
        <v>1138</v>
      </c>
      <c r="B47" s="53" t="s">
        <v>1077</v>
      </c>
      <c r="C47" s="53" t="s">
        <v>1078</v>
      </c>
      <c r="D47" s="53" t="s">
        <v>184</v>
      </c>
      <c r="E47" s="53">
        <v>5</v>
      </c>
      <c r="F47" s="53" t="s">
        <v>3233</v>
      </c>
      <c r="G47" s="1" t="s">
        <v>24</v>
      </c>
      <c r="H47" s="19"/>
      <c r="I47" s="20"/>
      <c r="J47" s="21"/>
      <c r="K47" s="21"/>
      <c r="L47" s="6" t="s">
        <v>172</v>
      </c>
    </row>
    <row r="48" spans="1:12" ht="60" customHeight="1" x14ac:dyDescent="0.35">
      <c r="A48" s="43" t="s">
        <v>3096</v>
      </c>
      <c r="B48" s="43" t="s">
        <v>1077</v>
      </c>
      <c r="C48" s="43" t="s">
        <v>1078</v>
      </c>
      <c r="D48" s="43" t="s">
        <v>184</v>
      </c>
      <c r="E48" s="43">
        <v>6</v>
      </c>
      <c r="F48" s="43" t="s">
        <v>3232</v>
      </c>
      <c r="G48" s="1" t="s">
        <v>24</v>
      </c>
      <c r="H48" s="19"/>
      <c r="I48" s="20"/>
      <c r="J48" s="21"/>
      <c r="K48" s="21"/>
      <c r="L48" s="6" t="s">
        <v>172</v>
      </c>
    </row>
  </sheetData>
  <sheetProtection sheet="1" selectLockedCells="1" sort="0" autoFilter="0"/>
  <autoFilter ref="A4:L4" xr:uid="{00000000-0009-0000-0000-000025000000}"/>
  <mergeCells count="5">
    <mergeCell ref="I1:L1"/>
    <mergeCell ref="A1:F1"/>
    <mergeCell ref="B2:L2"/>
    <mergeCell ref="G3:I3"/>
    <mergeCell ref="J3:L3"/>
  </mergeCells>
  <conditionalFormatting sqref="B2:L2">
    <cfRule type="dataBar" priority="34">
      <dataBar>
        <cfvo type="num" val="0"/>
        <cfvo type="num" val="1"/>
        <color rgb="FF4F81BD"/>
      </dataBar>
    </cfRule>
    <cfRule type="expression" dxfId="611" priority="34">
      <formula>$W$2&gt;=0.8</formula>
    </cfRule>
    <cfRule type="expression" dxfId="610" priority="34">
      <formula>AND($W$2&gt;=0.5,$W$2&lt;0.8)</formula>
    </cfRule>
    <cfRule type="expression" dxfId="609" priority="34">
      <formula>$W$2&lt;0.5</formula>
    </cfRule>
  </conditionalFormatting>
  <conditionalFormatting sqref="G5:G48">
    <cfRule type="expression" dxfId="608" priority="21">
      <formula>$G5="Met"</formula>
    </cfRule>
    <cfRule type="expression" dxfId="607" priority="22">
      <formula>$G5="Achieved"</formula>
    </cfRule>
    <cfRule type="expression" dxfId="606" priority="23">
      <formula>$G5="Partially met"</formula>
    </cfRule>
    <cfRule type="expression" dxfId="605" priority="24">
      <formula>$G5="Partially achieved"</formula>
    </cfRule>
    <cfRule type="expression" dxfId="604" priority="25">
      <formula>$G5="Not met"</formula>
    </cfRule>
    <cfRule type="expression" dxfId="603" priority="26">
      <formula>$G5="Not yet achieved"</formula>
    </cfRule>
    <cfRule type="expression" dxfId="602" priority="27">
      <formula>$G5="Not applicable"</formula>
    </cfRule>
  </conditionalFormatting>
  <conditionalFormatting sqref="K5:K500">
    <cfRule type="expression" dxfId="601" priority="1">
      <formula>AND(K5&lt;&gt;"",K5&lt;TODAY())</formula>
    </cfRule>
  </conditionalFormatting>
  <conditionalFormatting sqref="L5:L48">
    <cfRule type="beginsWith" dxfId="600" priority="2" operator="beginsWith" text="Blue">
      <formula>LEFT(L5,LEN("Blue"))="Blue"</formula>
    </cfRule>
    <cfRule type="beginsWith" dxfId="599" priority="3" operator="beginsWith" text="Green">
      <formula>LEFT(L5,LEN("Green"))="Green"</formula>
    </cfRule>
    <cfRule type="beginsWith" dxfId="598" priority="4" operator="beginsWith" text="Red">
      <formula>LEFT(L5,LEN("Red"))="Red"</formula>
    </cfRule>
    <cfRule type="beginsWith" dxfId="597" priority="5" operator="beginsWith" text="Grey">
      <formula>LEFT(L5,LEN("Grey"))="Grey"</formula>
    </cfRule>
    <cfRule type="beginsWith" dxfId="596" priority="6" operator="beginsWith" text="Amber">
      <formula>LEFT(L5,LEN("Amber"))="Amber"</formula>
    </cfRule>
    <cfRule type="beginsWith" dxfId="595" priority="7" operator="beginsWith" text="Black">
      <formula>LEFT(L5,LEN("Black"))="Black"</formula>
    </cfRule>
  </conditionalFormatting>
  <dataValidations count="3">
    <dataValidation type="list" allowBlank="1" sqref="G5:G6 G13:G17 G24:G31 G40:G42" xr:uid="{00000000-0002-0000-2500-000000000000}">
      <formula1>MSStatus</formula1>
    </dataValidation>
    <dataValidation type="list" allowBlank="1" sqref="G7:G12 G18:G23 G32:G39 G43:G48" xr:uid="{00000000-0002-0000-2500-000001000000}">
      <formula1>RecStatus</formula1>
    </dataValidation>
    <dataValidation type="list" allowBlank="1" sqref="L5:L48" xr:uid="{00000000-0002-0000-2500-000002000000}">
      <formula1>BRAGStatus</formula1>
    </dataValidation>
  </dataValidations>
  <hyperlinks>
    <hyperlink ref="I1" r:id="rId1" xr:uid="{00000000-0004-0000-2500-000000000000}"/>
    <hyperlink ref="H1" location="Dashboard!A1" display="← Dashboard" xr:uid="{325ED16D-96D7-4695-B8C7-1E9064E377AB}"/>
  </hyperlinks>
  <pageMargins left="0.3" right="0.3" top="0.75" bottom="0.75" header="0.5" footer="0.5"/>
  <pageSetup fitToHeight="0" orientation="landscape"/>
  <headerFooter>
    <oddHeader>&amp;LMid Cheshire Hospitals NHS Foundation Trust&amp;CGPICS V3 – Appendix 3 Audit&amp;R28 Jan 2026</oddHeader>
    <oddFooter>&amp;LConfidential – For internal audit use&amp;CPage &amp;P of &amp;N&amp;R© NHS</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tabColor rgb="FF2E75B6"/>
  </sheetPr>
  <dimension ref="A1:Y22"/>
  <sheetViews>
    <sheetView showGridLines="0" showOutlineSymbols="0" zoomScaleNormal="100" workbookViewId="0">
      <pane ySplit="4" topLeftCell="A11" activePane="bottomLeft" state="frozen"/>
      <selection activeCell="K12" sqref="K12"/>
      <selection pane="bottomLeft" activeCell="G11" sqref="G11"/>
    </sheetView>
  </sheetViews>
  <sheetFormatPr defaultRowHeight="14.5" x14ac:dyDescent="0.35"/>
  <cols>
    <col min="1" max="1" width="10.81640625" customWidth="1"/>
    <col min="2" max="2" width="13" hidden="1" customWidth="1"/>
    <col min="3" max="3" width="17" hidden="1" customWidth="1"/>
    <col min="4" max="4" width="18" customWidth="1"/>
    <col min="5" max="5" width="12" hidden="1" customWidth="1"/>
    <col min="6" max="6" width="45" customWidth="1"/>
    <col min="7" max="7" width="30" customWidth="1"/>
    <col min="8" max="8" width="33.1796875" customWidth="1"/>
    <col min="9" max="10" width="34" customWidth="1"/>
    <col min="11" max="11" width="16" customWidth="1"/>
    <col min="12" max="12" width="14" customWidth="1"/>
    <col min="23" max="24" width="0" hidden="1" customWidth="1"/>
    <col min="25" max="25" width="13" hidden="1" customWidth="1"/>
    <col min="26" max="26" width="0" hidden="1" customWidth="1"/>
  </cols>
  <sheetData>
    <row r="1" spans="1:23" ht="80" customHeight="1" x14ac:dyDescent="0.45">
      <c r="A1" s="361" t="s">
        <v>1139</v>
      </c>
      <c r="B1" s="362"/>
      <c r="C1" s="362"/>
      <c r="D1" s="362"/>
      <c r="E1" s="362"/>
      <c r="F1" s="362"/>
      <c r="G1" s="30" t="e" vm="3">
        <v>#VALUE!</v>
      </c>
      <c r="H1" s="44" t="e" vm="4">
        <v>#VALUE!</v>
      </c>
      <c r="I1" s="358" t="s">
        <v>163</v>
      </c>
      <c r="J1" s="359"/>
      <c r="K1" s="359"/>
      <c r="L1" s="360"/>
    </row>
    <row r="2" spans="1:23" ht="66" customHeight="1" x14ac:dyDescent="0.35">
      <c r="A2" s="50" t="s">
        <v>3089</v>
      </c>
      <c r="B2" s="317" t="str">
        <f>REPT("█",ROUND($W$2*50,0))&amp;REPT("░",50-ROUND($W$2*50,0))&amp;" "&amp;TEXT($W$2,"0%")</f>
        <v>░░░░░░░░░░░░░░░░░░░░░░░░░░░░░░░░░░░░░░░░░░░░░░░░░░ 0%</v>
      </c>
      <c r="C2" s="235"/>
      <c r="D2" s="235"/>
      <c r="E2" s="235"/>
      <c r="F2" s="235"/>
      <c r="G2" s="235"/>
      <c r="H2" s="235"/>
      <c r="I2" s="235"/>
      <c r="J2" s="235"/>
      <c r="K2" s="235"/>
      <c r="L2" s="235"/>
      <c r="W2" s="32">
        <f>IFERROR(1-COUNTIF($G:$G,"Not assessed")/(COUNTIF($D:$D,"Minimum Standard")+COUNTIF($D:$D,"Quality Recommendation")),0)</f>
        <v>0</v>
      </c>
    </row>
    <row r="3" spans="1:23" ht="20" customHeight="1" x14ac:dyDescent="0.35">
      <c r="A3" s="33"/>
      <c r="B3" s="33"/>
      <c r="C3" s="33"/>
      <c r="D3" s="33"/>
      <c r="E3" s="33"/>
      <c r="F3" s="33"/>
      <c r="G3" s="236"/>
      <c r="H3" s="235"/>
      <c r="I3" s="235"/>
      <c r="J3" s="236"/>
      <c r="K3" s="235"/>
      <c r="L3" s="235"/>
    </row>
    <row r="4" spans="1:23" ht="30" customHeight="1" x14ac:dyDescent="0.35">
      <c r="A4" s="34" t="s">
        <v>161</v>
      </c>
      <c r="B4" s="34" t="s">
        <v>105</v>
      </c>
      <c r="C4" s="34" t="s">
        <v>164</v>
      </c>
      <c r="D4" s="34" t="s">
        <v>165</v>
      </c>
      <c r="E4" s="34" t="s">
        <v>166</v>
      </c>
      <c r="F4" s="34" t="s">
        <v>167</v>
      </c>
      <c r="G4" s="35" t="s">
        <v>68</v>
      </c>
      <c r="H4" s="34" t="s">
        <v>70</v>
      </c>
      <c r="I4" s="34" t="s">
        <v>45</v>
      </c>
      <c r="J4" s="34" t="s">
        <v>47</v>
      </c>
      <c r="K4" s="36" t="s">
        <v>49</v>
      </c>
      <c r="L4" s="34" t="s">
        <v>15</v>
      </c>
    </row>
    <row r="5" spans="1:23" ht="60" customHeight="1" x14ac:dyDescent="0.35">
      <c r="A5" s="39" t="s">
        <v>1140</v>
      </c>
      <c r="B5" s="39" t="s">
        <v>1141</v>
      </c>
      <c r="C5" s="39" t="s">
        <v>1142</v>
      </c>
      <c r="D5" s="39" t="s">
        <v>125</v>
      </c>
      <c r="E5" s="40">
        <v>1</v>
      </c>
      <c r="F5" s="39" t="s">
        <v>1143</v>
      </c>
      <c r="G5" s="7" t="s">
        <v>24</v>
      </c>
      <c r="H5" s="13"/>
      <c r="I5" s="14"/>
      <c r="J5" s="15"/>
      <c r="K5" s="15"/>
      <c r="L5" s="6" t="s">
        <v>172</v>
      </c>
    </row>
    <row r="6" spans="1:23" ht="60" customHeight="1" x14ac:dyDescent="0.35">
      <c r="A6" s="42" t="s">
        <v>1144</v>
      </c>
      <c r="B6" s="42" t="s">
        <v>1141</v>
      </c>
      <c r="C6" s="42" t="s">
        <v>1142</v>
      </c>
      <c r="D6" s="42" t="s">
        <v>125</v>
      </c>
      <c r="E6" s="42">
        <v>2</v>
      </c>
      <c r="F6" s="42" t="s">
        <v>1145</v>
      </c>
      <c r="G6" s="6" t="s">
        <v>24</v>
      </c>
      <c r="H6" s="13"/>
      <c r="I6" s="16"/>
      <c r="J6" s="17"/>
      <c r="K6" s="17"/>
      <c r="L6" s="6" t="s">
        <v>172</v>
      </c>
    </row>
    <row r="7" spans="1:23" ht="60" customHeight="1" x14ac:dyDescent="0.35">
      <c r="A7" s="40" t="s">
        <v>1146</v>
      </c>
      <c r="B7" s="40" t="s">
        <v>1141</v>
      </c>
      <c r="C7" s="40" t="s">
        <v>1142</v>
      </c>
      <c r="D7" s="40" t="s">
        <v>125</v>
      </c>
      <c r="E7" s="40">
        <v>3</v>
      </c>
      <c r="F7" s="40" t="s">
        <v>1147</v>
      </c>
      <c r="G7" s="6" t="s">
        <v>24</v>
      </c>
      <c r="H7" s="13"/>
      <c r="I7" s="16"/>
      <c r="J7" s="17"/>
      <c r="K7" s="17"/>
      <c r="L7" s="6" t="s">
        <v>172</v>
      </c>
    </row>
    <row r="8" spans="1:23" ht="60" customHeight="1" x14ac:dyDescent="0.35">
      <c r="A8" s="42" t="s">
        <v>1148</v>
      </c>
      <c r="B8" s="42" t="s">
        <v>1141</v>
      </c>
      <c r="C8" s="42" t="s">
        <v>1142</v>
      </c>
      <c r="D8" s="42" t="s">
        <v>125</v>
      </c>
      <c r="E8" s="42">
        <v>4</v>
      </c>
      <c r="F8" s="42" t="s">
        <v>1149</v>
      </c>
      <c r="G8" s="6" t="s">
        <v>24</v>
      </c>
      <c r="H8" s="13"/>
      <c r="I8" s="16"/>
      <c r="J8" s="17"/>
      <c r="K8" s="17"/>
      <c r="L8" s="6" t="s">
        <v>172</v>
      </c>
    </row>
    <row r="9" spans="1:23" ht="60" customHeight="1" x14ac:dyDescent="0.35">
      <c r="A9" s="40" t="s">
        <v>1150</v>
      </c>
      <c r="B9" s="40" t="s">
        <v>1141</v>
      </c>
      <c r="C9" s="40" t="s">
        <v>1142</v>
      </c>
      <c r="D9" s="40" t="s">
        <v>125</v>
      </c>
      <c r="E9" s="40">
        <v>5</v>
      </c>
      <c r="F9" s="40" t="s">
        <v>1151</v>
      </c>
      <c r="G9" s="6" t="s">
        <v>24</v>
      </c>
      <c r="H9" s="13"/>
      <c r="I9" s="16"/>
      <c r="J9" s="17"/>
      <c r="K9" s="17"/>
      <c r="L9" s="6" t="s">
        <v>172</v>
      </c>
    </row>
    <row r="10" spans="1:23" ht="60" customHeight="1" x14ac:dyDescent="0.35">
      <c r="A10" s="42" t="s">
        <v>1152</v>
      </c>
      <c r="B10" s="42" t="s">
        <v>1141</v>
      </c>
      <c r="C10" s="42" t="s">
        <v>1142</v>
      </c>
      <c r="D10" s="42" t="s">
        <v>125</v>
      </c>
      <c r="E10" s="42">
        <v>6</v>
      </c>
      <c r="F10" s="42" t="s">
        <v>1153</v>
      </c>
      <c r="G10" s="6" t="s">
        <v>24</v>
      </c>
      <c r="H10" s="13"/>
      <c r="I10" s="16"/>
      <c r="J10" s="17"/>
      <c r="K10" s="17"/>
      <c r="L10" s="6" t="s">
        <v>172</v>
      </c>
    </row>
    <row r="11" spans="1:23" ht="60" customHeight="1" x14ac:dyDescent="0.35">
      <c r="A11" s="40" t="s">
        <v>1154</v>
      </c>
      <c r="B11" s="40" t="s">
        <v>1141</v>
      </c>
      <c r="C11" s="40" t="s">
        <v>1142</v>
      </c>
      <c r="D11" s="40" t="s">
        <v>184</v>
      </c>
      <c r="E11" s="40">
        <v>1</v>
      </c>
      <c r="F11" s="40" t="s">
        <v>1155</v>
      </c>
      <c r="G11" s="6" t="s">
        <v>24</v>
      </c>
      <c r="H11" s="13"/>
      <c r="I11" s="16"/>
      <c r="J11" s="17"/>
      <c r="K11" s="17"/>
      <c r="L11" s="6" t="s">
        <v>172</v>
      </c>
    </row>
    <row r="12" spans="1:23" ht="60" customHeight="1" x14ac:dyDescent="0.35">
      <c r="A12" s="42" t="s">
        <v>1156</v>
      </c>
      <c r="B12" s="42" t="s">
        <v>1141</v>
      </c>
      <c r="C12" s="42" t="s">
        <v>1142</v>
      </c>
      <c r="D12" s="42" t="s">
        <v>184</v>
      </c>
      <c r="E12" s="42">
        <v>2</v>
      </c>
      <c r="F12" s="42" t="s">
        <v>3254</v>
      </c>
      <c r="G12" s="6" t="s">
        <v>24</v>
      </c>
      <c r="H12" s="13"/>
      <c r="I12" s="16"/>
      <c r="J12" s="17"/>
      <c r="K12" s="18"/>
      <c r="L12" s="6" t="s">
        <v>172</v>
      </c>
    </row>
    <row r="13" spans="1:23" ht="60" customHeight="1" x14ac:dyDescent="0.35">
      <c r="A13" s="40" t="s">
        <v>1157</v>
      </c>
      <c r="B13" s="40" t="s">
        <v>1141</v>
      </c>
      <c r="C13" s="40" t="s">
        <v>1142</v>
      </c>
      <c r="D13" s="40" t="s">
        <v>184</v>
      </c>
      <c r="E13" s="40">
        <v>3</v>
      </c>
      <c r="F13" s="40" t="s">
        <v>1158</v>
      </c>
      <c r="G13" s="6" t="s">
        <v>24</v>
      </c>
      <c r="H13" s="13"/>
      <c r="I13" s="16"/>
      <c r="J13" s="17"/>
      <c r="K13" s="18"/>
      <c r="L13" s="6" t="s">
        <v>172</v>
      </c>
    </row>
    <row r="14" spans="1:23" ht="60" customHeight="1" x14ac:dyDescent="0.35">
      <c r="A14" s="42" t="s">
        <v>1159</v>
      </c>
      <c r="B14" s="42" t="s">
        <v>1141</v>
      </c>
      <c r="C14" s="42" t="s">
        <v>1142</v>
      </c>
      <c r="D14" s="42" t="s">
        <v>184</v>
      </c>
      <c r="E14" s="42">
        <v>4</v>
      </c>
      <c r="F14" s="42" t="s">
        <v>3255</v>
      </c>
      <c r="G14" s="6" t="s">
        <v>24</v>
      </c>
      <c r="H14" s="13"/>
      <c r="I14" s="16"/>
      <c r="J14" s="17"/>
      <c r="K14" s="17"/>
      <c r="L14" s="6" t="s">
        <v>172</v>
      </c>
    </row>
    <row r="15" spans="1:23" ht="60" customHeight="1" x14ac:dyDescent="0.35">
      <c r="A15" s="40" t="s">
        <v>1160</v>
      </c>
      <c r="B15" s="40" t="s">
        <v>1141</v>
      </c>
      <c r="C15" s="40" t="s">
        <v>1142</v>
      </c>
      <c r="D15" s="40" t="s">
        <v>184</v>
      </c>
      <c r="E15" s="40">
        <v>5</v>
      </c>
      <c r="F15" s="40" t="s">
        <v>1161</v>
      </c>
      <c r="G15" s="6" t="s">
        <v>24</v>
      </c>
      <c r="H15" s="13"/>
      <c r="I15" s="16"/>
      <c r="J15" s="17"/>
      <c r="K15" s="17"/>
      <c r="L15" s="6" t="s">
        <v>172</v>
      </c>
    </row>
    <row r="16" spans="1:23" ht="60" customHeight="1" x14ac:dyDescent="0.35">
      <c r="A16" s="42" t="s">
        <v>1162</v>
      </c>
      <c r="B16" s="42" t="s">
        <v>1141</v>
      </c>
      <c r="C16" s="42" t="s">
        <v>1142</v>
      </c>
      <c r="D16" s="42" t="s">
        <v>184</v>
      </c>
      <c r="E16" s="42">
        <v>6</v>
      </c>
      <c r="F16" s="42" t="s">
        <v>1163</v>
      </c>
      <c r="G16" s="6" t="s">
        <v>24</v>
      </c>
      <c r="H16" s="13"/>
      <c r="I16" s="16"/>
      <c r="J16" s="17"/>
      <c r="K16" s="17"/>
      <c r="L16" s="6" t="s">
        <v>172</v>
      </c>
    </row>
    <row r="17" spans="1:12" ht="60" customHeight="1" x14ac:dyDescent="0.35">
      <c r="A17" s="40" t="s">
        <v>1164</v>
      </c>
      <c r="B17" s="40" t="s">
        <v>1141</v>
      </c>
      <c r="C17" s="40" t="s">
        <v>1142</v>
      </c>
      <c r="D17" s="40" t="s">
        <v>184</v>
      </c>
      <c r="E17" s="40">
        <v>7</v>
      </c>
      <c r="F17" s="40" t="s">
        <v>1165</v>
      </c>
      <c r="G17" s="6" t="s">
        <v>24</v>
      </c>
      <c r="H17" s="13"/>
      <c r="I17" s="16"/>
      <c r="J17" s="17"/>
      <c r="K17" s="18"/>
      <c r="L17" s="6" t="s">
        <v>172</v>
      </c>
    </row>
    <row r="18" spans="1:12" ht="60" customHeight="1" x14ac:dyDescent="0.35">
      <c r="A18" s="42" t="s">
        <v>1166</v>
      </c>
      <c r="B18" s="42" t="s">
        <v>1141</v>
      </c>
      <c r="C18" s="42" t="s">
        <v>1142</v>
      </c>
      <c r="D18" s="42" t="s">
        <v>184</v>
      </c>
      <c r="E18" s="42">
        <v>8</v>
      </c>
      <c r="F18" s="42" t="s">
        <v>1167</v>
      </c>
      <c r="G18" s="6" t="s">
        <v>24</v>
      </c>
      <c r="H18" s="13"/>
      <c r="I18" s="16"/>
      <c r="J18" s="17"/>
      <c r="K18" s="18"/>
      <c r="L18" s="6" t="s">
        <v>172</v>
      </c>
    </row>
    <row r="19" spans="1:12" x14ac:dyDescent="0.35">
      <c r="A19" s="45"/>
      <c r="B19" s="45"/>
      <c r="C19" s="45"/>
      <c r="D19" s="45"/>
      <c r="E19" s="45"/>
      <c r="F19" s="45"/>
      <c r="G19" s="46"/>
      <c r="H19" s="45"/>
      <c r="I19" s="47"/>
      <c r="J19" s="48"/>
      <c r="K19" s="49"/>
      <c r="L19" s="48"/>
    </row>
    <row r="20" spans="1:12" x14ac:dyDescent="0.35">
      <c r="A20" s="45"/>
      <c r="B20" s="45"/>
      <c r="C20" s="45"/>
      <c r="D20" s="45"/>
      <c r="E20" s="45"/>
      <c r="F20" s="45"/>
      <c r="G20" s="46"/>
      <c r="H20" s="45"/>
      <c r="I20" s="47"/>
      <c r="J20" s="48"/>
      <c r="K20" s="49"/>
      <c r="L20" s="48"/>
    </row>
    <row r="21" spans="1:12" x14ac:dyDescent="0.35">
      <c r="A21" s="45"/>
      <c r="B21" s="45"/>
      <c r="C21" s="45"/>
      <c r="D21" s="45"/>
      <c r="E21" s="45"/>
      <c r="F21" s="45"/>
      <c r="G21" s="46"/>
      <c r="H21" s="45"/>
      <c r="I21" s="47"/>
      <c r="J21" s="48"/>
      <c r="K21" s="49"/>
      <c r="L21" s="48"/>
    </row>
    <row r="22" spans="1:12" x14ac:dyDescent="0.35">
      <c r="A22" s="45"/>
      <c r="B22" s="45"/>
      <c r="C22" s="45"/>
      <c r="D22" s="45"/>
      <c r="E22" s="45"/>
      <c r="F22" s="45"/>
      <c r="G22" s="46"/>
      <c r="H22" s="45"/>
      <c r="I22" s="47"/>
      <c r="J22" s="48"/>
      <c r="K22" s="48"/>
      <c r="L22" s="48"/>
    </row>
  </sheetData>
  <sheetProtection sheet="1" selectLockedCells="1" sort="0" autoFilter="0"/>
  <autoFilter ref="A4:L4" xr:uid="{00000000-0009-0000-0000-000026000000}"/>
  <mergeCells count="5">
    <mergeCell ref="I1:L1"/>
    <mergeCell ref="A1:F1"/>
    <mergeCell ref="B2:L2"/>
    <mergeCell ref="G3:I3"/>
    <mergeCell ref="J3:L3"/>
  </mergeCells>
  <conditionalFormatting sqref="B2:L2">
    <cfRule type="dataBar" priority="34">
      <dataBar>
        <cfvo type="num" val="0"/>
        <cfvo type="num" val="1"/>
        <color rgb="FF4F81BD"/>
      </dataBar>
    </cfRule>
    <cfRule type="expression" dxfId="594" priority="34">
      <formula>$W$2&gt;=0.8</formula>
    </cfRule>
    <cfRule type="expression" dxfId="593" priority="34">
      <formula>AND($W$2&gt;=0.5,$W$2&lt;0.8)</formula>
    </cfRule>
    <cfRule type="expression" dxfId="592" priority="34">
      <formula>$W$2&lt;0.5</formula>
    </cfRule>
  </conditionalFormatting>
  <conditionalFormatting sqref="G5:G22">
    <cfRule type="expression" dxfId="591" priority="21">
      <formula>$G5="Met"</formula>
    </cfRule>
    <cfRule type="expression" dxfId="590" priority="22">
      <formula>$G5="Achieved"</formula>
    </cfRule>
    <cfRule type="expression" dxfId="589" priority="23">
      <formula>$G5="Partially met"</formula>
    </cfRule>
    <cfRule type="expression" dxfId="588" priority="24">
      <formula>$G5="Partially achieved"</formula>
    </cfRule>
    <cfRule type="expression" dxfId="587" priority="25">
      <formula>$G5="Not met"</formula>
    </cfRule>
    <cfRule type="expression" dxfId="586" priority="26">
      <formula>$G5="Not yet achieved"</formula>
    </cfRule>
    <cfRule type="expression" dxfId="585" priority="27">
      <formula>$G5="Not applicable"</formula>
    </cfRule>
  </conditionalFormatting>
  <conditionalFormatting sqref="K5:K500">
    <cfRule type="expression" dxfId="584" priority="1">
      <formula>AND(K5&lt;&gt;"",K5&lt;TODAY())</formula>
    </cfRule>
  </conditionalFormatting>
  <conditionalFormatting sqref="L5:L22">
    <cfRule type="beginsWith" dxfId="583" priority="2" operator="beginsWith" text="Blue">
      <formula>LEFT(L5,LEN("Blue"))="Blue"</formula>
    </cfRule>
    <cfRule type="beginsWith" dxfId="582" priority="3" operator="beginsWith" text="Green">
      <formula>LEFT(L5,LEN("Green"))="Green"</formula>
    </cfRule>
    <cfRule type="beginsWith" dxfId="581" priority="4" operator="beginsWith" text="Red">
      <formula>LEFT(L5,LEN("Red"))="Red"</formula>
    </cfRule>
    <cfRule type="beginsWith" dxfId="580" priority="5" operator="beginsWith" text="Grey">
      <formula>LEFT(L5,LEN("Grey"))="Grey"</formula>
    </cfRule>
    <cfRule type="beginsWith" dxfId="579" priority="6" operator="beginsWith" text="Amber">
      <formula>LEFT(L5,LEN("Amber"))="Amber"</formula>
    </cfRule>
    <cfRule type="beginsWith" dxfId="578" priority="7" operator="beginsWith" text="Black">
      <formula>LEFT(L5,LEN("Black"))="Black"</formula>
    </cfRule>
  </conditionalFormatting>
  <dataValidations count="3">
    <dataValidation type="list" allowBlank="1" sqref="G5:G10" xr:uid="{00000000-0002-0000-2600-000000000000}">
      <formula1>MSStatus</formula1>
    </dataValidation>
    <dataValidation type="list" allowBlank="1" sqref="G11:G18" xr:uid="{00000000-0002-0000-2600-000001000000}">
      <formula1>RecStatus</formula1>
    </dataValidation>
    <dataValidation type="list" allowBlank="1" sqref="L5:L22" xr:uid="{00000000-0002-0000-2600-000002000000}">
      <formula1>BRAGStatus</formula1>
    </dataValidation>
  </dataValidations>
  <hyperlinks>
    <hyperlink ref="I1" r:id="rId1" xr:uid="{00000000-0004-0000-2600-000000000000}"/>
    <hyperlink ref="H1" location="Dashboard!A1" display="← Dashboard" xr:uid="{97452292-4687-4E5C-AB19-4685145AB4BB}"/>
  </hyperlinks>
  <pageMargins left="0.3" right="0.3" top="0.75" bottom="0.75" header="0.5" footer="0.5"/>
  <pageSetup fitToHeight="0" orientation="landscape"/>
  <headerFooter>
    <oddHeader>&amp;LMid Cheshire Hospitals NHS Foundation Trust&amp;CGPICS V3 – Appendix 3 Audit&amp;R28 Jan 2026</oddHeader>
    <oddFooter>&amp;LConfidential – For internal audit use&amp;CPage &amp;P of &amp;N&amp;R© NHS</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tabColor rgb="FF2E75B6"/>
  </sheetPr>
  <dimension ref="A1:Y22"/>
  <sheetViews>
    <sheetView showGridLines="0" showOutlineSymbols="0" zoomScaleNormal="100" workbookViewId="0">
      <pane ySplit="4" topLeftCell="A7" activePane="bottomLeft" state="frozen"/>
      <selection activeCell="K12" sqref="K12"/>
      <selection pane="bottomLeft" activeCell="G7" sqref="G7"/>
    </sheetView>
  </sheetViews>
  <sheetFormatPr defaultRowHeight="14.5" x14ac:dyDescent="0.35"/>
  <cols>
    <col min="1" max="1" width="10.81640625" customWidth="1"/>
    <col min="2" max="2" width="13" hidden="1" customWidth="1"/>
    <col min="3" max="3" width="33" hidden="1" customWidth="1"/>
    <col min="4" max="4" width="18" customWidth="1"/>
    <col min="5" max="5" width="12" hidden="1" customWidth="1"/>
    <col min="6" max="6" width="45" customWidth="1"/>
    <col min="7" max="7" width="30" customWidth="1"/>
    <col min="8" max="8" width="33.1796875" customWidth="1"/>
    <col min="9" max="10" width="34" customWidth="1"/>
    <col min="11" max="11" width="16" customWidth="1"/>
    <col min="12" max="12" width="14" customWidth="1"/>
    <col min="23" max="24" width="0" hidden="1" customWidth="1"/>
    <col min="25" max="25" width="13" hidden="1" customWidth="1"/>
    <col min="26" max="26" width="0" hidden="1" customWidth="1"/>
  </cols>
  <sheetData>
    <row r="1" spans="1:23" ht="80" customHeight="1" x14ac:dyDescent="0.45">
      <c r="A1" s="361" t="s">
        <v>1168</v>
      </c>
      <c r="B1" s="362"/>
      <c r="C1" s="362"/>
      <c r="D1" s="362"/>
      <c r="E1" s="362"/>
      <c r="F1" s="362"/>
      <c r="G1" s="30" t="e" vm="3">
        <v>#VALUE!</v>
      </c>
      <c r="H1" s="44" t="e" vm="4">
        <v>#VALUE!</v>
      </c>
      <c r="I1" s="358" t="s">
        <v>163</v>
      </c>
      <c r="J1" s="359"/>
      <c r="K1" s="359"/>
      <c r="L1" s="360"/>
    </row>
    <row r="2" spans="1:23" ht="66" customHeight="1" x14ac:dyDescent="0.35">
      <c r="A2" s="50" t="s">
        <v>3089</v>
      </c>
      <c r="B2" s="317" t="str">
        <f>REPT("█",ROUND($W$2*50,0))&amp;REPT("░",50-ROUND($W$2*50,0))&amp;" "&amp;TEXT($W$2,"0%")</f>
        <v>░░░░░░░░░░░░░░░░░░░░░░░░░░░░░░░░░░░░░░░░░░░░░░░░░░ 0%</v>
      </c>
      <c r="C2" s="235"/>
      <c r="D2" s="235"/>
      <c r="E2" s="235"/>
      <c r="F2" s="235"/>
      <c r="G2" s="235"/>
      <c r="H2" s="235"/>
      <c r="I2" s="235"/>
      <c r="J2" s="235"/>
      <c r="K2" s="235"/>
      <c r="L2" s="235"/>
      <c r="W2" s="32">
        <f>IFERROR(1-COUNTIF($G:$G,"Not assessed")/(COUNTIF($D:$D,"Minimum Standard")+COUNTIF($D:$D,"Quality Recommendation")),0)</f>
        <v>0</v>
      </c>
    </row>
    <row r="3" spans="1:23" ht="20" customHeight="1" x14ac:dyDescent="0.35">
      <c r="A3" s="33"/>
      <c r="B3" s="33"/>
      <c r="C3" s="33"/>
      <c r="D3" s="33"/>
      <c r="E3" s="33"/>
      <c r="F3" s="33"/>
      <c r="G3" s="236"/>
      <c r="H3" s="235"/>
      <c r="I3" s="235"/>
      <c r="J3" s="236"/>
      <c r="K3" s="235"/>
      <c r="L3" s="235"/>
    </row>
    <row r="4" spans="1:23" ht="30" customHeight="1" x14ac:dyDescent="0.35">
      <c r="A4" s="34" t="s">
        <v>161</v>
      </c>
      <c r="B4" s="34" t="s">
        <v>105</v>
      </c>
      <c r="C4" s="34" t="s">
        <v>164</v>
      </c>
      <c r="D4" s="34" t="s">
        <v>165</v>
      </c>
      <c r="E4" s="34" t="s">
        <v>166</v>
      </c>
      <c r="F4" s="34" t="s">
        <v>167</v>
      </c>
      <c r="G4" s="35" t="s">
        <v>68</v>
      </c>
      <c r="H4" s="34" t="s">
        <v>70</v>
      </c>
      <c r="I4" s="34" t="s">
        <v>45</v>
      </c>
      <c r="J4" s="34" t="s">
        <v>47</v>
      </c>
      <c r="K4" s="36" t="s">
        <v>49</v>
      </c>
      <c r="L4" s="34" t="s">
        <v>15</v>
      </c>
    </row>
    <row r="5" spans="1:23" ht="60" customHeight="1" x14ac:dyDescent="0.35">
      <c r="A5" s="40" t="s">
        <v>1169</v>
      </c>
      <c r="B5" s="40" t="s">
        <v>1170</v>
      </c>
      <c r="C5" s="40" t="s">
        <v>1171</v>
      </c>
      <c r="D5" s="40" t="s">
        <v>125</v>
      </c>
      <c r="E5" s="40">
        <v>1</v>
      </c>
      <c r="F5" s="40" t="s">
        <v>1172</v>
      </c>
      <c r="G5" s="7" t="s">
        <v>24</v>
      </c>
      <c r="H5" s="13"/>
      <c r="I5" s="14"/>
      <c r="J5" s="15"/>
      <c r="K5" s="15"/>
      <c r="L5" s="6" t="s">
        <v>172</v>
      </c>
    </row>
    <row r="6" spans="1:23" ht="60" customHeight="1" x14ac:dyDescent="0.35">
      <c r="A6" s="42" t="s">
        <v>1173</v>
      </c>
      <c r="B6" s="42" t="s">
        <v>1170</v>
      </c>
      <c r="C6" s="42" t="s">
        <v>1171</v>
      </c>
      <c r="D6" s="42" t="s">
        <v>125</v>
      </c>
      <c r="E6" s="42">
        <v>2</v>
      </c>
      <c r="F6" s="42" t="s">
        <v>1174</v>
      </c>
      <c r="G6" s="6" t="s">
        <v>24</v>
      </c>
      <c r="H6" s="13"/>
      <c r="I6" s="16"/>
      <c r="J6" s="17"/>
      <c r="K6" s="17"/>
      <c r="L6" s="6" t="s">
        <v>172</v>
      </c>
      <c r="U6" s="55"/>
    </row>
    <row r="7" spans="1:23" ht="60" customHeight="1" x14ac:dyDescent="0.35">
      <c r="A7" s="40" t="s">
        <v>1175</v>
      </c>
      <c r="B7" s="40" t="s">
        <v>1170</v>
      </c>
      <c r="C7" s="40" t="s">
        <v>1171</v>
      </c>
      <c r="D7" s="40" t="s">
        <v>184</v>
      </c>
      <c r="E7" s="40">
        <v>1</v>
      </c>
      <c r="F7" s="40" t="s">
        <v>1176</v>
      </c>
      <c r="G7" s="6" t="s">
        <v>24</v>
      </c>
      <c r="H7" s="13"/>
      <c r="I7" s="16"/>
      <c r="J7" s="17"/>
      <c r="K7" s="17"/>
      <c r="L7" s="6" t="s">
        <v>172</v>
      </c>
    </row>
    <row r="8" spans="1:23" ht="60" customHeight="1" x14ac:dyDescent="0.35">
      <c r="A8" s="42" t="s">
        <v>1177</v>
      </c>
      <c r="B8" s="42" t="s">
        <v>1170</v>
      </c>
      <c r="C8" s="42" t="s">
        <v>1171</v>
      </c>
      <c r="D8" s="42" t="s">
        <v>184</v>
      </c>
      <c r="E8" s="42">
        <v>2</v>
      </c>
      <c r="F8" s="42" t="s">
        <v>1178</v>
      </c>
      <c r="G8" s="6" t="s">
        <v>24</v>
      </c>
      <c r="H8" s="13"/>
      <c r="I8" s="16"/>
      <c r="J8" s="17"/>
      <c r="K8" s="17"/>
      <c r="L8" s="6" t="s">
        <v>172</v>
      </c>
    </row>
    <row r="9" spans="1:23" ht="60" customHeight="1" x14ac:dyDescent="0.35">
      <c r="A9" s="40" t="s">
        <v>1179</v>
      </c>
      <c r="B9" s="40" t="s">
        <v>1170</v>
      </c>
      <c r="C9" s="40" t="s">
        <v>1171</v>
      </c>
      <c r="D9" s="40" t="s">
        <v>184</v>
      </c>
      <c r="E9" s="40">
        <v>3</v>
      </c>
      <c r="F9" s="40" t="s">
        <v>1180</v>
      </c>
      <c r="G9" s="6" t="s">
        <v>24</v>
      </c>
      <c r="H9" s="13"/>
      <c r="I9" s="16"/>
      <c r="J9" s="17"/>
      <c r="K9" s="17"/>
      <c r="L9" s="6" t="s">
        <v>172</v>
      </c>
    </row>
    <row r="10" spans="1:23" ht="60" customHeight="1" x14ac:dyDescent="0.35">
      <c r="A10" s="42" t="s">
        <v>1181</v>
      </c>
      <c r="B10" s="42" t="s">
        <v>1170</v>
      </c>
      <c r="C10" s="42" t="s">
        <v>1171</v>
      </c>
      <c r="D10" s="42" t="s">
        <v>184</v>
      </c>
      <c r="E10" s="42">
        <v>4</v>
      </c>
      <c r="F10" s="42" t="s">
        <v>1182</v>
      </c>
      <c r="G10" s="6" t="s">
        <v>24</v>
      </c>
      <c r="H10" s="13"/>
      <c r="I10" s="16"/>
      <c r="J10" s="17"/>
      <c r="K10" s="17"/>
      <c r="L10" s="6" t="s">
        <v>172</v>
      </c>
    </row>
    <row r="11" spans="1:23" ht="60" customHeight="1" x14ac:dyDescent="0.35">
      <c r="A11" s="40" t="s">
        <v>1183</v>
      </c>
      <c r="B11" s="40" t="s">
        <v>1170</v>
      </c>
      <c r="C11" s="40" t="s">
        <v>1171</v>
      </c>
      <c r="D11" s="40" t="s">
        <v>184</v>
      </c>
      <c r="E11" s="40">
        <v>5</v>
      </c>
      <c r="F11" s="40" t="s">
        <v>1184</v>
      </c>
      <c r="G11" s="6" t="s">
        <v>24</v>
      </c>
      <c r="H11" s="13"/>
      <c r="I11" s="16"/>
      <c r="J11" s="17"/>
      <c r="K11" s="17"/>
      <c r="L11" s="6" t="s">
        <v>172</v>
      </c>
    </row>
    <row r="12" spans="1:23" ht="60" customHeight="1" x14ac:dyDescent="0.35">
      <c r="A12" s="42" t="s">
        <v>1185</v>
      </c>
      <c r="B12" s="42" t="s">
        <v>1170</v>
      </c>
      <c r="C12" s="42" t="s">
        <v>1171</v>
      </c>
      <c r="D12" s="42" t="s">
        <v>184</v>
      </c>
      <c r="E12" s="42">
        <v>6</v>
      </c>
      <c r="F12" s="42" t="s">
        <v>3256</v>
      </c>
      <c r="G12" s="6" t="s">
        <v>24</v>
      </c>
      <c r="H12" s="13"/>
      <c r="I12" s="16"/>
      <c r="J12" s="17"/>
      <c r="K12" s="18"/>
      <c r="L12" s="6" t="s">
        <v>172</v>
      </c>
    </row>
    <row r="13" spans="1:23" ht="60" customHeight="1" x14ac:dyDescent="0.35">
      <c r="A13" s="40" t="s">
        <v>1186</v>
      </c>
      <c r="B13" s="40" t="s">
        <v>1170</v>
      </c>
      <c r="C13" s="40" t="s">
        <v>1171</v>
      </c>
      <c r="D13" s="40" t="s">
        <v>184</v>
      </c>
      <c r="E13" s="40">
        <v>7</v>
      </c>
      <c r="F13" s="40" t="s">
        <v>3257</v>
      </c>
      <c r="G13" s="6" t="s">
        <v>24</v>
      </c>
      <c r="H13" s="13"/>
      <c r="I13" s="16"/>
      <c r="J13" s="17"/>
      <c r="K13" s="18"/>
      <c r="L13" s="6" t="s">
        <v>172</v>
      </c>
    </row>
    <row r="14" spans="1:23" ht="60" customHeight="1" x14ac:dyDescent="0.35">
      <c r="A14" s="42" t="s">
        <v>1187</v>
      </c>
      <c r="B14" s="42" t="s">
        <v>1170</v>
      </c>
      <c r="C14" s="42" t="s">
        <v>1171</v>
      </c>
      <c r="D14" s="42" t="s">
        <v>184</v>
      </c>
      <c r="E14" s="42">
        <v>8</v>
      </c>
      <c r="F14" s="42" t="s">
        <v>1188</v>
      </c>
      <c r="G14" s="6" t="s">
        <v>24</v>
      </c>
      <c r="H14" s="13"/>
      <c r="I14" s="16"/>
      <c r="J14" s="17"/>
      <c r="K14" s="17"/>
      <c r="L14" s="6" t="s">
        <v>172</v>
      </c>
    </row>
    <row r="15" spans="1:23" ht="60" customHeight="1" x14ac:dyDescent="0.35">
      <c r="A15" s="40" t="s">
        <v>1189</v>
      </c>
      <c r="B15" s="40" t="s">
        <v>1170</v>
      </c>
      <c r="C15" s="40" t="s">
        <v>1171</v>
      </c>
      <c r="D15" s="40" t="s">
        <v>184</v>
      </c>
      <c r="E15" s="40">
        <v>9</v>
      </c>
      <c r="F15" s="40" t="s">
        <v>1190</v>
      </c>
      <c r="G15" s="6" t="s">
        <v>24</v>
      </c>
      <c r="H15" s="13"/>
      <c r="I15" s="16"/>
      <c r="J15" s="17"/>
      <c r="K15" s="17"/>
      <c r="L15" s="6" t="s">
        <v>172</v>
      </c>
    </row>
    <row r="16" spans="1:23" ht="60" customHeight="1" x14ac:dyDescent="0.35">
      <c r="A16" s="42" t="s">
        <v>1191</v>
      </c>
      <c r="B16" s="42" t="s">
        <v>1170</v>
      </c>
      <c r="C16" s="42" t="s">
        <v>1171</v>
      </c>
      <c r="D16" s="42" t="s">
        <v>184</v>
      </c>
      <c r="E16" s="42">
        <v>10</v>
      </c>
      <c r="F16" s="42" t="s">
        <v>1192</v>
      </c>
      <c r="G16" s="6" t="s">
        <v>24</v>
      </c>
      <c r="H16" s="13"/>
      <c r="I16" s="16"/>
      <c r="J16" s="17"/>
      <c r="K16" s="17"/>
      <c r="L16" s="6" t="s">
        <v>172</v>
      </c>
    </row>
    <row r="17" spans="1:12" ht="60" customHeight="1" x14ac:dyDescent="0.35">
      <c r="A17" s="40" t="s">
        <v>1193</v>
      </c>
      <c r="B17" s="40" t="s">
        <v>1170</v>
      </c>
      <c r="C17" s="40" t="s">
        <v>1171</v>
      </c>
      <c r="D17" s="40" t="s">
        <v>184</v>
      </c>
      <c r="E17" s="40">
        <v>11</v>
      </c>
      <c r="F17" s="40" t="s">
        <v>1194</v>
      </c>
      <c r="G17" s="6" t="s">
        <v>24</v>
      </c>
      <c r="H17" s="13"/>
      <c r="I17" s="16"/>
      <c r="J17" s="17"/>
      <c r="K17" s="18"/>
      <c r="L17" s="6" t="s">
        <v>172</v>
      </c>
    </row>
    <row r="18" spans="1:12" ht="60" customHeight="1" x14ac:dyDescent="0.35">
      <c r="A18" s="42" t="s">
        <v>1195</v>
      </c>
      <c r="B18" s="42" t="s">
        <v>1170</v>
      </c>
      <c r="C18" s="42" t="s">
        <v>1171</v>
      </c>
      <c r="D18" s="42" t="s">
        <v>184</v>
      </c>
      <c r="E18" s="42">
        <v>12</v>
      </c>
      <c r="F18" s="42" t="s">
        <v>1196</v>
      </c>
      <c r="G18" s="6" t="s">
        <v>24</v>
      </c>
      <c r="H18" s="13"/>
      <c r="I18" s="16"/>
      <c r="J18" s="17"/>
      <c r="K18" s="18"/>
      <c r="L18" s="6" t="s">
        <v>172</v>
      </c>
    </row>
    <row r="19" spans="1:12" ht="60" customHeight="1" x14ac:dyDescent="0.35">
      <c r="A19" s="40" t="s">
        <v>1197</v>
      </c>
      <c r="B19" s="40" t="s">
        <v>1170</v>
      </c>
      <c r="C19" s="40" t="s">
        <v>1171</v>
      </c>
      <c r="D19" s="40" t="s">
        <v>184</v>
      </c>
      <c r="E19" s="40">
        <v>13</v>
      </c>
      <c r="F19" s="40" t="s">
        <v>1198</v>
      </c>
      <c r="G19" s="6" t="s">
        <v>24</v>
      </c>
      <c r="H19" s="13"/>
      <c r="I19" s="16"/>
      <c r="J19" s="17"/>
      <c r="K19" s="18"/>
      <c r="L19" s="6" t="s">
        <v>172</v>
      </c>
    </row>
    <row r="20" spans="1:12" ht="60" customHeight="1" x14ac:dyDescent="0.35">
      <c r="A20" s="42" t="s">
        <v>1199</v>
      </c>
      <c r="B20" s="42" t="s">
        <v>1170</v>
      </c>
      <c r="C20" s="42" t="s">
        <v>1171</v>
      </c>
      <c r="D20" s="42" t="s">
        <v>184</v>
      </c>
      <c r="E20" s="42">
        <v>14</v>
      </c>
      <c r="F20" s="42" t="s">
        <v>1200</v>
      </c>
      <c r="G20" s="6" t="s">
        <v>24</v>
      </c>
      <c r="H20" s="13"/>
      <c r="I20" s="16"/>
      <c r="J20" s="17"/>
      <c r="K20" s="18"/>
      <c r="L20" s="6" t="s">
        <v>172</v>
      </c>
    </row>
    <row r="21" spans="1:12" ht="60" customHeight="1" x14ac:dyDescent="0.35">
      <c r="A21" s="40" t="s">
        <v>1201</v>
      </c>
      <c r="B21" s="40" t="s">
        <v>1170</v>
      </c>
      <c r="C21" s="40" t="s">
        <v>1171</v>
      </c>
      <c r="D21" s="40" t="s">
        <v>184</v>
      </c>
      <c r="E21" s="40">
        <v>15</v>
      </c>
      <c r="F21" s="40" t="s">
        <v>1202</v>
      </c>
      <c r="G21" s="6" t="s">
        <v>24</v>
      </c>
      <c r="H21" s="13"/>
      <c r="I21" s="16"/>
      <c r="J21" s="17"/>
      <c r="K21" s="18"/>
      <c r="L21" s="6" t="s">
        <v>172</v>
      </c>
    </row>
    <row r="22" spans="1:12" x14ac:dyDescent="0.35">
      <c r="A22" s="45"/>
      <c r="B22" s="45"/>
      <c r="C22" s="45"/>
      <c r="D22" s="45"/>
      <c r="E22" s="45"/>
      <c r="F22" s="45"/>
      <c r="G22" s="46"/>
      <c r="H22" s="45"/>
      <c r="I22" s="47"/>
      <c r="J22" s="48"/>
      <c r="K22" s="48"/>
      <c r="L22" s="48"/>
    </row>
  </sheetData>
  <sheetProtection sheet="1" selectLockedCells="1" sort="0" autoFilter="0"/>
  <autoFilter ref="A4:L4" xr:uid="{00000000-0009-0000-0000-000027000000}"/>
  <mergeCells count="5">
    <mergeCell ref="I1:L1"/>
    <mergeCell ref="A1:F1"/>
    <mergeCell ref="B2:L2"/>
    <mergeCell ref="G3:I3"/>
    <mergeCell ref="J3:L3"/>
  </mergeCells>
  <conditionalFormatting sqref="B2:L2">
    <cfRule type="dataBar" priority="34">
      <dataBar>
        <cfvo type="num" val="0"/>
        <cfvo type="num" val="1"/>
        <color rgb="FF4F81BD"/>
      </dataBar>
    </cfRule>
    <cfRule type="expression" dxfId="577" priority="34">
      <formula>$W$2&gt;=0.8</formula>
    </cfRule>
    <cfRule type="expression" dxfId="576" priority="34">
      <formula>AND($W$2&gt;=0.5,$W$2&lt;0.8)</formula>
    </cfRule>
    <cfRule type="expression" dxfId="575" priority="34">
      <formula>$W$2&lt;0.5</formula>
    </cfRule>
  </conditionalFormatting>
  <conditionalFormatting sqref="G5:G22">
    <cfRule type="expression" dxfId="574" priority="21">
      <formula>$G5="Met"</formula>
    </cfRule>
    <cfRule type="expression" dxfId="573" priority="22">
      <formula>$G5="Achieved"</formula>
    </cfRule>
    <cfRule type="expression" dxfId="572" priority="23">
      <formula>$G5="Partially met"</formula>
    </cfRule>
    <cfRule type="expression" dxfId="571" priority="24">
      <formula>$G5="Partially achieved"</formula>
    </cfRule>
    <cfRule type="expression" dxfId="570" priority="25">
      <formula>$G5="Not met"</formula>
    </cfRule>
    <cfRule type="expression" dxfId="569" priority="26">
      <formula>$G5="Not yet achieved"</formula>
    </cfRule>
    <cfRule type="expression" dxfId="568" priority="27">
      <formula>$G5="Not applicable"</formula>
    </cfRule>
  </conditionalFormatting>
  <conditionalFormatting sqref="K5:K500">
    <cfRule type="expression" dxfId="567" priority="1">
      <formula>AND(K5&lt;&gt;"",K5&lt;TODAY())</formula>
    </cfRule>
  </conditionalFormatting>
  <conditionalFormatting sqref="L5:L22">
    <cfRule type="beginsWith" dxfId="566" priority="2" operator="beginsWith" text="Blue">
      <formula>LEFT(L5,LEN("Blue"))="Blue"</formula>
    </cfRule>
    <cfRule type="beginsWith" dxfId="565" priority="3" operator="beginsWith" text="Green">
      <formula>LEFT(L5,LEN("Green"))="Green"</formula>
    </cfRule>
    <cfRule type="beginsWith" dxfId="564" priority="4" operator="beginsWith" text="Red">
      <formula>LEFT(L5,LEN("Red"))="Red"</formula>
    </cfRule>
    <cfRule type="beginsWith" dxfId="563" priority="5" operator="beginsWith" text="Grey">
      <formula>LEFT(L5,LEN("Grey"))="Grey"</formula>
    </cfRule>
    <cfRule type="beginsWith" dxfId="562" priority="6" operator="beginsWith" text="Amber">
      <formula>LEFT(L5,LEN("Amber"))="Amber"</formula>
    </cfRule>
    <cfRule type="beginsWith" dxfId="561" priority="7" operator="beginsWith" text="Black">
      <formula>LEFT(L5,LEN("Black"))="Black"</formula>
    </cfRule>
  </conditionalFormatting>
  <dataValidations count="3">
    <dataValidation type="list" allowBlank="1" sqref="G5:G6" xr:uid="{00000000-0002-0000-2700-000000000000}">
      <formula1>MSStatus</formula1>
    </dataValidation>
    <dataValidation type="list" allowBlank="1" sqref="G7:G21" xr:uid="{00000000-0002-0000-2700-000001000000}">
      <formula1>RecStatus</formula1>
    </dataValidation>
    <dataValidation type="list" allowBlank="1" sqref="L5:L22" xr:uid="{00000000-0002-0000-2700-000002000000}">
      <formula1>BRAGStatus</formula1>
    </dataValidation>
  </dataValidations>
  <hyperlinks>
    <hyperlink ref="I1" r:id="rId1" xr:uid="{00000000-0004-0000-2700-000000000000}"/>
    <hyperlink ref="H1" location="Dashboard!A1" display="← Dashboard" xr:uid="{D90FF3CF-256D-4E8A-A354-41AC4A02136B}"/>
  </hyperlinks>
  <pageMargins left="0.3" right="0.3" top="0.75" bottom="0.75" header="0.5" footer="0.5"/>
  <pageSetup fitToHeight="0" orientation="landscape"/>
  <headerFooter>
    <oddHeader>&amp;LMid Cheshire Hospitals NHS Foundation Trust&amp;CGPICS V3 – Appendix 3 Audit&amp;R28 Jan 2026</oddHeader>
    <oddFooter>&amp;LConfidential – For internal audit use&amp;CPage &amp;P of &amp;N&amp;R© NHS</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tabColor rgb="FF2E75B6"/>
  </sheetPr>
  <dimension ref="A1:Y25"/>
  <sheetViews>
    <sheetView showGridLines="0" showOutlineSymbols="0" zoomScaleNormal="100" workbookViewId="0">
      <pane ySplit="4" topLeftCell="A24" activePane="bottomLeft" state="frozen"/>
      <selection activeCell="K12" sqref="K12"/>
      <selection pane="bottomLeft" activeCell="H1" sqref="H1"/>
    </sheetView>
  </sheetViews>
  <sheetFormatPr defaultRowHeight="14.5" x14ac:dyDescent="0.35"/>
  <cols>
    <col min="1" max="1" width="10.81640625" customWidth="1"/>
    <col min="2" max="2" width="13" hidden="1" customWidth="1"/>
    <col min="3" max="3" width="45" hidden="1" customWidth="1"/>
    <col min="4" max="4" width="18" customWidth="1"/>
    <col min="5" max="5" width="12" hidden="1" customWidth="1"/>
    <col min="6" max="6" width="45" customWidth="1"/>
    <col min="7" max="7" width="30" customWidth="1"/>
    <col min="8" max="8" width="33.1796875" customWidth="1"/>
    <col min="9" max="10" width="34" customWidth="1"/>
    <col min="11" max="11" width="16" customWidth="1"/>
    <col min="12" max="12" width="14" customWidth="1"/>
    <col min="23" max="24" width="0" hidden="1" customWidth="1"/>
    <col min="25" max="25" width="13" hidden="1" customWidth="1"/>
    <col min="26" max="26" width="0" hidden="1" customWidth="1"/>
  </cols>
  <sheetData>
    <row r="1" spans="1:23" ht="80" customHeight="1" x14ac:dyDescent="0.45">
      <c r="A1" s="361" t="s">
        <v>1203</v>
      </c>
      <c r="B1" s="362"/>
      <c r="C1" s="362"/>
      <c r="D1" s="362"/>
      <c r="E1" s="362"/>
      <c r="F1" s="362"/>
      <c r="G1" s="30" t="e" vm="3">
        <v>#VALUE!</v>
      </c>
      <c r="H1" s="44" t="e" vm="4">
        <v>#VALUE!</v>
      </c>
      <c r="I1" s="358" t="s">
        <v>163</v>
      </c>
      <c r="J1" s="359"/>
      <c r="K1" s="359"/>
      <c r="L1" s="360"/>
    </row>
    <row r="2" spans="1:23" ht="66" customHeight="1" x14ac:dyDescent="0.35">
      <c r="A2" s="50" t="s">
        <v>3089</v>
      </c>
      <c r="B2" s="317" t="str">
        <f>REPT("█",ROUND($W$2*50,0))&amp;REPT("░",50-ROUND($W$2*50,0))&amp;" "&amp;TEXT($W$2,"0%")</f>
        <v>░░░░░░░░░░░░░░░░░░░░░░░░░░░░░░░░░░░░░░░░░░░░░░░░░░ 0%</v>
      </c>
      <c r="C2" s="235"/>
      <c r="D2" s="235"/>
      <c r="E2" s="235"/>
      <c r="F2" s="235"/>
      <c r="G2" s="235"/>
      <c r="H2" s="235"/>
      <c r="I2" s="235"/>
      <c r="J2" s="235"/>
      <c r="K2" s="235"/>
      <c r="L2" s="235"/>
      <c r="W2" s="32">
        <f>IFERROR(1-COUNTIF($G:$G,"Not assessed")/(COUNTIF($D:$D,"Minimum Standard")+COUNTIF($D:$D,"Quality Recommendation")),0)</f>
        <v>0</v>
      </c>
    </row>
    <row r="3" spans="1:23" ht="20" customHeight="1" x14ac:dyDescent="0.35">
      <c r="A3" s="33"/>
      <c r="B3" s="33"/>
      <c r="C3" s="33"/>
      <c r="D3" s="33"/>
      <c r="E3" s="33"/>
      <c r="F3" s="33"/>
      <c r="G3" s="236"/>
      <c r="H3" s="235"/>
      <c r="I3" s="235"/>
      <c r="J3" s="236"/>
      <c r="K3" s="235"/>
      <c r="L3" s="235"/>
    </row>
    <row r="4" spans="1:23" ht="30" customHeight="1" x14ac:dyDescent="0.35">
      <c r="A4" s="34" t="s">
        <v>161</v>
      </c>
      <c r="B4" s="34" t="s">
        <v>105</v>
      </c>
      <c r="C4" s="34" t="s">
        <v>164</v>
      </c>
      <c r="D4" s="34" t="s">
        <v>165</v>
      </c>
      <c r="E4" s="34" t="s">
        <v>166</v>
      </c>
      <c r="F4" s="34" t="s">
        <v>167</v>
      </c>
      <c r="G4" s="35" t="s">
        <v>68</v>
      </c>
      <c r="H4" s="34" t="s">
        <v>70</v>
      </c>
      <c r="I4" s="34" t="s">
        <v>45</v>
      </c>
      <c r="J4" s="34" t="s">
        <v>47</v>
      </c>
      <c r="K4" s="36" t="s">
        <v>49</v>
      </c>
      <c r="L4" s="34" t="s">
        <v>15</v>
      </c>
    </row>
    <row r="5" spans="1:23" ht="60" customHeight="1" x14ac:dyDescent="0.35">
      <c r="A5" s="40" t="s">
        <v>1204</v>
      </c>
      <c r="B5" s="40" t="s">
        <v>1205</v>
      </c>
      <c r="C5" s="40" t="s">
        <v>1206</v>
      </c>
      <c r="D5" s="40" t="s">
        <v>125</v>
      </c>
      <c r="E5" s="40">
        <v>1</v>
      </c>
      <c r="F5" s="40" t="s">
        <v>1207</v>
      </c>
      <c r="G5" s="7" t="s">
        <v>24</v>
      </c>
      <c r="H5" s="13"/>
      <c r="I5" s="14"/>
      <c r="J5" s="15"/>
      <c r="K5" s="15"/>
      <c r="L5" s="6" t="s">
        <v>172</v>
      </c>
    </row>
    <row r="6" spans="1:23" ht="60" customHeight="1" x14ac:dyDescent="0.35">
      <c r="A6" s="42" t="s">
        <v>1208</v>
      </c>
      <c r="B6" s="42" t="s">
        <v>1205</v>
      </c>
      <c r="C6" s="42" t="s">
        <v>1206</v>
      </c>
      <c r="D6" s="42" t="s">
        <v>125</v>
      </c>
      <c r="E6" s="42">
        <v>2</v>
      </c>
      <c r="F6" s="42" t="s">
        <v>1209</v>
      </c>
      <c r="G6" s="6" t="s">
        <v>24</v>
      </c>
      <c r="H6" s="13"/>
      <c r="I6" s="16"/>
      <c r="J6" s="17"/>
      <c r="K6" s="17"/>
      <c r="L6" s="6" t="s">
        <v>172</v>
      </c>
    </row>
    <row r="7" spans="1:23" ht="60" customHeight="1" x14ac:dyDescent="0.35">
      <c r="A7" s="40" t="s">
        <v>1210</v>
      </c>
      <c r="B7" s="40" t="s">
        <v>1205</v>
      </c>
      <c r="C7" s="40" t="s">
        <v>1206</v>
      </c>
      <c r="D7" s="40" t="s">
        <v>125</v>
      </c>
      <c r="E7" s="40">
        <v>3</v>
      </c>
      <c r="F7" s="40" t="s">
        <v>1211</v>
      </c>
      <c r="G7" s="6" t="s">
        <v>24</v>
      </c>
      <c r="H7" s="13"/>
      <c r="I7" s="16"/>
      <c r="J7" s="17"/>
      <c r="K7" s="17"/>
      <c r="L7" s="6" t="s">
        <v>172</v>
      </c>
    </row>
    <row r="8" spans="1:23" ht="60" customHeight="1" x14ac:dyDescent="0.35">
      <c r="A8" s="42" t="s">
        <v>1212</v>
      </c>
      <c r="B8" s="42" t="s">
        <v>1205</v>
      </c>
      <c r="C8" s="42" t="s">
        <v>1206</v>
      </c>
      <c r="D8" s="42" t="s">
        <v>125</v>
      </c>
      <c r="E8" s="42">
        <v>4</v>
      </c>
      <c r="F8" s="42" t="s">
        <v>1213</v>
      </c>
      <c r="G8" s="6" t="s">
        <v>24</v>
      </c>
      <c r="H8" s="13"/>
      <c r="I8" s="16"/>
      <c r="J8" s="17"/>
      <c r="K8" s="17"/>
      <c r="L8" s="6" t="s">
        <v>172</v>
      </c>
    </row>
    <row r="9" spans="1:23" ht="60" customHeight="1" x14ac:dyDescent="0.35">
      <c r="A9" s="40" t="s">
        <v>1214</v>
      </c>
      <c r="B9" s="40" t="s">
        <v>1205</v>
      </c>
      <c r="C9" s="40" t="s">
        <v>1206</v>
      </c>
      <c r="D9" s="40" t="s">
        <v>125</v>
      </c>
      <c r="E9" s="40">
        <v>5</v>
      </c>
      <c r="F9" s="40" t="s">
        <v>1215</v>
      </c>
      <c r="G9" s="6" t="s">
        <v>24</v>
      </c>
      <c r="H9" s="13"/>
      <c r="I9" s="16"/>
      <c r="J9" s="17"/>
      <c r="K9" s="17"/>
      <c r="L9" s="6" t="s">
        <v>172</v>
      </c>
    </row>
    <row r="10" spans="1:23" ht="60" customHeight="1" x14ac:dyDescent="0.35">
      <c r="A10" s="42" t="s">
        <v>1216</v>
      </c>
      <c r="B10" s="42" t="s">
        <v>1205</v>
      </c>
      <c r="C10" s="42" t="s">
        <v>1206</v>
      </c>
      <c r="D10" s="42" t="s">
        <v>125</v>
      </c>
      <c r="E10" s="42">
        <v>6</v>
      </c>
      <c r="F10" s="42" t="s">
        <v>1217</v>
      </c>
      <c r="G10" s="6" t="s">
        <v>24</v>
      </c>
      <c r="H10" s="13"/>
      <c r="I10" s="16"/>
      <c r="J10" s="17"/>
      <c r="K10" s="17"/>
      <c r="L10" s="6" t="s">
        <v>172</v>
      </c>
    </row>
    <row r="11" spans="1:23" ht="60" customHeight="1" x14ac:dyDescent="0.35">
      <c r="A11" s="40" t="s">
        <v>1218</v>
      </c>
      <c r="B11" s="40" t="s">
        <v>1205</v>
      </c>
      <c r="C11" s="40" t="s">
        <v>1206</v>
      </c>
      <c r="D11" s="40" t="s">
        <v>125</v>
      </c>
      <c r="E11" s="40">
        <v>7</v>
      </c>
      <c r="F11" s="40" t="s">
        <v>1219</v>
      </c>
      <c r="G11" s="6" t="s">
        <v>24</v>
      </c>
      <c r="H11" s="13"/>
      <c r="I11" s="16"/>
      <c r="J11" s="17"/>
      <c r="K11" s="17"/>
      <c r="L11" s="6" t="s">
        <v>172</v>
      </c>
    </row>
    <row r="12" spans="1:23" ht="60" customHeight="1" x14ac:dyDescent="0.35">
      <c r="A12" s="42" t="s">
        <v>1220</v>
      </c>
      <c r="B12" s="42" t="s">
        <v>1205</v>
      </c>
      <c r="C12" s="42" t="s">
        <v>1206</v>
      </c>
      <c r="D12" s="42" t="s">
        <v>125</v>
      </c>
      <c r="E12" s="42">
        <v>8</v>
      </c>
      <c r="F12" s="42" t="s">
        <v>1221</v>
      </c>
      <c r="G12" s="6" t="s">
        <v>24</v>
      </c>
      <c r="H12" s="13"/>
      <c r="I12" s="16"/>
      <c r="J12" s="17"/>
      <c r="K12" s="18"/>
      <c r="L12" s="6" t="s">
        <v>172</v>
      </c>
    </row>
    <row r="13" spans="1:23" ht="60" customHeight="1" x14ac:dyDescent="0.35">
      <c r="A13" s="40" t="s">
        <v>1222</v>
      </c>
      <c r="B13" s="40" t="s">
        <v>1205</v>
      </c>
      <c r="C13" s="40" t="s">
        <v>1206</v>
      </c>
      <c r="D13" s="40" t="s">
        <v>125</v>
      </c>
      <c r="E13" s="40">
        <v>9</v>
      </c>
      <c r="F13" s="40" t="s">
        <v>1223</v>
      </c>
      <c r="G13" s="6" t="s">
        <v>24</v>
      </c>
      <c r="H13" s="13"/>
      <c r="I13" s="16"/>
      <c r="J13" s="17"/>
      <c r="K13" s="18"/>
      <c r="L13" s="6" t="s">
        <v>172</v>
      </c>
    </row>
    <row r="14" spans="1:23" ht="60" customHeight="1" x14ac:dyDescent="0.35">
      <c r="A14" s="42" t="s">
        <v>1224</v>
      </c>
      <c r="B14" s="42" t="s">
        <v>1205</v>
      </c>
      <c r="C14" s="42" t="s">
        <v>1206</v>
      </c>
      <c r="D14" s="42" t="s">
        <v>125</v>
      </c>
      <c r="E14" s="42">
        <v>10</v>
      </c>
      <c r="F14" s="42" t="s">
        <v>1225</v>
      </c>
      <c r="G14" s="6" t="s">
        <v>24</v>
      </c>
      <c r="H14" s="13"/>
      <c r="I14" s="16"/>
      <c r="J14" s="17"/>
      <c r="K14" s="17"/>
      <c r="L14" s="6" t="s">
        <v>172</v>
      </c>
    </row>
    <row r="15" spans="1:23" ht="60" customHeight="1" x14ac:dyDescent="0.35">
      <c r="A15" s="40" t="s">
        <v>1226</v>
      </c>
      <c r="B15" s="40" t="s">
        <v>1205</v>
      </c>
      <c r="C15" s="40" t="s">
        <v>1206</v>
      </c>
      <c r="D15" s="40" t="s">
        <v>184</v>
      </c>
      <c r="E15" s="40">
        <v>1</v>
      </c>
      <c r="F15" s="40" t="s">
        <v>1227</v>
      </c>
      <c r="G15" s="6" t="s">
        <v>24</v>
      </c>
      <c r="H15" s="13"/>
      <c r="I15" s="16"/>
      <c r="J15" s="17"/>
      <c r="K15" s="17"/>
      <c r="L15" s="6" t="s">
        <v>172</v>
      </c>
    </row>
    <row r="16" spans="1:23" ht="60" customHeight="1" x14ac:dyDescent="0.35">
      <c r="A16" s="42" t="s">
        <v>1228</v>
      </c>
      <c r="B16" s="42" t="s">
        <v>1205</v>
      </c>
      <c r="C16" s="42" t="s">
        <v>1206</v>
      </c>
      <c r="D16" s="42" t="s">
        <v>184</v>
      </c>
      <c r="E16" s="42">
        <v>2</v>
      </c>
      <c r="F16" s="42" t="s">
        <v>1229</v>
      </c>
      <c r="G16" s="6" t="s">
        <v>24</v>
      </c>
      <c r="H16" s="13"/>
      <c r="I16" s="16"/>
      <c r="J16" s="17"/>
      <c r="K16" s="17"/>
      <c r="L16" s="6" t="s">
        <v>172</v>
      </c>
    </row>
    <row r="17" spans="1:12" ht="60" customHeight="1" x14ac:dyDescent="0.35">
      <c r="A17" s="40" t="s">
        <v>1230</v>
      </c>
      <c r="B17" s="40" t="s">
        <v>1205</v>
      </c>
      <c r="C17" s="40" t="s">
        <v>1206</v>
      </c>
      <c r="D17" s="40" t="s">
        <v>184</v>
      </c>
      <c r="E17" s="40">
        <v>3</v>
      </c>
      <c r="F17" s="40" t="s">
        <v>1231</v>
      </c>
      <c r="G17" s="6" t="s">
        <v>24</v>
      </c>
      <c r="H17" s="13"/>
      <c r="I17" s="16"/>
      <c r="J17" s="17"/>
      <c r="K17" s="18"/>
      <c r="L17" s="6" t="s">
        <v>172</v>
      </c>
    </row>
    <row r="18" spans="1:12" ht="60" customHeight="1" x14ac:dyDescent="0.35">
      <c r="A18" s="42" t="s">
        <v>1232</v>
      </c>
      <c r="B18" s="42" t="s">
        <v>1205</v>
      </c>
      <c r="C18" s="42" t="s">
        <v>1206</v>
      </c>
      <c r="D18" s="42" t="s">
        <v>184</v>
      </c>
      <c r="E18" s="42">
        <v>4</v>
      </c>
      <c r="F18" s="56" t="s">
        <v>3258</v>
      </c>
      <c r="G18" s="6" t="s">
        <v>24</v>
      </c>
      <c r="H18" s="13"/>
      <c r="I18" s="16"/>
      <c r="J18" s="17"/>
      <c r="K18" s="18"/>
      <c r="L18" s="6" t="s">
        <v>172</v>
      </c>
    </row>
    <row r="19" spans="1:12" ht="60" customHeight="1" x14ac:dyDescent="0.35">
      <c r="A19" s="57" t="s">
        <v>1233</v>
      </c>
      <c r="B19" s="57" t="s">
        <v>1205</v>
      </c>
      <c r="C19" s="57" t="s">
        <v>1206</v>
      </c>
      <c r="D19" s="57" t="s">
        <v>184</v>
      </c>
      <c r="E19" s="57">
        <v>5</v>
      </c>
      <c r="F19" s="57" t="s">
        <v>1234</v>
      </c>
      <c r="G19" s="6" t="s">
        <v>24</v>
      </c>
      <c r="H19" s="13"/>
      <c r="I19" s="16"/>
      <c r="J19" s="17"/>
      <c r="K19" s="18"/>
      <c r="L19" s="6" t="s">
        <v>172</v>
      </c>
    </row>
    <row r="20" spans="1:12" ht="60" customHeight="1" x14ac:dyDescent="0.35">
      <c r="A20" s="58" t="s">
        <v>1235</v>
      </c>
      <c r="B20" s="58" t="s">
        <v>1205</v>
      </c>
      <c r="C20" s="58" t="s">
        <v>1206</v>
      </c>
      <c r="D20" s="58" t="s">
        <v>184</v>
      </c>
      <c r="E20" s="58">
        <v>6</v>
      </c>
      <c r="F20" s="58" t="s">
        <v>3259</v>
      </c>
      <c r="G20" s="6" t="s">
        <v>24</v>
      </c>
      <c r="H20" s="13"/>
      <c r="I20" s="16"/>
      <c r="J20" s="17"/>
      <c r="K20" s="18"/>
      <c r="L20" s="6" t="s">
        <v>172</v>
      </c>
    </row>
    <row r="21" spans="1:12" ht="60" customHeight="1" x14ac:dyDescent="0.35">
      <c r="A21" s="57" t="s">
        <v>1236</v>
      </c>
      <c r="B21" s="57" t="s">
        <v>1205</v>
      </c>
      <c r="C21" s="57" t="s">
        <v>1206</v>
      </c>
      <c r="D21" s="57" t="s">
        <v>184</v>
      </c>
      <c r="E21" s="57">
        <v>7</v>
      </c>
      <c r="F21" s="57" t="s">
        <v>1237</v>
      </c>
      <c r="G21" s="6" t="s">
        <v>24</v>
      </c>
      <c r="H21" s="13"/>
      <c r="I21" s="16"/>
      <c r="J21" s="17"/>
      <c r="K21" s="17"/>
      <c r="L21" s="6" t="s">
        <v>172</v>
      </c>
    </row>
    <row r="22" spans="1:12" ht="60" customHeight="1" x14ac:dyDescent="0.35">
      <c r="A22" s="56" t="s">
        <v>1238</v>
      </c>
      <c r="B22" s="56" t="s">
        <v>1205</v>
      </c>
      <c r="C22" s="56" t="s">
        <v>1206</v>
      </c>
      <c r="D22" s="56" t="s">
        <v>184</v>
      </c>
      <c r="E22" s="56">
        <v>8</v>
      </c>
      <c r="F22" s="56" t="s">
        <v>1239</v>
      </c>
      <c r="G22" s="1" t="s">
        <v>24</v>
      </c>
      <c r="H22" s="19"/>
      <c r="I22" s="20"/>
      <c r="J22" s="21"/>
      <c r="K22" s="21"/>
      <c r="L22" s="6" t="s">
        <v>172</v>
      </c>
    </row>
    <row r="23" spans="1:12" ht="60" customHeight="1" x14ac:dyDescent="0.35">
      <c r="A23" s="59" t="s">
        <v>1240</v>
      </c>
      <c r="B23" s="59" t="s">
        <v>1205</v>
      </c>
      <c r="C23" s="59" t="s">
        <v>1206</v>
      </c>
      <c r="D23" s="59" t="s">
        <v>184</v>
      </c>
      <c r="E23" s="59">
        <v>9</v>
      </c>
      <c r="F23" s="59" t="s">
        <v>3260</v>
      </c>
      <c r="G23" s="1" t="s">
        <v>24</v>
      </c>
      <c r="H23" s="19"/>
      <c r="I23" s="20"/>
      <c r="J23" s="21"/>
      <c r="K23" s="21"/>
      <c r="L23" s="6" t="s">
        <v>172</v>
      </c>
    </row>
    <row r="24" spans="1:12" ht="60" customHeight="1" x14ac:dyDescent="0.35">
      <c r="A24" s="56" t="s">
        <v>1241</v>
      </c>
      <c r="B24" s="56" t="s">
        <v>1205</v>
      </c>
      <c r="C24" s="56" t="s">
        <v>1206</v>
      </c>
      <c r="D24" s="56" t="s">
        <v>184</v>
      </c>
      <c r="E24" s="56">
        <v>10</v>
      </c>
      <c r="F24" s="56" t="s">
        <v>1242</v>
      </c>
      <c r="G24" s="1" t="s">
        <v>24</v>
      </c>
      <c r="H24" s="19"/>
      <c r="I24" s="20"/>
      <c r="J24" s="21"/>
      <c r="K24" s="21"/>
      <c r="L24" s="6" t="s">
        <v>172</v>
      </c>
    </row>
    <row r="25" spans="1:12" ht="60" customHeight="1" x14ac:dyDescent="0.35">
      <c r="A25" s="59" t="s">
        <v>1243</v>
      </c>
      <c r="B25" s="59" t="s">
        <v>1205</v>
      </c>
      <c r="C25" s="59" t="s">
        <v>1206</v>
      </c>
      <c r="D25" s="59" t="s">
        <v>184</v>
      </c>
      <c r="E25" s="59">
        <v>11</v>
      </c>
      <c r="F25" s="59" t="s">
        <v>1244</v>
      </c>
      <c r="G25" s="1" t="s">
        <v>24</v>
      </c>
      <c r="H25" s="19"/>
      <c r="I25" s="20"/>
      <c r="J25" s="21"/>
      <c r="K25" s="21"/>
      <c r="L25" s="6" t="s">
        <v>172</v>
      </c>
    </row>
  </sheetData>
  <sheetProtection sheet="1" selectLockedCells="1" sort="0" autoFilter="0"/>
  <autoFilter ref="A4:L4" xr:uid="{00000000-0009-0000-0000-000028000000}"/>
  <mergeCells count="5">
    <mergeCell ref="I1:L1"/>
    <mergeCell ref="A1:F1"/>
    <mergeCell ref="B2:L2"/>
    <mergeCell ref="G3:I3"/>
    <mergeCell ref="J3:L3"/>
  </mergeCells>
  <conditionalFormatting sqref="B2:L2">
    <cfRule type="dataBar" priority="34">
      <dataBar>
        <cfvo type="num" val="0"/>
        <cfvo type="num" val="1"/>
        <color rgb="FF4F81BD"/>
      </dataBar>
    </cfRule>
    <cfRule type="expression" dxfId="560" priority="34">
      <formula>$W$2&gt;=0.8</formula>
    </cfRule>
    <cfRule type="expression" dxfId="559" priority="34">
      <formula>AND($W$2&gt;=0.5,$W$2&lt;0.8)</formula>
    </cfRule>
    <cfRule type="expression" dxfId="558" priority="34">
      <formula>$W$2&lt;0.5</formula>
    </cfRule>
  </conditionalFormatting>
  <conditionalFormatting sqref="G5:G25">
    <cfRule type="expression" dxfId="557" priority="21">
      <formula>$G5="Met"</formula>
    </cfRule>
    <cfRule type="expression" dxfId="556" priority="22">
      <formula>$G5="Achieved"</formula>
    </cfRule>
    <cfRule type="expression" dxfId="555" priority="23">
      <formula>$G5="Partially met"</formula>
    </cfRule>
    <cfRule type="expression" dxfId="554" priority="24">
      <formula>$G5="Partially achieved"</formula>
    </cfRule>
    <cfRule type="expression" dxfId="553" priority="25">
      <formula>$G5="Not met"</formula>
    </cfRule>
    <cfRule type="expression" dxfId="552" priority="26">
      <formula>$G5="Not yet achieved"</formula>
    </cfRule>
    <cfRule type="expression" dxfId="551" priority="27">
      <formula>$G5="Not applicable"</formula>
    </cfRule>
  </conditionalFormatting>
  <conditionalFormatting sqref="K5:K500">
    <cfRule type="expression" dxfId="550" priority="1">
      <formula>AND(K5&lt;&gt;"",K5&lt;TODAY())</formula>
    </cfRule>
  </conditionalFormatting>
  <conditionalFormatting sqref="L5:L25">
    <cfRule type="beginsWith" dxfId="549" priority="2" operator="beginsWith" text="Blue">
      <formula>LEFT(L5,LEN("Blue"))="Blue"</formula>
    </cfRule>
    <cfRule type="beginsWith" dxfId="548" priority="3" operator="beginsWith" text="Green">
      <formula>LEFT(L5,LEN("Green"))="Green"</formula>
    </cfRule>
    <cfRule type="beginsWith" dxfId="547" priority="4" operator="beginsWith" text="Red">
      <formula>LEFT(L5,LEN("Red"))="Red"</formula>
    </cfRule>
    <cfRule type="beginsWith" dxfId="546" priority="5" operator="beginsWith" text="Grey">
      <formula>LEFT(L5,LEN("Grey"))="Grey"</formula>
    </cfRule>
    <cfRule type="beginsWith" dxfId="545" priority="6" operator="beginsWith" text="Amber">
      <formula>LEFT(L5,LEN("Amber"))="Amber"</formula>
    </cfRule>
    <cfRule type="beginsWith" dxfId="544" priority="7" operator="beginsWith" text="Black">
      <formula>LEFT(L5,LEN("Black"))="Black"</formula>
    </cfRule>
  </conditionalFormatting>
  <dataValidations count="3">
    <dataValidation type="list" allowBlank="1" sqref="G5:G14" xr:uid="{00000000-0002-0000-2800-000000000000}">
      <formula1>MSStatus</formula1>
    </dataValidation>
    <dataValidation type="list" allowBlank="1" sqref="G15:G25" xr:uid="{00000000-0002-0000-2800-000001000000}">
      <formula1>RecStatus</formula1>
    </dataValidation>
    <dataValidation type="list" allowBlank="1" sqref="L5:L25" xr:uid="{00000000-0002-0000-2800-000002000000}">
      <formula1>BRAGStatus</formula1>
    </dataValidation>
  </dataValidations>
  <hyperlinks>
    <hyperlink ref="I1" r:id="rId1" xr:uid="{00000000-0004-0000-2800-000000000000}"/>
    <hyperlink ref="H1" location="Dashboard!A1" display="← Dashboard" xr:uid="{F410095F-24E0-4748-A2DE-A38857E52922}"/>
  </hyperlinks>
  <pageMargins left="0.3" right="0.3" top="0.75" bottom="0.75" header="0.5" footer="0.5"/>
  <pageSetup fitToHeight="0" orientation="landscape"/>
  <headerFooter>
    <oddHeader>&amp;LMid Cheshire Hospitals NHS Foundation Trust&amp;CGPICS V3 – Appendix 3 Audit&amp;R28 Jan 2026</oddHeader>
    <oddFooter>&amp;LConfidential – For internal audit use&amp;CPage &amp;P of &amp;N&amp;R© NHS</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tabColor rgb="FF2E75B6"/>
  </sheetPr>
  <dimension ref="A1:Y25"/>
  <sheetViews>
    <sheetView showGridLines="0" showOutlineSymbols="0" zoomScaleNormal="100" workbookViewId="0">
      <pane ySplit="4" topLeftCell="A18" activePane="bottomLeft" state="frozen"/>
      <selection activeCell="K12" sqref="K12"/>
      <selection pane="bottomLeft" activeCell="G18" sqref="G18"/>
    </sheetView>
  </sheetViews>
  <sheetFormatPr defaultRowHeight="14.5" x14ac:dyDescent="0.35"/>
  <cols>
    <col min="1" max="1" width="10.81640625" customWidth="1"/>
    <col min="2" max="2" width="13" hidden="1" customWidth="1"/>
    <col min="3" max="3" width="35" hidden="1" customWidth="1"/>
    <col min="4" max="4" width="18" customWidth="1"/>
    <col min="5" max="5" width="12" hidden="1" customWidth="1"/>
    <col min="6" max="6" width="45" customWidth="1"/>
    <col min="7" max="7" width="30" customWidth="1"/>
    <col min="8" max="8" width="33.1796875" customWidth="1"/>
    <col min="9" max="10" width="34" customWidth="1"/>
    <col min="11" max="11" width="16" customWidth="1"/>
    <col min="12" max="12" width="14" customWidth="1"/>
    <col min="23" max="24" width="0" hidden="1" customWidth="1"/>
    <col min="25" max="25" width="13" hidden="1" customWidth="1"/>
    <col min="26" max="26" width="0" hidden="1" customWidth="1"/>
  </cols>
  <sheetData>
    <row r="1" spans="1:23" ht="80" customHeight="1" x14ac:dyDescent="0.45">
      <c r="A1" s="361" t="s">
        <v>1245</v>
      </c>
      <c r="B1" s="362"/>
      <c r="C1" s="362"/>
      <c r="D1" s="362"/>
      <c r="E1" s="362"/>
      <c r="F1" s="362"/>
      <c r="G1" s="30" t="e" vm="3">
        <v>#VALUE!</v>
      </c>
      <c r="H1" s="44" t="e" vm="4">
        <v>#VALUE!</v>
      </c>
      <c r="I1" s="358" t="s">
        <v>163</v>
      </c>
      <c r="J1" s="359"/>
      <c r="K1" s="359"/>
      <c r="L1" s="360"/>
    </row>
    <row r="2" spans="1:23" ht="66" customHeight="1" x14ac:dyDescent="0.35">
      <c r="A2" s="50" t="s">
        <v>3089</v>
      </c>
      <c r="B2" s="317" t="str">
        <f>REPT("█",ROUND($W$2*50,0))&amp;REPT("░",50-ROUND($W$2*50,0))&amp;" "&amp;TEXT($W$2,"0%")</f>
        <v>░░░░░░░░░░░░░░░░░░░░░░░░░░░░░░░░░░░░░░░░░░░░░░░░░░ 0%</v>
      </c>
      <c r="C2" s="235"/>
      <c r="D2" s="235"/>
      <c r="E2" s="235"/>
      <c r="F2" s="235"/>
      <c r="G2" s="235"/>
      <c r="H2" s="235"/>
      <c r="I2" s="235"/>
      <c r="J2" s="235"/>
      <c r="K2" s="235"/>
      <c r="L2" s="235"/>
      <c r="W2" s="32">
        <f>IFERROR(1-COUNTIF($G:$G,"Not assessed")/(COUNTIF($D:$D,"Minimum Standard")+COUNTIF($D:$D,"Quality Recommendation")),0)</f>
        <v>0</v>
      </c>
    </row>
    <row r="3" spans="1:23" ht="20" customHeight="1" x14ac:dyDescent="0.35">
      <c r="A3" s="33"/>
      <c r="B3" s="33"/>
      <c r="C3" s="33"/>
      <c r="D3" s="33"/>
      <c r="E3" s="33"/>
      <c r="F3" s="33"/>
      <c r="G3" s="236"/>
      <c r="H3" s="235"/>
      <c r="I3" s="235"/>
      <c r="J3" s="236"/>
      <c r="K3" s="235"/>
      <c r="L3" s="235"/>
    </row>
    <row r="4" spans="1:23" ht="30" customHeight="1" x14ac:dyDescent="0.35">
      <c r="A4" s="34" t="s">
        <v>161</v>
      </c>
      <c r="B4" s="34" t="s">
        <v>105</v>
      </c>
      <c r="C4" s="34" t="s">
        <v>164</v>
      </c>
      <c r="D4" s="34" t="s">
        <v>165</v>
      </c>
      <c r="E4" s="34" t="s">
        <v>166</v>
      </c>
      <c r="F4" s="34" t="s">
        <v>167</v>
      </c>
      <c r="G4" s="35" t="s">
        <v>68</v>
      </c>
      <c r="H4" s="34" t="s">
        <v>70</v>
      </c>
      <c r="I4" s="34" t="s">
        <v>45</v>
      </c>
      <c r="J4" s="34" t="s">
        <v>47</v>
      </c>
      <c r="K4" s="36" t="s">
        <v>49</v>
      </c>
      <c r="L4" s="34" t="s">
        <v>15</v>
      </c>
    </row>
    <row r="5" spans="1:23" ht="60" customHeight="1" x14ac:dyDescent="0.35">
      <c r="A5" s="40" t="s">
        <v>1246</v>
      </c>
      <c r="B5" s="40" t="s">
        <v>1247</v>
      </c>
      <c r="C5" s="40" t="s">
        <v>1248</v>
      </c>
      <c r="D5" s="40" t="s">
        <v>125</v>
      </c>
      <c r="E5" s="40">
        <v>1</v>
      </c>
      <c r="F5" s="40" t="s">
        <v>1249</v>
      </c>
      <c r="G5" s="7" t="s">
        <v>24</v>
      </c>
      <c r="H5" s="13"/>
      <c r="I5" s="14"/>
      <c r="J5" s="15"/>
      <c r="K5" s="15"/>
      <c r="L5" s="6" t="s">
        <v>172</v>
      </c>
    </row>
    <row r="6" spans="1:23" ht="60" customHeight="1" x14ac:dyDescent="0.35">
      <c r="A6" s="42" t="s">
        <v>1250</v>
      </c>
      <c r="B6" s="42" t="s">
        <v>1247</v>
      </c>
      <c r="C6" s="42" t="s">
        <v>1248</v>
      </c>
      <c r="D6" s="42" t="s">
        <v>125</v>
      </c>
      <c r="E6" s="42">
        <v>2</v>
      </c>
      <c r="F6" s="42" t="s">
        <v>3261</v>
      </c>
      <c r="G6" s="6" t="s">
        <v>24</v>
      </c>
      <c r="H6" s="13"/>
      <c r="I6" s="16"/>
      <c r="J6" s="17"/>
      <c r="K6" s="17"/>
      <c r="L6" s="6" t="s">
        <v>172</v>
      </c>
    </row>
    <row r="7" spans="1:23" ht="60" customHeight="1" x14ac:dyDescent="0.35">
      <c r="A7" s="40" t="s">
        <v>1251</v>
      </c>
      <c r="B7" s="40" t="s">
        <v>1247</v>
      </c>
      <c r="C7" s="40" t="s">
        <v>1248</v>
      </c>
      <c r="D7" s="40" t="s">
        <v>125</v>
      </c>
      <c r="E7" s="40">
        <v>3</v>
      </c>
      <c r="F7" s="40" t="s">
        <v>1252</v>
      </c>
      <c r="G7" s="6" t="s">
        <v>24</v>
      </c>
      <c r="H7" s="13"/>
      <c r="I7" s="16"/>
      <c r="J7" s="17"/>
      <c r="K7" s="17"/>
      <c r="L7" s="6" t="s">
        <v>172</v>
      </c>
    </row>
    <row r="8" spans="1:23" ht="60" customHeight="1" x14ac:dyDescent="0.35">
      <c r="A8" s="42" t="s">
        <v>1253</v>
      </c>
      <c r="B8" s="42" t="s">
        <v>1247</v>
      </c>
      <c r="C8" s="42" t="s">
        <v>1248</v>
      </c>
      <c r="D8" s="42" t="s">
        <v>125</v>
      </c>
      <c r="E8" s="42">
        <v>4</v>
      </c>
      <c r="F8" s="42" t="s">
        <v>1254</v>
      </c>
      <c r="G8" s="6" t="s">
        <v>24</v>
      </c>
      <c r="H8" s="13"/>
      <c r="I8" s="16"/>
      <c r="J8" s="17"/>
      <c r="K8" s="17"/>
      <c r="L8" s="6" t="s">
        <v>172</v>
      </c>
    </row>
    <row r="9" spans="1:23" ht="60" customHeight="1" x14ac:dyDescent="0.35">
      <c r="A9" s="40" t="s">
        <v>1255</v>
      </c>
      <c r="B9" s="40" t="s">
        <v>1247</v>
      </c>
      <c r="C9" s="40" t="s">
        <v>1248</v>
      </c>
      <c r="D9" s="40" t="s">
        <v>125</v>
      </c>
      <c r="E9" s="40">
        <v>5</v>
      </c>
      <c r="F9" s="40" t="s">
        <v>3262</v>
      </c>
      <c r="G9" s="6" t="s">
        <v>24</v>
      </c>
      <c r="H9" s="13"/>
      <c r="I9" s="16"/>
      <c r="J9" s="17"/>
      <c r="K9" s="17"/>
      <c r="L9" s="6" t="s">
        <v>172</v>
      </c>
    </row>
    <row r="10" spans="1:23" ht="60" customHeight="1" x14ac:dyDescent="0.35">
      <c r="A10" s="42" t="s">
        <v>1256</v>
      </c>
      <c r="B10" s="42" t="s">
        <v>1247</v>
      </c>
      <c r="C10" s="42" t="s">
        <v>1248</v>
      </c>
      <c r="D10" s="42" t="s">
        <v>125</v>
      </c>
      <c r="E10" s="42">
        <v>6</v>
      </c>
      <c r="F10" s="42" t="s">
        <v>1257</v>
      </c>
      <c r="G10" s="6" t="s">
        <v>24</v>
      </c>
      <c r="H10" s="13"/>
      <c r="I10" s="16"/>
      <c r="J10" s="17"/>
      <c r="K10" s="17"/>
      <c r="L10" s="6" t="s">
        <v>172</v>
      </c>
    </row>
    <row r="11" spans="1:23" ht="60" customHeight="1" x14ac:dyDescent="0.35">
      <c r="A11" s="40" t="s">
        <v>1258</v>
      </c>
      <c r="B11" s="40" t="s">
        <v>1247</v>
      </c>
      <c r="C11" s="40" t="s">
        <v>1248</v>
      </c>
      <c r="D11" s="40" t="s">
        <v>125</v>
      </c>
      <c r="E11" s="40">
        <v>7</v>
      </c>
      <c r="F11" s="40" t="s">
        <v>1259</v>
      </c>
      <c r="G11" s="6" t="s">
        <v>24</v>
      </c>
      <c r="H11" s="13"/>
      <c r="I11" s="16"/>
      <c r="J11" s="17"/>
      <c r="K11" s="17"/>
      <c r="L11" s="6" t="s">
        <v>172</v>
      </c>
    </row>
    <row r="12" spans="1:23" ht="60" customHeight="1" x14ac:dyDescent="0.35">
      <c r="A12" s="42" t="s">
        <v>1260</v>
      </c>
      <c r="B12" s="42" t="s">
        <v>1247</v>
      </c>
      <c r="C12" s="42" t="s">
        <v>1248</v>
      </c>
      <c r="D12" s="42" t="s">
        <v>125</v>
      </c>
      <c r="E12" s="42">
        <v>8</v>
      </c>
      <c r="F12" s="42" t="s">
        <v>1261</v>
      </c>
      <c r="G12" s="6" t="s">
        <v>24</v>
      </c>
      <c r="H12" s="13"/>
      <c r="I12" s="16"/>
      <c r="J12" s="17"/>
      <c r="K12" s="18"/>
      <c r="L12" s="6" t="s">
        <v>172</v>
      </c>
    </row>
    <row r="13" spans="1:23" ht="60" customHeight="1" x14ac:dyDescent="0.35">
      <c r="A13" s="40" t="s">
        <v>1262</v>
      </c>
      <c r="B13" s="40" t="s">
        <v>1247</v>
      </c>
      <c r="C13" s="40" t="s">
        <v>1248</v>
      </c>
      <c r="D13" s="40" t="s">
        <v>125</v>
      </c>
      <c r="E13" s="40">
        <v>9</v>
      </c>
      <c r="F13" s="40" t="s">
        <v>3263</v>
      </c>
      <c r="G13" s="6" t="s">
        <v>24</v>
      </c>
      <c r="H13" s="13"/>
      <c r="I13" s="16"/>
      <c r="J13" s="17"/>
      <c r="K13" s="18"/>
      <c r="L13" s="6" t="s">
        <v>172</v>
      </c>
    </row>
    <row r="14" spans="1:23" ht="60" customHeight="1" x14ac:dyDescent="0.35">
      <c r="A14" s="42" t="s">
        <v>1263</v>
      </c>
      <c r="B14" s="42" t="s">
        <v>1247</v>
      </c>
      <c r="C14" s="42" t="s">
        <v>1248</v>
      </c>
      <c r="D14" s="42" t="s">
        <v>125</v>
      </c>
      <c r="E14" s="42">
        <v>10</v>
      </c>
      <c r="F14" s="42" t="s">
        <v>1264</v>
      </c>
      <c r="G14" s="6" t="s">
        <v>24</v>
      </c>
      <c r="H14" s="13"/>
      <c r="I14" s="16"/>
      <c r="J14" s="17"/>
      <c r="K14" s="17"/>
      <c r="L14" s="6" t="s">
        <v>172</v>
      </c>
    </row>
    <row r="15" spans="1:23" ht="60" customHeight="1" x14ac:dyDescent="0.35">
      <c r="A15" s="40" t="s">
        <v>1265</v>
      </c>
      <c r="B15" s="40" t="s">
        <v>1247</v>
      </c>
      <c r="C15" s="40" t="s">
        <v>1248</v>
      </c>
      <c r="D15" s="40" t="s">
        <v>125</v>
      </c>
      <c r="E15" s="40">
        <v>11</v>
      </c>
      <c r="F15" s="40" t="s">
        <v>1266</v>
      </c>
      <c r="G15" s="6" t="s">
        <v>24</v>
      </c>
      <c r="H15" s="13"/>
      <c r="I15" s="16"/>
      <c r="J15" s="17"/>
      <c r="K15" s="17"/>
      <c r="L15" s="6" t="s">
        <v>172</v>
      </c>
    </row>
    <row r="16" spans="1:23" ht="60" customHeight="1" x14ac:dyDescent="0.35">
      <c r="A16" s="42" t="s">
        <v>1267</v>
      </c>
      <c r="B16" s="42" t="s">
        <v>1247</v>
      </c>
      <c r="C16" s="42" t="s">
        <v>1248</v>
      </c>
      <c r="D16" s="42" t="s">
        <v>125</v>
      </c>
      <c r="E16" s="42">
        <v>12</v>
      </c>
      <c r="F16" s="42" t="s">
        <v>1268</v>
      </c>
      <c r="G16" s="6" t="s">
        <v>24</v>
      </c>
      <c r="H16" s="13"/>
      <c r="I16" s="16"/>
      <c r="J16" s="17"/>
      <c r="K16" s="17"/>
      <c r="L16" s="6" t="s">
        <v>172</v>
      </c>
    </row>
    <row r="17" spans="1:12" ht="60" customHeight="1" x14ac:dyDescent="0.35">
      <c r="A17" s="40" t="s">
        <v>1269</v>
      </c>
      <c r="B17" s="40" t="s">
        <v>1247</v>
      </c>
      <c r="C17" s="40" t="s">
        <v>1248</v>
      </c>
      <c r="D17" s="40" t="s">
        <v>125</v>
      </c>
      <c r="E17" s="40">
        <v>13</v>
      </c>
      <c r="F17" s="40" t="s">
        <v>1270</v>
      </c>
      <c r="G17" s="6" t="s">
        <v>24</v>
      </c>
      <c r="H17" s="13"/>
      <c r="I17" s="16"/>
      <c r="J17" s="17"/>
      <c r="K17" s="18"/>
      <c r="L17" s="6" t="s">
        <v>172</v>
      </c>
    </row>
    <row r="18" spans="1:12" ht="60" customHeight="1" x14ac:dyDescent="0.35">
      <c r="A18" s="42" t="s">
        <v>1271</v>
      </c>
      <c r="B18" s="42" t="s">
        <v>1247</v>
      </c>
      <c r="C18" s="42" t="s">
        <v>1248</v>
      </c>
      <c r="D18" s="42" t="s">
        <v>184</v>
      </c>
      <c r="E18" s="42">
        <v>1</v>
      </c>
      <c r="F18" s="42" t="s">
        <v>1272</v>
      </c>
      <c r="G18" s="6" t="s">
        <v>24</v>
      </c>
      <c r="H18" s="13"/>
      <c r="I18" s="16"/>
      <c r="J18" s="17"/>
      <c r="K18" s="18"/>
      <c r="L18" s="6" t="s">
        <v>172</v>
      </c>
    </row>
    <row r="19" spans="1:12" ht="60" customHeight="1" x14ac:dyDescent="0.35">
      <c r="A19" s="40" t="s">
        <v>1273</v>
      </c>
      <c r="B19" s="40" t="s">
        <v>1247</v>
      </c>
      <c r="C19" s="40" t="s">
        <v>1248</v>
      </c>
      <c r="D19" s="40" t="s">
        <v>184</v>
      </c>
      <c r="E19" s="40">
        <v>2</v>
      </c>
      <c r="F19" s="40" t="s">
        <v>1274</v>
      </c>
      <c r="G19" s="6" t="s">
        <v>24</v>
      </c>
      <c r="H19" s="13"/>
      <c r="I19" s="16"/>
      <c r="J19" s="17"/>
      <c r="K19" s="18"/>
      <c r="L19" s="6" t="s">
        <v>172</v>
      </c>
    </row>
    <row r="20" spans="1:12" ht="60" customHeight="1" x14ac:dyDescent="0.35">
      <c r="A20" s="42" t="s">
        <v>1275</v>
      </c>
      <c r="B20" s="42" t="s">
        <v>1247</v>
      </c>
      <c r="C20" s="42" t="s">
        <v>1248</v>
      </c>
      <c r="D20" s="42" t="s">
        <v>184</v>
      </c>
      <c r="E20" s="42">
        <v>3</v>
      </c>
      <c r="F20" s="42" t="s">
        <v>1276</v>
      </c>
      <c r="G20" s="6" t="s">
        <v>24</v>
      </c>
      <c r="H20" s="13"/>
      <c r="I20" s="16"/>
      <c r="J20" s="17"/>
      <c r="K20" s="18"/>
      <c r="L20" s="6" t="s">
        <v>172</v>
      </c>
    </row>
    <row r="21" spans="1:12" ht="60" customHeight="1" x14ac:dyDescent="0.35">
      <c r="A21" s="40" t="s">
        <v>1277</v>
      </c>
      <c r="B21" s="40" t="s">
        <v>1247</v>
      </c>
      <c r="C21" s="40" t="s">
        <v>1248</v>
      </c>
      <c r="D21" s="40" t="s">
        <v>184</v>
      </c>
      <c r="E21" s="40">
        <v>4</v>
      </c>
      <c r="F21" s="40" t="s">
        <v>1278</v>
      </c>
      <c r="G21" s="6" t="s">
        <v>24</v>
      </c>
      <c r="H21" s="13"/>
      <c r="I21" s="16"/>
      <c r="J21" s="17"/>
      <c r="K21" s="18"/>
      <c r="L21" s="6" t="s">
        <v>172</v>
      </c>
    </row>
    <row r="22" spans="1:12" ht="60" customHeight="1" x14ac:dyDescent="0.35">
      <c r="A22" s="42" t="s">
        <v>1279</v>
      </c>
      <c r="B22" s="42" t="s">
        <v>1247</v>
      </c>
      <c r="C22" s="42" t="s">
        <v>1248</v>
      </c>
      <c r="D22" s="42" t="s">
        <v>184</v>
      </c>
      <c r="E22" s="42">
        <v>5</v>
      </c>
      <c r="F22" s="42" t="s">
        <v>1280</v>
      </c>
      <c r="G22" s="6" t="s">
        <v>24</v>
      </c>
      <c r="H22" s="13"/>
      <c r="I22" s="16"/>
      <c r="J22" s="17"/>
      <c r="K22" s="17"/>
      <c r="L22" s="6" t="s">
        <v>172</v>
      </c>
    </row>
    <row r="23" spans="1:12" ht="60" customHeight="1" x14ac:dyDescent="0.35">
      <c r="A23" s="53" t="s">
        <v>1281</v>
      </c>
      <c r="B23" s="53" t="s">
        <v>1247</v>
      </c>
      <c r="C23" s="53" t="s">
        <v>1248</v>
      </c>
      <c r="D23" s="53" t="s">
        <v>184</v>
      </c>
      <c r="E23" s="53">
        <v>6</v>
      </c>
      <c r="F23" s="53" t="s">
        <v>1282</v>
      </c>
      <c r="G23" s="1" t="s">
        <v>24</v>
      </c>
      <c r="H23" s="19"/>
      <c r="I23" s="20"/>
      <c r="J23" s="21"/>
      <c r="K23" s="21"/>
      <c r="L23" s="6" t="s">
        <v>172</v>
      </c>
    </row>
    <row r="24" spans="1:12" ht="60" customHeight="1" x14ac:dyDescent="0.35">
      <c r="A24" s="43" t="s">
        <v>1283</v>
      </c>
      <c r="B24" s="43" t="s">
        <v>1247</v>
      </c>
      <c r="C24" s="43" t="s">
        <v>1248</v>
      </c>
      <c r="D24" s="43" t="s">
        <v>184</v>
      </c>
      <c r="E24" s="43">
        <v>7</v>
      </c>
      <c r="F24" s="43" t="s">
        <v>3264</v>
      </c>
      <c r="G24" s="1" t="s">
        <v>24</v>
      </c>
      <c r="H24" s="19"/>
      <c r="I24" s="20"/>
      <c r="J24" s="21"/>
      <c r="K24" s="21"/>
      <c r="L24" s="6" t="s">
        <v>172</v>
      </c>
    </row>
    <row r="25" spans="1:12" ht="60" customHeight="1" x14ac:dyDescent="0.35">
      <c r="A25" s="53" t="s">
        <v>1284</v>
      </c>
      <c r="B25" s="53" t="s">
        <v>1247</v>
      </c>
      <c r="C25" s="53" t="s">
        <v>1248</v>
      </c>
      <c r="D25" s="53" t="s">
        <v>184</v>
      </c>
      <c r="E25" s="53">
        <v>8</v>
      </c>
      <c r="F25" s="53" t="s">
        <v>3265</v>
      </c>
      <c r="G25" s="1" t="s">
        <v>24</v>
      </c>
      <c r="H25" s="19"/>
      <c r="I25" s="20"/>
      <c r="J25" s="21"/>
      <c r="K25" s="21"/>
      <c r="L25" s="6" t="s">
        <v>172</v>
      </c>
    </row>
  </sheetData>
  <sheetProtection sheet="1" selectLockedCells="1" sort="0" autoFilter="0"/>
  <autoFilter ref="A4:L4" xr:uid="{00000000-0009-0000-0000-000029000000}"/>
  <mergeCells count="5">
    <mergeCell ref="I1:L1"/>
    <mergeCell ref="A1:F1"/>
    <mergeCell ref="B2:L2"/>
    <mergeCell ref="G3:I3"/>
    <mergeCell ref="J3:L3"/>
  </mergeCells>
  <conditionalFormatting sqref="B2:L2">
    <cfRule type="dataBar" priority="34">
      <dataBar>
        <cfvo type="num" val="0"/>
        <cfvo type="num" val="1"/>
        <color rgb="FF4F81BD"/>
      </dataBar>
    </cfRule>
    <cfRule type="expression" dxfId="543" priority="34">
      <formula>$W$2&gt;=0.8</formula>
    </cfRule>
    <cfRule type="expression" dxfId="542" priority="34">
      <formula>AND($W$2&gt;=0.5,$W$2&lt;0.8)</formula>
    </cfRule>
    <cfRule type="expression" dxfId="541" priority="34">
      <formula>$W$2&lt;0.5</formula>
    </cfRule>
  </conditionalFormatting>
  <conditionalFormatting sqref="G5:G25">
    <cfRule type="expression" dxfId="540" priority="21">
      <formula>$G5="Met"</formula>
    </cfRule>
    <cfRule type="expression" dxfId="539" priority="22">
      <formula>$G5="Achieved"</formula>
    </cfRule>
    <cfRule type="expression" dxfId="538" priority="23">
      <formula>$G5="Partially met"</formula>
    </cfRule>
    <cfRule type="expression" dxfId="537" priority="24">
      <formula>$G5="Partially achieved"</formula>
    </cfRule>
    <cfRule type="expression" dxfId="536" priority="25">
      <formula>$G5="Not met"</formula>
    </cfRule>
    <cfRule type="expression" dxfId="535" priority="26">
      <formula>$G5="Not yet achieved"</formula>
    </cfRule>
    <cfRule type="expression" dxfId="534" priority="27">
      <formula>$G5="Not applicable"</formula>
    </cfRule>
  </conditionalFormatting>
  <conditionalFormatting sqref="K5:K500">
    <cfRule type="expression" dxfId="533" priority="1">
      <formula>AND(K5&lt;&gt;"",K5&lt;TODAY())</formula>
    </cfRule>
  </conditionalFormatting>
  <conditionalFormatting sqref="L5:L25">
    <cfRule type="beginsWith" dxfId="532" priority="2" operator="beginsWith" text="Blue">
      <formula>LEFT(L5,LEN("Blue"))="Blue"</formula>
    </cfRule>
    <cfRule type="beginsWith" dxfId="531" priority="3" operator="beginsWith" text="Green">
      <formula>LEFT(L5,LEN("Green"))="Green"</formula>
    </cfRule>
    <cfRule type="beginsWith" dxfId="530" priority="4" operator="beginsWith" text="Red">
      <formula>LEFT(L5,LEN("Red"))="Red"</formula>
    </cfRule>
    <cfRule type="beginsWith" dxfId="529" priority="5" operator="beginsWith" text="Grey">
      <formula>LEFT(L5,LEN("Grey"))="Grey"</formula>
    </cfRule>
    <cfRule type="beginsWith" dxfId="528" priority="6" operator="beginsWith" text="Amber">
      <formula>LEFT(L5,LEN("Amber"))="Amber"</formula>
    </cfRule>
    <cfRule type="beginsWith" dxfId="527" priority="7" operator="beginsWith" text="Black">
      <formula>LEFT(L5,LEN("Black"))="Black"</formula>
    </cfRule>
  </conditionalFormatting>
  <dataValidations count="3">
    <dataValidation type="list" allowBlank="1" sqref="G5:G17" xr:uid="{00000000-0002-0000-2900-000000000000}">
      <formula1>MSStatus</formula1>
    </dataValidation>
    <dataValidation type="list" allowBlank="1" sqref="G18:G25" xr:uid="{00000000-0002-0000-2900-000001000000}">
      <formula1>RecStatus</formula1>
    </dataValidation>
    <dataValidation type="list" allowBlank="1" sqref="L5:L25" xr:uid="{00000000-0002-0000-2900-000002000000}">
      <formula1>BRAGStatus</formula1>
    </dataValidation>
  </dataValidations>
  <hyperlinks>
    <hyperlink ref="I1" r:id="rId1" xr:uid="{00000000-0004-0000-2900-000000000000}"/>
    <hyperlink ref="H1" location="Dashboard!A1" display="← Dashboard" xr:uid="{D6418E37-1B71-4107-8B55-089F043CDD08}"/>
  </hyperlinks>
  <pageMargins left="0.3" right="0.3" top="0.75" bottom="0.75" header="0.5" footer="0.5"/>
  <pageSetup fitToHeight="0" orientation="landscape"/>
  <headerFooter>
    <oddHeader>&amp;LMid Cheshire Hospitals NHS Foundation Trust&amp;CGPICS V3 – Appendix 3 Audit&amp;R28 Jan 2026</oddHeader>
    <oddFooter>&amp;LConfidential – For internal audit use&amp;CPage &amp;P of &amp;N&amp;R© NHS</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tabColor rgb="FF2E75B6"/>
  </sheetPr>
  <dimension ref="A1:Y22"/>
  <sheetViews>
    <sheetView showGridLines="0" showOutlineSymbols="0" zoomScaleNormal="100" workbookViewId="0">
      <pane ySplit="4" topLeftCell="A13" activePane="bottomLeft" state="frozen"/>
      <selection activeCell="K12" sqref="K12"/>
      <selection pane="bottomLeft" activeCell="G13" sqref="G13"/>
    </sheetView>
  </sheetViews>
  <sheetFormatPr defaultRowHeight="14.5" x14ac:dyDescent="0.35"/>
  <cols>
    <col min="1" max="1" width="10.81640625" customWidth="1"/>
    <col min="2" max="2" width="13" hidden="1" customWidth="1"/>
    <col min="3" max="3" width="45" hidden="1" customWidth="1"/>
    <col min="4" max="4" width="18" customWidth="1"/>
    <col min="5" max="5" width="12" hidden="1" customWidth="1"/>
    <col min="6" max="6" width="45" customWidth="1"/>
    <col min="7" max="7" width="30" customWidth="1"/>
    <col min="8" max="8" width="33.1796875" customWidth="1"/>
    <col min="9" max="10" width="34" customWidth="1"/>
    <col min="11" max="11" width="16" customWidth="1"/>
    <col min="12" max="12" width="14" customWidth="1"/>
    <col min="23" max="24" width="0" hidden="1" customWidth="1"/>
    <col min="25" max="25" width="13" hidden="1" customWidth="1"/>
    <col min="26" max="26" width="0" hidden="1" customWidth="1"/>
  </cols>
  <sheetData>
    <row r="1" spans="1:23" ht="80" customHeight="1" x14ac:dyDescent="0.45">
      <c r="A1" s="361" t="s">
        <v>1285</v>
      </c>
      <c r="B1" s="362"/>
      <c r="C1" s="362"/>
      <c r="D1" s="362"/>
      <c r="E1" s="362"/>
      <c r="F1" s="362"/>
      <c r="G1" s="30" t="e" vm="3">
        <v>#VALUE!</v>
      </c>
      <c r="H1" s="44" t="e" vm="4">
        <v>#VALUE!</v>
      </c>
      <c r="I1" s="358" t="s">
        <v>163</v>
      </c>
      <c r="J1" s="359"/>
      <c r="K1" s="359"/>
      <c r="L1" s="360"/>
    </row>
    <row r="2" spans="1:23" ht="66" customHeight="1" x14ac:dyDescent="0.35">
      <c r="A2" s="50" t="s">
        <v>3089</v>
      </c>
      <c r="B2" s="317" t="str">
        <f>REPT("█",ROUND($W$2*50,0))&amp;REPT("░",50-ROUND($W$2*50,0))&amp;" "&amp;TEXT($W$2,"0%")</f>
        <v>░░░░░░░░░░░░░░░░░░░░░░░░░░░░░░░░░░░░░░░░░░░░░░░░░░ 0%</v>
      </c>
      <c r="C2" s="235"/>
      <c r="D2" s="235"/>
      <c r="E2" s="235"/>
      <c r="F2" s="235"/>
      <c r="G2" s="235"/>
      <c r="H2" s="235"/>
      <c r="I2" s="235"/>
      <c r="J2" s="235"/>
      <c r="K2" s="235"/>
      <c r="L2" s="235"/>
      <c r="W2" s="32">
        <f>IFERROR(1-COUNTIF($G:$G,"Not assessed")/(COUNTIF($D:$D,"Minimum Standard")+COUNTIF($D:$D,"Quality Recommendation")),0)</f>
        <v>0</v>
      </c>
    </row>
    <row r="3" spans="1:23" ht="20" customHeight="1" x14ac:dyDescent="0.35">
      <c r="A3" s="33"/>
      <c r="B3" s="33"/>
      <c r="C3" s="33"/>
      <c r="D3" s="33"/>
      <c r="E3" s="33"/>
      <c r="F3" s="33"/>
      <c r="G3" s="236"/>
      <c r="H3" s="235"/>
      <c r="I3" s="235"/>
      <c r="J3" s="236"/>
      <c r="K3" s="235"/>
      <c r="L3" s="235"/>
    </row>
    <row r="4" spans="1:23" ht="30" customHeight="1" x14ac:dyDescent="0.35">
      <c r="A4" s="34" t="s">
        <v>161</v>
      </c>
      <c r="B4" s="34" t="s">
        <v>105</v>
      </c>
      <c r="C4" s="34" t="s">
        <v>164</v>
      </c>
      <c r="D4" s="34" t="s">
        <v>165</v>
      </c>
      <c r="E4" s="34" t="s">
        <v>166</v>
      </c>
      <c r="F4" s="34" t="s">
        <v>167</v>
      </c>
      <c r="G4" s="35" t="s">
        <v>68</v>
      </c>
      <c r="H4" s="34" t="s">
        <v>70</v>
      </c>
      <c r="I4" s="34" t="s">
        <v>45</v>
      </c>
      <c r="J4" s="34" t="s">
        <v>47</v>
      </c>
      <c r="K4" s="36" t="s">
        <v>49</v>
      </c>
      <c r="L4" s="34" t="s">
        <v>15</v>
      </c>
    </row>
    <row r="5" spans="1:23" ht="60" customHeight="1" x14ac:dyDescent="0.35">
      <c r="A5" s="40" t="s">
        <v>1286</v>
      </c>
      <c r="B5" s="40" t="s">
        <v>1287</v>
      </c>
      <c r="C5" s="40" t="s">
        <v>1288</v>
      </c>
      <c r="D5" s="40" t="s">
        <v>125</v>
      </c>
      <c r="E5" s="40">
        <v>1</v>
      </c>
      <c r="F5" s="40" t="s">
        <v>1289</v>
      </c>
      <c r="G5" s="7" t="s">
        <v>24</v>
      </c>
      <c r="H5" s="13"/>
      <c r="I5" s="14"/>
      <c r="J5" s="15"/>
      <c r="K5" s="15"/>
      <c r="L5" s="6" t="s">
        <v>172</v>
      </c>
    </row>
    <row r="6" spans="1:23" ht="60" customHeight="1" x14ac:dyDescent="0.35">
      <c r="A6" s="42" t="s">
        <v>1290</v>
      </c>
      <c r="B6" s="42" t="s">
        <v>1287</v>
      </c>
      <c r="C6" s="42" t="s">
        <v>1288</v>
      </c>
      <c r="D6" s="42" t="s">
        <v>125</v>
      </c>
      <c r="E6" s="42">
        <v>2</v>
      </c>
      <c r="F6" s="42" t="s">
        <v>1291</v>
      </c>
      <c r="G6" s="6" t="s">
        <v>24</v>
      </c>
      <c r="H6" s="13"/>
      <c r="I6" s="16"/>
      <c r="J6" s="17"/>
      <c r="K6" s="17"/>
      <c r="L6" s="6" t="s">
        <v>172</v>
      </c>
    </row>
    <row r="7" spans="1:23" ht="60" customHeight="1" x14ac:dyDescent="0.35">
      <c r="A7" s="40" t="s">
        <v>1292</v>
      </c>
      <c r="B7" s="40" t="s">
        <v>1287</v>
      </c>
      <c r="C7" s="40" t="s">
        <v>1288</v>
      </c>
      <c r="D7" s="40" t="s">
        <v>125</v>
      </c>
      <c r="E7" s="40">
        <v>3</v>
      </c>
      <c r="F7" s="40" t="s">
        <v>1293</v>
      </c>
      <c r="G7" s="6" t="s">
        <v>24</v>
      </c>
      <c r="H7" s="13"/>
      <c r="I7" s="16"/>
      <c r="J7" s="17"/>
      <c r="K7" s="17"/>
      <c r="L7" s="6" t="s">
        <v>172</v>
      </c>
    </row>
    <row r="8" spans="1:23" ht="60" customHeight="1" x14ac:dyDescent="0.35">
      <c r="A8" s="42" t="s">
        <v>1294</v>
      </c>
      <c r="B8" s="42" t="s">
        <v>1287</v>
      </c>
      <c r="C8" s="42" t="s">
        <v>1288</v>
      </c>
      <c r="D8" s="42" t="s">
        <v>125</v>
      </c>
      <c r="E8" s="42">
        <v>4</v>
      </c>
      <c r="F8" s="42" t="s">
        <v>3266</v>
      </c>
      <c r="G8" s="6" t="s">
        <v>24</v>
      </c>
      <c r="H8" s="13"/>
      <c r="I8" s="16"/>
      <c r="J8" s="17"/>
      <c r="K8" s="17"/>
      <c r="L8" s="6" t="s">
        <v>172</v>
      </c>
    </row>
    <row r="9" spans="1:23" ht="60" customHeight="1" x14ac:dyDescent="0.35">
      <c r="A9" s="40" t="s">
        <v>1295</v>
      </c>
      <c r="B9" s="40" t="s">
        <v>1287</v>
      </c>
      <c r="C9" s="40" t="s">
        <v>1288</v>
      </c>
      <c r="D9" s="40" t="s">
        <v>125</v>
      </c>
      <c r="E9" s="40">
        <v>5</v>
      </c>
      <c r="F9" s="40" t="s">
        <v>1296</v>
      </c>
      <c r="G9" s="6" t="s">
        <v>24</v>
      </c>
      <c r="H9" s="13"/>
      <c r="I9" s="16"/>
      <c r="J9" s="17"/>
      <c r="K9" s="17"/>
      <c r="L9" s="6" t="s">
        <v>172</v>
      </c>
    </row>
    <row r="10" spans="1:23" ht="60" customHeight="1" x14ac:dyDescent="0.35">
      <c r="A10" s="42" t="s">
        <v>1297</v>
      </c>
      <c r="B10" s="42" t="s">
        <v>1287</v>
      </c>
      <c r="C10" s="42" t="s">
        <v>1288</v>
      </c>
      <c r="D10" s="42" t="s">
        <v>125</v>
      </c>
      <c r="E10" s="42">
        <v>6</v>
      </c>
      <c r="F10" s="42" t="s">
        <v>1298</v>
      </c>
      <c r="G10" s="6" t="s">
        <v>24</v>
      </c>
      <c r="H10" s="13"/>
      <c r="I10" s="16"/>
      <c r="J10" s="17"/>
      <c r="K10" s="17"/>
      <c r="L10" s="6" t="s">
        <v>172</v>
      </c>
    </row>
    <row r="11" spans="1:23" ht="60" customHeight="1" x14ac:dyDescent="0.35">
      <c r="A11" s="40" t="s">
        <v>1299</v>
      </c>
      <c r="B11" s="40" t="s">
        <v>1287</v>
      </c>
      <c r="C11" s="40" t="s">
        <v>1288</v>
      </c>
      <c r="D11" s="40" t="s">
        <v>125</v>
      </c>
      <c r="E11" s="40">
        <v>7</v>
      </c>
      <c r="F11" s="40" t="s">
        <v>1300</v>
      </c>
      <c r="G11" s="6" t="s">
        <v>24</v>
      </c>
      <c r="H11" s="13"/>
      <c r="I11" s="16"/>
      <c r="J11" s="17"/>
      <c r="K11" s="17"/>
      <c r="L11" s="6" t="s">
        <v>172</v>
      </c>
    </row>
    <row r="12" spans="1:23" ht="60" customHeight="1" x14ac:dyDescent="0.35">
      <c r="A12" s="42" t="s">
        <v>1301</v>
      </c>
      <c r="B12" s="42" t="s">
        <v>1287</v>
      </c>
      <c r="C12" s="42" t="s">
        <v>1288</v>
      </c>
      <c r="D12" s="42" t="s">
        <v>125</v>
      </c>
      <c r="E12" s="42">
        <v>8</v>
      </c>
      <c r="F12" s="42" t="s">
        <v>1302</v>
      </c>
      <c r="G12" s="6" t="s">
        <v>24</v>
      </c>
      <c r="H12" s="13"/>
      <c r="I12" s="16"/>
      <c r="J12" s="17"/>
      <c r="K12" s="18"/>
      <c r="L12" s="6" t="s">
        <v>172</v>
      </c>
    </row>
    <row r="13" spans="1:23" ht="60" customHeight="1" x14ac:dyDescent="0.35">
      <c r="A13" s="40" t="s">
        <v>1303</v>
      </c>
      <c r="B13" s="40" t="s">
        <v>1287</v>
      </c>
      <c r="C13" s="40" t="s">
        <v>1288</v>
      </c>
      <c r="D13" s="40" t="s">
        <v>184</v>
      </c>
      <c r="E13" s="40">
        <v>1</v>
      </c>
      <c r="F13" s="40" t="s">
        <v>3267</v>
      </c>
      <c r="G13" s="6" t="s">
        <v>24</v>
      </c>
      <c r="H13" s="13"/>
      <c r="I13" s="16"/>
      <c r="J13" s="17"/>
      <c r="K13" s="18"/>
      <c r="L13" s="6" t="s">
        <v>172</v>
      </c>
    </row>
    <row r="14" spans="1:23" ht="60" customHeight="1" x14ac:dyDescent="0.35">
      <c r="A14" s="42" t="s">
        <v>1304</v>
      </c>
      <c r="B14" s="42" t="s">
        <v>1287</v>
      </c>
      <c r="C14" s="42" t="s">
        <v>1288</v>
      </c>
      <c r="D14" s="42" t="s">
        <v>184</v>
      </c>
      <c r="E14" s="42">
        <v>2</v>
      </c>
      <c r="F14" s="42" t="s">
        <v>1305</v>
      </c>
      <c r="G14" s="6" t="s">
        <v>24</v>
      </c>
      <c r="H14" s="13"/>
      <c r="I14" s="16"/>
      <c r="J14" s="17"/>
      <c r="K14" s="17"/>
      <c r="L14" s="6" t="s">
        <v>172</v>
      </c>
    </row>
    <row r="15" spans="1:23" ht="60" customHeight="1" x14ac:dyDescent="0.35">
      <c r="A15" s="40" t="s">
        <v>1306</v>
      </c>
      <c r="B15" s="40" t="s">
        <v>1287</v>
      </c>
      <c r="C15" s="40" t="s">
        <v>1288</v>
      </c>
      <c r="D15" s="40" t="s">
        <v>184</v>
      </c>
      <c r="E15" s="40">
        <v>3</v>
      </c>
      <c r="F15" s="40" t="s">
        <v>3268</v>
      </c>
      <c r="G15" s="6" t="s">
        <v>24</v>
      </c>
      <c r="H15" s="13"/>
      <c r="I15" s="16"/>
      <c r="J15" s="17"/>
      <c r="K15" s="17"/>
      <c r="L15" s="6" t="s">
        <v>172</v>
      </c>
    </row>
    <row r="16" spans="1:23" ht="60" customHeight="1" x14ac:dyDescent="0.35">
      <c r="A16" s="42" t="s">
        <v>1307</v>
      </c>
      <c r="B16" s="42" t="s">
        <v>1287</v>
      </c>
      <c r="C16" s="42" t="s">
        <v>1288</v>
      </c>
      <c r="D16" s="42" t="s">
        <v>184</v>
      </c>
      <c r="E16" s="42">
        <v>4</v>
      </c>
      <c r="F16" s="42" t="s">
        <v>1308</v>
      </c>
      <c r="G16" s="6" t="s">
        <v>24</v>
      </c>
      <c r="H16" s="13"/>
      <c r="I16" s="16"/>
      <c r="J16" s="17"/>
      <c r="K16" s="17"/>
      <c r="L16" s="6" t="s">
        <v>172</v>
      </c>
    </row>
    <row r="17" spans="1:12" ht="60" customHeight="1" x14ac:dyDescent="0.35">
      <c r="A17" s="40" t="s">
        <v>1309</v>
      </c>
      <c r="B17" s="40" t="s">
        <v>1287</v>
      </c>
      <c r="C17" s="40" t="s">
        <v>1288</v>
      </c>
      <c r="D17" s="40" t="s">
        <v>184</v>
      </c>
      <c r="E17" s="40">
        <v>5</v>
      </c>
      <c r="F17" s="40" t="s">
        <v>1310</v>
      </c>
      <c r="G17" s="6" t="s">
        <v>24</v>
      </c>
      <c r="H17" s="13"/>
      <c r="I17" s="16"/>
      <c r="J17" s="17"/>
      <c r="K17" s="18"/>
      <c r="L17" s="6" t="s">
        <v>172</v>
      </c>
    </row>
    <row r="18" spans="1:12" x14ac:dyDescent="0.35">
      <c r="A18" s="45"/>
      <c r="B18" s="45"/>
      <c r="C18" s="45"/>
      <c r="D18" s="45"/>
      <c r="E18" s="45"/>
      <c r="F18" s="45"/>
      <c r="G18" s="46"/>
      <c r="H18" s="45"/>
      <c r="I18" s="47"/>
      <c r="J18" s="48"/>
      <c r="K18" s="49"/>
      <c r="L18" s="48"/>
    </row>
    <row r="19" spans="1:12" x14ac:dyDescent="0.35">
      <c r="A19" s="45"/>
      <c r="B19" s="45"/>
      <c r="C19" s="45"/>
      <c r="D19" s="45"/>
      <c r="E19" s="45"/>
      <c r="F19" s="45"/>
      <c r="G19" s="46"/>
      <c r="H19" s="45"/>
      <c r="I19" s="47"/>
      <c r="J19" s="48"/>
      <c r="K19" s="49"/>
      <c r="L19" s="48"/>
    </row>
    <row r="20" spans="1:12" x14ac:dyDescent="0.35">
      <c r="A20" s="45"/>
      <c r="B20" s="45"/>
      <c r="C20" s="45"/>
      <c r="D20" s="45"/>
      <c r="E20" s="45"/>
      <c r="F20" s="45"/>
      <c r="G20" s="46"/>
      <c r="H20" s="45"/>
      <c r="I20" s="47"/>
      <c r="J20" s="48"/>
      <c r="K20" s="49"/>
      <c r="L20" s="48"/>
    </row>
    <row r="21" spans="1:12" x14ac:dyDescent="0.35">
      <c r="A21" s="45"/>
      <c r="B21" s="45"/>
      <c r="C21" s="45"/>
      <c r="D21" s="45"/>
      <c r="E21" s="45"/>
      <c r="F21" s="45"/>
      <c r="G21" s="46"/>
      <c r="H21" s="45"/>
      <c r="I21" s="47"/>
      <c r="J21" s="48"/>
      <c r="K21" s="49"/>
      <c r="L21" s="48"/>
    </row>
    <row r="22" spans="1:12" x14ac:dyDescent="0.35">
      <c r="A22" s="45"/>
      <c r="B22" s="45"/>
      <c r="C22" s="45"/>
      <c r="D22" s="45"/>
      <c r="E22" s="45"/>
      <c r="F22" s="45"/>
      <c r="G22" s="46"/>
      <c r="H22" s="45"/>
      <c r="I22" s="47"/>
      <c r="J22" s="48"/>
      <c r="K22" s="48"/>
      <c r="L22" s="48"/>
    </row>
  </sheetData>
  <sheetProtection sheet="1" selectLockedCells="1" sort="0" autoFilter="0"/>
  <autoFilter ref="A4:L4" xr:uid="{00000000-0009-0000-0000-00002A000000}"/>
  <mergeCells count="5">
    <mergeCell ref="I1:L1"/>
    <mergeCell ref="A1:F1"/>
    <mergeCell ref="B2:L2"/>
    <mergeCell ref="G3:I3"/>
    <mergeCell ref="J3:L3"/>
  </mergeCells>
  <conditionalFormatting sqref="B2:L2">
    <cfRule type="dataBar" priority="34">
      <dataBar>
        <cfvo type="num" val="0"/>
        <cfvo type="num" val="1"/>
        <color rgb="FF4F81BD"/>
      </dataBar>
    </cfRule>
    <cfRule type="expression" dxfId="526" priority="34">
      <formula>$W$2&gt;=0.8</formula>
    </cfRule>
    <cfRule type="expression" dxfId="525" priority="34">
      <formula>AND($W$2&gt;=0.5,$W$2&lt;0.8)</formula>
    </cfRule>
    <cfRule type="expression" dxfId="524" priority="34">
      <formula>$W$2&lt;0.5</formula>
    </cfRule>
  </conditionalFormatting>
  <conditionalFormatting sqref="G5:G22">
    <cfRule type="expression" dxfId="523" priority="21">
      <formula>$G5="Met"</formula>
    </cfRule>
    <cfRule type="expression" dxfId="522" priority="22">
      <formula>$G5="Achieved"</formula>
    </cfRule>
    <cfRule type="expression" dxfId="521" priority="23">
      <formula>$G5="Partially met"</formula>
    </cfRule>
    <cfRule type="expression" dxfId="520" priority="24">
      <formula>$G5="Partially achieved"</formula>
    </cfRule>
    <cfRule type="expression" dxfId="519" priority="25">
      <formula>$G5="Not met"</formula>
    </cfRule>
    <cfRule type="expression" dxfId="518" priority="26">
      <formula>$G5="Not yet achieved"</formula>
    </cfRule>
    <cfRule type="expression" dxfId="517" priority="27">
      <formula>$G5="Not applicable"</formula>
    </cfRule>
  </conditionalFormatting>
  <conditionalFormatting sqref="K5:K500">
    <cfRule type="expression" dxfId="516" priority="1">
      <formula>AND(K5&lt;&gt;"",K5&lt;TODAY())</formula>
    </cfRule>
  </conditionalFormatting>
  <conditionalFormatting sqref="L5:L22">
    <cfRule type="beginsWith" dxfId="515" priority="2" operator="beginsWith" text="Blue">
      <formula>LEFT(L5,LEN("Blue"))="Blue"</formula>
    </cfRule>
    <cfRule type="beginsWith" dxfId="514" priority="3" operator="beginsWith" text="Green">
      <formula>LEFT(L5,LEN("Green"))="Green"</formula>
    </cfRule>
    <cfRule type="beginsWith" dxfId="513" priority="4" operator="beginsWith" text="Red">
      <formula>LEFT(L5,LEN("Red"))="Red"</formula>
    </cfRule>
    <cfRule type="beginsWith" dxfId="512" priority="5" operator="beginsWith" text="Grey">
      <formula>LEFT(L5,LEN("Grey"))="Grey"</formula>
    </cfRule>
    <cfRule type="beginsWith" dxfId="511" priority="6" operator="beginsWith" text="Amber">
      <formula>LEFT(L5,LEN("Amber"))="Amber"</formula>
    </cfRule>
    <cfRule type="beginsWith" dxfId="510" priority="7" operator="beginsWith" text="Black">
      <formula>LEFT(L5,LEN("Black"))="Black"</formula>
    </cfRule>
  </conditionalFormatting>
  <dataValidations count="3">
    <dataValidation type="list" allowBlank="1" sqref="G5:G12" xr:uid="{00000000-0002-0000-2A00-000000000000}">
      <formula1>MSStatus</formula1>
    </dataValidation>
    <dataValidation type="list" allowBlank="1" sqref="G13:G17" xr:uid="{00000000-0002-0000-2A00-000001000000}">
      <formula1>RecStatus</formula1>
    </dataValidation>
    <dataValidation type="list" allowBlank="1" sqref="L5:L22" xr:uid="{00000000-0002-0000-2A00-000002000000}">
      <formula1>BRAGStatus</formula1>
    </dataValidation>
  </dataValidations>
  <hyperlinks>
    <hyperlink ref="I1" r:id="rId1" xr:uid="{00000000-0004-0000-2A00-000000000000}"/>
    <hyperlink ref="H1" location="Dashboard!A1" display="← Dashboard" xr:uid="{A9565ECB-6C88-44B6-91E4-8BAFD7934521}"/>
  </hyperlinks>
  <pageMargins left="0.3" right="0.3" top="0.75" bottom="0.75" header="0.5" footer="0.5"/>
  <pageSetup fitToHeight="0" orientation="landscape"/>
  <headerFooter>
    <oddHeader>&amp;LMid Cheshire Hospitals NHS Foundation Trust&amp;CGPICS V3 – Appendix 3 Audit&amp;R28 Jan 2026</oddHeader>
    <oddFooter>&amp;LConfidential – For internal audit use&amp;CPage &amp;P of &amp;N&amp;R© NHS</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tabColor rgb="FF2E75B6"/>
  </sheetPr>
  <dimension ref="A1:Y22"/>
  <sheetViews>
    <sheetView showGridLines="0" showOutlineSymbols="0" zoomScaleNormal="100" workbookViewId="0">
      <pane ySplit="4" topLeftCell="A11" activePane="bottomLeft" state="frozen"/>
      <selection activeCell="K12" sqref="K12"/>
      <selection pane="bottomLeft" activeCell="G11" sqref="G11"/>
    </sheetView>
  </sheetViews>
  <sheetFormatPr defaultRowHeight="14.5" x14ac:dyDescent="0.35"/>
  <cols>
    <col min="1" max="1" width="10.81640625" customWidth="1"/>
    <col min="2" max="2" width="13" hidden="1" customWidth="1"/>
    <col min="3" max="3" width="45" hidden="1" customWidth="1"/>
    <col min="4" max="4" width="18" customWidth="1"/>
    <col min="5" max="5" width="12" hidden="1" customWidth="1"/>
    <col min="6" max="6" width="45" customWidth="1"/>
    <col min="7" max="7" width="30" customWidth="1"/>
    <col min="8" max="8" width="33.1796875" customWidth="1"/>
    <col min="9" max="10" width="34" customWidth="1"/>
    <col min="11" max="11" width="16" customWidth="1"/>
    <col min="12" max="12" width="14" customWidth="1"/>
    <col min="23" max="24" width="0" hidden="1" customWidth="1"/>
    <col min="25" max="25" width="13" hidden="1" customWidth="1"/>
    <col min="26" max="26" width="0" hidden="1" customWidth="1"/>
  </cols>
  <sheetData>
    <row r="1" spans="1:23" ht="80" customHeight="1" x14ac:dyDescent="0.45">
      <c r="A1" s="361" t="s">
        <v>1311</v>
      </c>
      <c r="B1" s="362"/>
      <c r="C1" s="362"/>
      <c r="D1" s="362"/>
      <c r="E1" s="362"/>
      <c r="F1" s="362"/>
      <c r="G1" s="30" t="e" vm="3">
        <v>#VALUE!</v>
      </c>
      <c r="H1" s="44" t="e" vm="4">
        <v>#VALUE!</v>
      </c>
      <c r="I1" s="358" t="s">
        <v>163</v>
      </c>
      <c r="J1" s="359"/>
      <c r="K1" s="359"/>
      <c r="L1" s="360"/>
    </row>
    <row r="2" spans="1:23" ht="66" customHeight="1" x14ac:dyDescent="0.35">
      <c r="A2" s="50" t="s">
        <v>3089</v>
      </c>
      <c r="B2" s="317" t="str">
        <f>REPT("█",ROUND($W$2*50,0))&amp;REPT("░",50-ROUND($W$2*50,0))&amp;" "&amp;TEXT($W$2,"0%")</f>
        <v>░░░░░░░░░░░░░░░░░░░░░░░░░░░░░░░░░░░░░░░░░░░░░░░░░░ 0%</v>
      </c>
      <c r="C2" s="235"/>
      <c r="D2" s="235"/>
      <c r="E2" s="235"/>
      <c r="F2" s="235"/>
      <c r="G2" s="235"/>
      <c r="H2" s="235"/>
      <c r="I2" s="235"/>
      <c r="J2" s="235"/>
      <c r="K2" s="235"/>
      <c r="L2" s="235"/>
      <c r="W2" s="32">
        <f>IFERROR(1-COUNTIF($G:$G,"Not assessed")/(COUNTIF($D:$D,"Minimum Standard")+COUNTIF($D:$D,"Quality Recommendation")),0)</f>
        <v>0</v>
      </c>
    </row>
    <row r="3" spans="1:23" ht="20" customHeight="1" x14ac:dyDescent="0.35">
      <c r="A3" s="33"/>
      <c r="B3" s="33"/>
      <c r="C3" s="33"/>
      <c r="D3" s="33"/>
      <c r="E3" s="33"/>
      <c r="F3" s="33"/>
      <c r="G3" s="236"/>
      <c r="H3" s="235"/>
      <c r="I3" s="235"/>
      <c r="J3" s="236"/>
      <c r="K3" s="235"/>
      <c r="L3" s="235"/>
    </row>
    <row r="4" spans="1:23" ht="30" customHeight="1" x14ac:dyDescent="0.35">
      <c r="A4" s="34" t="s">
        <v>161</v>
      </c>
      <c r="B4" s="34" t="s">
        <v>105</v>
      </c>
      <c r="C4" s="34" t="s">
        <v>164</v>
      </c>
      <c r="D4" s="34" t="s">
        <v>165</v>
      </c>
      <c r="E4" s="34" t="s">
        <v>166</v>
      </c>
      <c r="F4" s="34" t="s">
        <v>167</v>
      </c>
      <c r="G4" s="35" t="s">
        <v>68</v>
      </c>
      <c r="H4" s="34" t="s">
        <v>70</v>
      </c>
      <c r="I4" s="34" t="s">
        <v>45</v>
      </c>
      <c r="J4" s="34" t="s">
        <v>47</v>
      </c>
      <c r="K4" s="36" t="s">
        <v>49</v>
      </c>
      <c r="L4" s="34" t="s">
        <v>15</v>
      </c>
    </row>
    <row r="5" spans="1:23" ht="60" customHeight="1" x14ac:dyDescent="0.35">
      <c r="A5" s="40" t="s">
        <v>1312</v>
      </c>
      <c r="B5" s="40" t="s">
        <v>1313</v>
      </c>
      <c r="C5" s="40" t="s">
        <v>1314</v>
      </c>
      <c r="D5" s="40" t="s">
        <v>125</v>
      </c>
      <c r="E5" s="40">
        <v>1</v>
      </c>
      <c r="F5" s="40" t="s">
        <v>1315</v>
      </c>
      <c r="G5" s="7" t="s">
        <v>24</v>
      </c>
      <c r="H5" s="13"/>
      <c r="I5" s="14"/>
      <c r="J5" s="15"/>
      <c r="K5" s="15"/>
      <c r="L5" s="6" t="s">
        <v>172</v>
      </c>
    </row>
    <row r="6" spans="1:23" ht="60" customHeight="1" x14ac:dyDescent="0.35">
      <c r="A6" s="42" t="s">
        <v>1316</v>
      </c>
      <c r="B6" s="42" t="s">
        <v>1313</v>
      </c>
      <c r="C6" s="42" t="s">
        <v>1314</v>
      </c>
      <c r="D6" s="42" t="s">
        <v>125</v>
      </c>
      <c r="E6" s="42">
        <v>2</v>
      </c>
      <c r="F6" s="42" t="s">
        <v>1317</v>
      </c>
      <c r="G6" s="6" t="s">
        <v>24</v>
      </c>
      <c r="H6" s="13"/>
      <c r="I6" s="16"/>
      <c r="J6" s="17"/>
      <c r="K6" s="17"/>
      <c r="L6" s="6" t="s">
        <v>172</v>
      </c>
    </row>
    <row r="7" spans="1:23" ht="60" customHeight="1" x14ac:dyDescent="0.35">
      <c r="A7" s="40" t="s">
        <v>1318</v>
      </c>
      <c r="B7" s="40" t="s">
        <v>1313</v>
      </c>
      <c r="C7" s="40" t="s">
        <v>1314</v>
      </c>
      <c r="D7" s="40" t="s">
        <v>125</v>
      </c>
      <c r="E7" s="40">
        <v>3</v>
      </c>
      <c r="F7" s="40" t="s">
        <v>1319</v>
      </c>
      <c r="G7" s="6" t="s">
        <v>24</v>
      </c>
      <c r="H7" s="13"/>
      <c r="I7" s="16"/>
      <c r="J7" s="17"/>
      <c r="K7" s="17"/>
      <c r="L7" s="6" t="s">
        <v>172</v>
      </c>
    </row>
    <row r="8" spans="1:23" ht="60" customHeight="1" x14ac:dyDescent="0.35">
      <c r="A8" s="42" t="s">
        <v>1320</v>
      </c>
      <c r="B8" s="42" t="s">
        <v>1313</v>
      </c>
      <c r="C8" s="42" t="s">
        <v>1314</v>
      </c>
      <c r="D8" s="42" t="s">
        <v>125</v>
      </c>
      <c r="E8" s="42">
        <v>4</v>
      </c>
      <c r="F8" s="42" t="s">
        <v>1321</v>
      </c>
      <c r="G8" s="6" t="s">
        <v>24</v>
      </c>
      <c r="H8" s="13"/>
      <c r="I8" s="16"/>
      <c r="J8" s="17"/>
      <c r="K8" s="17"/>
      <c r="L8" s="6" t="s">
        <v>172</v>
      </c>
    </row>
    <row r="9" spans="1:23" ht="60" customHeight="1" x14ac:dyDescent="0.35">
      <c r="A9" s="40" t="s">
        <v>1322</v>
      </c>
      <c r="B9" s="40" t="s">
        <v>1313</v>
      </c>
      <c r="C9" s="40" t="s">
        <v>1314</v>
      </c>
      <c r="D9" s="40" t="s">
        <v>125</v>
      </c>
      <c r="E9" s="40">
        <v>5</v>
      </c>
      <c r="F9" s="40" t="s">
        <v>1323</v>
      </c>
      <c r="G9" s="6" t="s">
        <v>24</v>
      </c>
      <c r="H9" s="13"/>
      <c r="I9" s="16"/>
      <c r="J9" s="17"/>
      <c r="K9" s="17"/>
      <c r="L9" s="6" t="s">
        <v>172</v>
      </c>
    </row>
    <row r="10" spans="1:23" ht="60" customHeight="1" x14ac:dyDescent="0.35">
      <c r="A10" s="42" t="s">
        <v>1324</v>
      </c>
      <c r="B10" s="42" t="s">
        <v>1313</v>
      </c>
      <c r="C10" s="42" t="s">
        <v>1314</v>
      </c>
      <c r="D10" s="42" t="s">
        <v>125</v>
      </c>
      <c r="E10" s="42">
        <v>6</v>
      </c>
      <c r="F10" s="42" t="s">
        <v>1325</v>
      </c>
      <c r="G10" s="6" t="s">
        <v>24</v>
      </c>
      <c r="H10" s="13"/>
      <c r="I10" s="16"/>
      <c r="J10" s="17"/>
      <c r="K10" s="17"/>
      <c r="L10" s="6" t="s">
        <v>172</v>
      </c>
    </row>
    <row r="11" spans="1:23" ht="60" customHeight="1" x14ac:dyDescent="0.35">
      <c r="A11" s="40" t="s">
        <v>1326</v>
      </c>
      <c r="B11" s="40" t="s">
        <v>1313</v>
      </c>
      <c r="C11" s="40" t="s">
        <v>1314</v>
      </c>
      <c r="D11" s="40" t="s">
        <v>184</v>
      </c>
      <c r="E11" s="40">
        <v>1</v>
      </c>
      <c r="F11" s="40" t="s">
        <v>1327</v>
      </c>
      <c r="G11" s="6" t="s">
        <v>24</v>
      </c>
      <c r="H11" s="13"/>
      <c r="I11" s="16"/>
      <c r="J11" s="17"/>
      <c r="K11" s="17"/>
      <c r="L11" s="6" t="s">
        <v>172</v>
      </c>
    </row>
    <row r="12" spans="1:23" ht="60" customHeight="1" x14ac:dyDescent="0.35">
      <c r="A12" s="42" t="s">
        <v>1328</v>
      </c>
      <c r="B12" s="42" t="s">
        <v>1313</v>
      </c>
      <c r="C12" s="42" t="s">
        <v>1314</v>
      </c>
      <c r="D12" s="42" t="s">
        <v>184</v>
      </c>
      <c r="E12" s="42">
        <v>2</v>
      </c>
      <c r="F12" s="42" t="s">
        <v>1329</v>
      </c>
      <c r="G12" s="6" t="s">
        <v>24</v>
      </c>
      <c r="H12" s="13"/>
      <c r="I12" s="16"/>
      <c r="J12" s="17"/>
      <c r="K12" s="18"/>
      <c r="L12" s="6" t="s">
        <v>172</v>
      </c>
    </row>
    <row r="13" spans="1:23" ht="60" customHeight="1" x14ac:dyDescent="0.35">
      <c r="A13" s="40" t="s">
        <v>1330</v>
      </c>
      <c r="B13" s="40" t="s">
        <v>1313</v>
      </c>
      <c r="C13" s="40" t="s">
        <v>1314</v>
      </c>
      <c r="D13" s="40" t="s">
        <v>184</v>
      </c>
      <c r="E13" s="40">
        <v>3</v>
      </c>
      <c r="F13" s="40" t="s">
        <v>1331</v>
      </c>
      <c r="G13" s="6" t="s">
        <v>24</v>
      </c>
      <c r="H13" s="13"/>
      <c r="I13" s="16"/>
      <c r="J13" s="17"/>
      <c r="K13" s="18"/>
      <c r="L13" s="6" t="s">
        <v>172</v>
      </c>
    </row>
    <row r="14" spans="1:23" ht="60" customHeight="1" x14ac:dyDescent="0.35">
      <c r="A14" s="42" t="s">
        <v>1332</v>
      </c>
      <c r="B14" s="42" t="s">
        <v>1313</v>
      </c>
      <c r="C14" s="42" t="s">
        <v>1314</v>
      </c>
      <c r="D14" s="42" t="s">
        <v>184</v>
      </c>
      <c r="E14" s="42">
        <v>4</v>
      </c>
      <c r="F14" s="42" t="s">
        <v>1333</v>
      </c>
      <c r="G14" s="6" t="s">
        <v>24</v>
      </c>
      <c r="H14" s="13"/>
      <c r="I14" s="16"/>
      <c r="J14" s="17"/>
      <c r="K14" s="17"/>
      <c r="L14" s="6" t="s">
        <v>172</v>
      </c>
    </row>
    <row r="15" spans="1:23" ht="60" customHeight="1" x14ac:dyDescent="0.35">
      <c r="A15" s="40" t="s">
        <v>1334</v>
      </c>
      <c r="B15" s="40" t="s">
        <v>1313</v>
      </c>
      <c r="C15" s="40" t="s">
        <v>1314</v>
      </c>
      <c r="D15" s="40" t="s">
        <v>184</v>
      </c>
      <c r="E15" s="40">
        <v>5</v>
      </c>
      <c r="F15" s="40" t="s">
        <v>1335</v>
      </c>
      <c r="G15" s="6" t="s">
        <v>24</v>
      </c>
      <c r="H15" s="13"/>
      <c r="I15" s="16"/>
      <c r="J15" s="17"/>
      <c r="K15" s="17"/>
      <c r="L15" s="6" t="s">
        <v>172</v>
      </c>
    </row>
    <row r="16" spans="1:23" ht="60" customHeight="1" x14ac:dyDescent="0.35">
      <c r="A16" s="42" t="s">
        <v>1336</v>
      </c>
      <c r="B16" s="42" t="s">
        <v>1313</v>
      </c>
      <c r="C16" s="42" t="s">
        <v>1314</v>
      </c>
      <c r="D16" s="42" t="s">
        <v>184</v>
      </c>
      <c r="E16" s="42">
        <v>6</v>
      </c>
      <c r="F16" s="42" t="s">
        <v>1337</v>
      </c>
      <c r="G16" s="6" t="s">
        <v>24</v>
      </c>
      <c r="H16" s="13"/>
      <c r="I16" s="16"/>
      <c r="J16" s="17"/>
      <c r="K16" s="17"/>
      <c r="L16" s="6" t="s">
        <v>172</v>
      </c>
    </row>
    <row r="17" spans="1:12" ht="60" customHeight="1" x14ac:dyDescent="0.35">
      <c r="A17" s="40" t="s">
        <v>1338</v>
      </c>
      <c r="B17" s="40" t="s">
        <v>1313</v>
      </c>
      <c r="C17" s="40" t="s">
        <v>1314</v>
      </c>
      <c r="D17" s="40" t="s">
        <v>184</v>
      </c>
      <c r="E17" s="40">
        <v>7</v>
      </c>
      <c r="F17" s="40" t="s">
        <v>1339</v>
      </c>
      <c r="G17" s="6" t="s">
        <v>24</v>
      </c>
      <c r="H17" s="13"/>
      <c r="I17" s="16"/>
      <c r="J17" s="17"/>
      <c r="K17" s="18"/>
      <c r="L17" s="6" t="s">
        <v>172</v>
      </c>
    </row>
    <row r="18" spans="1:12" ht="60" customHeight="1" x14ac:dyDescent="0.35">
      <c r="A18" s="42" t="s">
        <v>1340</v>
      </c>
      <c r="B18" s="42" t="s">
        <v>1313</v>
      </c>
      <c r="C18" s="42" t="s">
        <v>1314</v>
      </c>
      <c r="D18" s="42" t="s">
        <v>184</v>
      </c>
      <c r="E18" s="42">
        <v>8</v>
      </c>
      <c r="F18" s="42" t="s">
        <v>1341</v>
      </c>
      <c r="G18" s="6" t="s">
        <v>24</v>
      </c>
      <c r="H18" s="13"/>
      <c r="I18" s="16"/>
      <c r="J18" s="17"/>
      <c r="K18" s="18"/>
      <c r="L18" s="6" t="s">
        <v>172</v>
      </c>
    </row>
    <row r="19" spans="1:12" ht="60" customHeight="1" x14ac:dyDescent="0.35">
      <c r="A19" s="40" t="s">
        <v>1342</v>
      </c>
      <c r="B19" s="40" t="s">
        <v>1313</v>
      </c>
      <c r="C19" s="40" t="s">
        <v>1314</v>
      </c>
      <c r="D19" s="40" t="s">
        <v>184</v>
      </c>
      <c r="E19" s="40">
        <v>9</v>
      </c>
      <c r="F19" s="40" t="s">
        <v>1343</v>
      </c>
      <c r="G19" s="6" t="s">
        <v>24</v>
      </c>
      <c r="H19" s="13"/>
      <c r="I19" s="16"/>
      <c r="J19" s="17"/>
      <c r="K19" s="18"/>
      <c r="L19" s="6" t="s">
        <v>172</v>
      </c>
    </row>
    <row r="20" spans="1:12" ht="60" customHeight="1" x14ac:dyDescent="0.35">
      <c r="A20" s="42" t="s">
        <v>1344</v>
      </c>
      <c r="B20" s="42" t="s">
        <v>1313</v>
      </c>
      <c r="C20" s="42" t="s">
        <v>1314</v>
      </c>
      <c r="D20" s="42" t="s">
        <v>184</v>
      </c>
      <c r="E20" s="42">
        <v>10</v>
      </c>
      <c r="F20" s="42" t="s">
        <v>1345</v>
      </c>
      <c r="G20" s="6" t="s">
        <v>24</v>
      </c>
      <c r="H20" s="13"/>
      <c r="I20" s="16"/>
      <c r="J20" s="17"/>
      <c r="K20" s="18"/>
      <c r="L20" s="6" t="s">
        <v>172</v>
      </c>
    </row>
    <row r="21" spans="1:12" x14ac:dyDescent="0.35">
      <c r="A21" s="45"/>
      <c r="B21" s="45"/>
      <c r="C21" s="45"/>
      <c r="D21" s="45"/>
      <c r="E21" s="45"/>
      <c r="F21" s="45"/>
      <c r="G21" s="46"/>
      <c r="H21" s="45"/>
      <c r="I21" s="47"/>
      <c r="J21" s="48"/>
      <c r="K21" s="49"/>
      <c r="L21" s="48"/>
    </row>
    <row r="22" spans="1:12" x14ac:dyDescent="0.35">
      <c r="A22" s="45"/>
      <c r="B22" s="45"/>
      <c r="C22" s="45"/>
      <c r="D22" s="45"/>
      <c r="E22" s="45"/>
      <c r="F22" s="45"/>
      <c r="G22" s="46"/>
      <c r="H22" s="45"/>
      <c r="I22" s="47"/>
      <c r="J22" s="48"/>
      <c r="K22" s="48"/>
      <c r="L22" s="48"/>
    </row>
  </sheetData>
  <sheetProtection sheet="1" objects="1" scenarios="1" selectLockedCells="1" sort="0" autoFilter="0"/>
  <autoFilter ref="A4:L4" xr:uid="{00000000-0009-0000-0000-00002B000000}"/>
  <mergeCells count="5">
    <mergeCell ref="I1:L1"/>
    <mergeCell ref="A1:F1"/>
    <mergeCell ref="B2:L2"/>
    <mergeCell ref="G3:I3"/>
    <mergeCell ref="J3:L3"/>
  </mergeCells>
  <conditionalFormatting sqref="B2:L2">
    <cfRule type="dataBar" priority="34">
      <dataBar>
        <cfvo type="num" val="0"/>
        <cfvo type="num" val="1"/>
        <color rgb="FF4F81BD"/>
      </dataBar>
    </cfRule>
    <cfRule type="expression" dxfId="509" priority="34">
      <formula>$W$2&gt;=0.8</formula>
    </cfRule>
    <cfRule type="expression" dxfId="508" priority="34">
      <formula>AND($W$2&gt;=0.5,$W$2&lt;0.8)</formula>
    </cfRule>
    <cfRule type="expression" dxfId="507" priority="34">
      <formula>$W$2&lt;0.5</formula>
    </cfRule>
  </conditionalFormatting>
  <conditionalFormatting sqref="G5:G22">
    <cfRule type="expression" dxfId="506" priority="21">
      <formula>$G5="Met"</formula>
    </cfRule>
    <cfRule type="expression" dxfId="505" priority="22">
      <formula>$G5="Achieved"</formula>
    </cfRule>
    <cfRule type="expression" dxfId="504" priority="23">
      <formula>$G5="Partially met"</formula>
    </cfRule>
    <cfRule type="expression" dxfId="503" priority="24">
      <formula>$G5="Partially achieved"</formula>
    </cfRule>
    <cfRule type="expression" dxfId="502" priority="25">
      <formula>$G5="Not met"</formula>
    </cfRule>
    <cfRule type="expression" dxfId="501" priority="26">
      <formula>$G5="Not yet achieved"</formula>
    </cfRule>
    <cfRule type="expression" dxfId="500" priority="27">
      <formula>$G5="Not applicable"</formula>
    </cfRule>
  </conditionalFormatting>
  <conditionalFormatting sqref="K5:K500">
    <cfRule type="expression" dxfId="499" priority="1">
      <formula>AND(K5&lt;&gt;"",K5&lt;TODAY())</formula>
    </cfRule>
  </conditionalFormatting>
  <conditionalFormatting sqref="L5:L22">
    <cfRule type="beginsWith" dxfId="498" priority="2" operator="beginsWith" text="Blue">
      <formula>LEFT(L5,LEN("Blue"))="Blue"</formula>
    </cfRule>
    <cfRule type="beginsWith" dxfId="497" priority="3" operator="beginsWith" text="Green">
      <formula>LEFT(L5,LEN("Green"))="Green"</formula>
    </cfRule>
    <cfRule type="beginsWith" dxfId="496" priority="4" operator="beginsWith" text="Red">
      <formula>LEFT(L5,LEN("Red"))="Red"</formula>
    </cfRule>
    <cfRule type="beginsWith" dxfId="495" priority="5" operator="beginsWith" text="Grey">
      <formula>LEFT(L5,LEN("Grey"))="Grey"</formula>
    </cfRule>
    <cfRule type="beginsWith" dxfId="494" priority="6" operator="beginsWith" text="Amber">
      <formula>LEFT(L5,LEN("Amber"))="Amber"</formula>
    </cfRule>
    <cfRule type="beginsWith" dxfId="493" priority="7" operator="beginsWith" text="Black">
      <formula>LEFT(L5,LEN("Black"))="Black"</formula>
    </cfRule>
  </conditionalFormatting>
  <dataValidations count="3">
    <dataValidation type="list" allowBlank="1" sqref="G5:G10" xr:uid="{00000000-0002-0000-2B00-000000000000}">
      <formula1>MSStatus</formula1>
    </dataValidation>
    <dataValidation type="list" allowBlank="1" sqref="G11:G20" xr:uid="{00000000-0002-0000-2B00-000001000000}">
      <formula1>RecStatus</formula1>
    </dataValidation>
    <dataValidation type="list" allowBlank="1" sqref="L5:L22" xr:uid="{00000000-0002-0000-2B00-000002000000}">
      <formula1>BRAGStatus</formula1>
    </dataValidation>
  </dataValidations>
  <hyperlinks>
    <hyperlink ref="I1" r:id="rId1" xr:uid="{00000000-0004-0000-2B00-000000000000}"/>
    <hyperlink ref="H1" location="Dashboard!A1" display="← Dashboard" xr:uid="{6425B21B-E097-45DE-BAB6-9BE7698942C8}"/>
  </hyperlinks>
  <pageMargins left="0.3" right="0.3" top="0.75" bottom="0.75" header="0.5" footer="0.5"/>
  <pageSetup fitToHeight="0" orientation="landscape"/>
  <headerFooter>
    <oddHeader>&amp;LMid Cheshire Hospitals NHS Foundation Trust&amp;CGPICS V3 – Appendix 3 Audit&amp;R28 Jan 2026</oddHeader>
    <oddFooter>&amp;LConfidential – For internal audit use&amp;CPage &amp;P of &amp;N&amp;R© NHS</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tabColor rgb="FF2E75B6"/>
  </sheetPr>
  <dimension ref="A1:Y23"/>
  <sheetViews>
    <sheetView showGridLines="0" showOutlineSymbols="0" zoomScaleNormal="100" workbookViewId="0">
      <pane ySplit="4" topLeftCell="A17" activePane="bottomLeft" state="frozen"/>
      <selection activeCell="K12" sqref="K12"/>
      <selection pane="bottomLeft" activeCell="G17" sqref="G17"/>
    </sheetView>
  </sheetViews>
  <sheetFormatPr defaultRowHeight="14.5" x14ac:dyDescent="0.35"/>
  <cols>
    <col min="1" max="1" width="10.81640625" customWidth="1"/>
    <col min="2" max="2" width="13" hidden="1" customWidth="1"/>
    <col min="3" max="3" width="19" hidden="1" customWidth="1"/>
    <col min="4" max="4" width="18" customWidth="1"/>
    <col min="5" max="5" width="12" hidden="1" customWidth="1"/>
    <col min="6" max="6" width="45" customWidth="1"/>
    <col min="7" max="7" width="30" customWidth="1"/>
    <col min="8" max="8" width="33.1796875" customWidth="1"/>
    <col min="9" max="10" width="34" customWidth="1"/>
    <col min="11" max="11" width="16" customWidth="1"/>
    <col min="12" max="12" width="14" customWidth="1"/>
    <col min="23" max="24" width="0" hidden="1" customWidth="1"/>
    <col min="25" max="25" width="13" hidden="1" customWidth="1"/>
    <col min="26" max="26" width="0" hidden="1" customWidth="1"/>
  </cols>
  <sheetData>
    <row r="1" spans="1:23" ht="80" customHeight="1" x14ac:dyDescent="0.45">
      <c r="A1" s="361" t="s">
        <v>1346</v>
      </c>
      <c r="B1" s="362"/>
      <c r="C1" s="362"/>
      <c r="D1" s="362"/>
      <c r="E1" s="362"/>
      <c r="F1" s="362"/>
      <c r="G1" s="30" t="e" vm="3">
        <v>#VALUE!</v>
      </c>
      <c r="H1" s="44" t="e" vm="4">
        <v>#VALUE!</v>
      </c>
      <c r="I1" s="358" t="s">
        <v>163</v>
      </c>
      <c r="J1" s="359"/>
      <c r="K1" s="359"/>
      <c r="L1" s="360"/>
    </row>
    <row r="2" spans="1:23" ht="66" customHeight="1" x14ac:dyDescent="0.35">
      <c r="A2" s="50" t="s">
        <v>3089</v>
      </c>
      <c r="B2" s="317" t="str">
        <f>REPT("█",ROUND($W$2*50,0))&amp;REPT("░",50-ROUND($W$2*50,0))&amp;" "&amp;TEXT($W$2,"0%")</f>
        <v>░░░░░░░░░░░░░░░░░░░░░░░░░░░░░░░░░░░░░░░░░░░░░░░░░░ 0%</v>
      </c>
      <c r="C2" s="235"/>
      <c r="D2" s="235"/>
      <c r="E2" s="235"/>
      <c r="F2" s="235"/>
      <c r="G2" s="235"/>
      <c r="H2" s="235"/>
      <c r="I2" s="235"/>
      <c r="J2" s="235"/>
      <c r="K2" s="235"/>
      <c r="L2" s="235"/>
      <c r="W2" s="32">
        <f>IFERROR(1-COUNTIF($G:$G,"Not assessed")/(COUNTIF($D:$D,"Minimum Standard")+COUNTIF($D:$D,"Quality Recommendation")),0)</f>
        <v>0</v>
      </c>
    </row>
    <row r="3" spans="1:23" ht="20" customHeight="1" x14ac:dyDescent="0.35">
      <c r="A3" s="33"/>
      <c r="B3" s="33"/>
      <c r="C3" s="33"/>
      <c r="D3" s="33"/>
      <c r="E3" s="33"/>
      <c r="F3" s="33"/>
      <c r="G3" s="236"/>
      <c r="H3" s="235"/>
      <c r="I3" s="235"/>
      <c r="J3" s="236"/>
      <c r="K3" s="235"/>
      <c r="L3" s="235"/>
    </row>
    <row r="4" spans="1:23" ht="30" customHeight="1" x14ac:dyDescent="0.35">
      <c r="A4" s="34" t="s">
        <v>161</v>
      </c>
      <c r="B4" s="34" t="s">
        <v>105</v>
      </c>
      <c r="C4" s="34" t="s">
        <v>164</v>
      </c>
      <c r="D4" s="34" t="s">
        <v>165</v>
      </c>
      <c r="E4" s="34" t="s">
        <v>166</v>
      </c>
      <c r="F4" s="34" t="s">
        <v>167</v>
      </c>
      <c r="G4" s="35" t="s">
        <v>68</v>
      </c>
      <c r="H4" s="34" t="s">
        <v>70</v>
      </c>
      <c r="I4" s="34" t="s">
        <v>45</v>
      </c>
      <c r="J4" s="34" t="s">
        <v>47</v>
      </c>
      <c r="K4" s="36" t="s">
        <v>49</v>
      </c>
      <c r="L4" s="34" t="s">
        <v>15</v>
      </c>
    </row>
    <row r="5" spans="1:23" ht="60" customHeight="1" x14ac:dyDescent="0.35">
      <c r="A5" s="40" t="s">
        <v>1347</v>
      </c>
      <c r="B5" s="40" t="s">
        <v>1348</v>
      </c>
      <c r="C5" s="40" t="s">
        <v>1349</v>
      </c>
      <c r="D5" s="40" t="s">
        <v>125</v>
      </c>
      <c r="E5" s="40">
        <v>1</v>
      </c>
      <c r="F5" s="40" t="s">
        <v>1350</v>
      </c>
      <c r="G5" s="7" t="s">
        <v>24</v>
      </c>
      <c r="H5" s="13"/>
      <c r="I5" s="14"/>
      <c r="J5" s="15"/>
      <c r="K5" s="15"/>
      <c r="L5" s="6" t="s">
        <v>172</v>
      </c>
    </row>
    <row r="6" spans="1:23" ht="60" customHeight="1" x14ac:dyDescent="0.35">
      <c r="A6" s="42" t="s">
        <v>1351</v>
      </c>
      <c r="B6" s="42" t="s">
        <v>1348</v>
      </c>
      <c r="C6" s="42" t="s">
        <v>1349</v>
      </c>
      <c r="D6" s="42" t="s">
        <v>125</v>
      </c>
      <c r="E6" s="42">
        <v>2</v>
      </c>
      <c r="F6" s="42" t="s">
        <v>1352</v>
      </c>
      <c r="G6" s="6" t="s">
        <v>24</v>
      </c>
      <c r="H6" s="13"/>
      <c r="I6" s="16"/>
      <c r="J6" s="17"/>
      <c r="K6" s="17"/>
      <c r="L6" s="6" t="s">
        <v>172</v>
      </c>
    </row>
    <row r="7" spans="1:23" ht="60" customHeight="1" x14ac:dyDescent="0.35">
      <c r="A7" s="40" t="s">
        <v>1353</v>
      </c>
      <c r="B7" s="40" t="s">
        <v>1348</v>
      </c>
      <c r="C7" s="40" t="s">
        <v>1349</v>
      </c>
      <c r="D7" s="40" t="s">
        <v>125</v>
      </c>
      <c r="E7" s="40">
        <v>3</v>
      </c>
      <c r="F7" s="40" t="s">
        <v>1354</v>
      </c>
      <c r="G7" s="6" t="s">
        <v>24</v>
      </c>
      <c r="H7" s="13"/>
      <c r="I7" s="16"/>
      <c r="J7" s="17"/>
      <c r="K7" s="17"/>
      <c r="L7" s="6" t="s">
        <v>172</v>
      </c>
    </row>
    <row r="8" spans="1:23" ht="60" customHeight="1" x14ac:dyDescent="0.35">
      <c r="A8" s="42" t="s">
        <v>1355</v>
      </c>
      <c r="B8" s="42" t="s">
        <v>1348</v>
      </c>
      <c r="C8" s="42" t="s">
        <v>1349</v>
      </c>
      <c r="D8" s="42" t="s">
        <v>125</v>
      </c>
      <c r="E8" s="42">
        <v>4</v>
      </c>
      <c r="F8" s="42" t="s">
        <v>1356</v>
      </c>
      <c r="G8" s="6" t="s">
        <v>24</v>
      </c>
      <c r="H8" s="13"/>
      <c r="I8" s="16"/>
      <c r="J8" s="17"/>
      <c r="K8" s="17"/>
      <c r="L8" s="6" t="s">
        <v>172</v>
      </c>
    </row>
    <row r="9" spans="1:23" ht="60" customHeight="1" x14ac:dyDescent="0.35">
      <c r="A9" s="40" t="s">
        <v>1357</v>
      </c>
      <c r="B9" s="40" t="s">
        <v>1348</v>
      </c>
      <c r="C9" s="40" t="s">
        <v>1349</v>
      </c>
      <c r="D9" s="40" t="s">
        <v>125</v>
      </c>
      <c r="E9" s="40">
        <v>5</v>
      </c>
      <c r="F9" s="40" t="s">
        <v>1358</v>
      </c>
      <c r="G9" s="6" t="s">
        <v>24</v>
      </c>
      <c r="H9" s="13"/>
      <c r="I9" s="16"/>
      <c r="J9" s="17"/>
      <c r="K9" s="17"/>
      <c r="L9" s="6" t="s">
        <v>172</v>
      </c>
    </row>
    <row r="10" spans="1:23" ht="60" customHeight="1" x14ac:dyDescent="0.35">
      <c r="A10" s="42" t="s">
        <v>1359</v>
      </c>
      <c r="B10" s="42" t="s">
        <v>1348</v>
      </c>
      <c r="C10" s="42" t="s">
        <v>1349</v>
      </c>
      <c r="D10" s="42" t="s">
        <v>125</v>
      </c>
      <c r="E10" s="42">
        <v>6</v>
      </c>
      <c r="F10" s="42" t="s">
        <v>3269</v>
      </c>
      <c r="G10" s="6" t="s">
        <v>24</v>
      </c>
      <c r="H10" s="13"/>
      <c r="I10" s="16"/>
      <c r="J10" s="17"/>
      <c r="K10" s="17"/>
      <c r="L10" s="6" t="s">
        <v>172</v>
      </c>
    </row>
    <row r="11" spans="1:23" ht="60" customHeight="1" x14ac:dyDescent="0.35">
      <c r="A11" s="40" t="s">
        <v>1360</v>
      </c>
      <c r="B11" s="40" t="s">
        <v>1348</v>
      </c>
      <c r="C11" s="40" t="s">
        <v>1349</v>
      </c>
      <c r="D11" s="40" t="s">
        <v>125</v>
      </c>
      <c r="E11" s="40">
        <v>7</v>
      </c>
      <c r="F11" s="40" t="s">
        <v>3270</v>
      </c>
      <c r="G11" s="6" t="s">
        <v>24</v>
      </c>
      <c r="H11" s="13"/>
      <c r="I11" s="16"/>
      <c r="J11" s="17"/>
      <c r="K11" s="17"/>
      <c r="L11" s="6" t="s">
        <v>172</v>
      </c>
    </row>
    <row r="12" spans="1:23" ht="60" customHeight="1" x14ac:dyDescent="0.35">
      <c r="A12" s="42" t="s">
        <v>1361</v>
      </c>
      <c r="B12" s="42" t="s">
        <v>1348</v>
      </c>
      <c r="C12" s="42" t="s">
        <v>1349</v>
      </c>
      <c r="D12" s="42" t="s">
        <v>125</v>
      </c>
      <c r="E12" s="42">
        <v>8</v>
      </c>
      <c r="F12" s="42" t="s">
        <v>1362</v>
      </c>
      <c r="G12" s="6" t="s">
        <v>24</v>
      </c>
      <c r="H12" s="13"/>
      <c r="I12" s="16"/>
      <c r="J12" s="17"/>
      <c r="K12" s="18"/>
      <c r="L12" s="6" t="s">
        <v>172</v>
      </c>
    </row>
    <row r="13" spans="1:23" ht="60" customHeight="1" x14ac:dyDescent="0.35">
      <c r="A13" s="40" t="s">
        <v>1363</v>
      </c>
      <c r="B13" s="40" t="s">
        <v>1348</v>
      </c>
      <c r="C13" s="40" t="s">
        <v>1349</v>
      </c>
      <c r="D13" s="40" t="s">
        <v>125</v>
      </c>
      <c r="E13" s="40">
        <v>9</v>
      </c>
      <c r="F13" s="40" t="s">
        <v>1364</v>
      </c>
      <c r="G13" s="6" t="s">
        <v>24</v>
      </c>
      <c r="H13" s="13"/>
      <c r="I13" s="16"/>
      <c r="J13" s="17"/>
      <c r="K13" s="18"/>
      <c r="L13" s="6" t="s">
        <v>172</v>
      </c>
    </row>
    <row r="14" spans="1:23" ht="60" customHeight="1" x14ac:dyDescent="0.35">
      <c r="A14" s="42" t="s">
        <v>1365</v>
      </c>
      <c r="B14" s="42" t="s">
        <v>1348</v>
      </c>
      <c r="C14" s="42" t="s">
        <v>1349</v>
      </c>
      <c r="D14" s="42" t="s">
        <v>125</v>
      </c>
      <c r="E14" s="42">
        <v>10</v>
      </c>
      <c r="F14" s="42" t="s">
        <v>1366</v>
      </c>
      <c r="G14" s="6" t="s">
        <v>24</v>
      </c>
      <c r="H14" s="13"/>
      <c r="I14" s="16"/>
      <c r="J14" s="17"/>
      <c r="K14" s="17"/>
      <c r="L14" s="6" t="s">
        <v>172</v>
      </c>
    </row>
    <row r="15" spans="1:23" ht="60" customHeight="1" x14ac:dyDescent="0.35">
      <c r="A15" s="40" t="s">
        <v>1367</v>
      </c>
      <c r="B15" s="40" t="s">
        <v>1348</v>
      </c>
      <c r="C15" s="40" t="s">
        <v>1349</v>
      </c>
      <c r="D15" s="40" t="s">
        <v>125</v>
      </c>
      <c r="E15" s="40">
        <v>11</v>
      </c>
      <c r="F15" s="40" t="s">
        <v>1368</v>
      </c>
      <c r="G15" s="6" t="s">
        <v>24</v>
      </c>
      <c r="H15" s="13"/>
      <c r="I15" s="16"/>
      <c r="J15" s="17"/>
      <c r="K15" s="17"/>
      <c r="L15" s="6" t="s">
        <v>172</v>
      </c>
    </row>
    <row r="16" spans="1:23" ht="60" customHeight="1" x14ac:dyDescent="0.35">
      <c r="A16" s="42" t="s">
        <v>1369</v>
      </c>
      <c r="B16" s="42" t="s">
        <v>1348</v>
      </c>
      <c r="C16" s="42" t="s">
        <v>1349</v>
      </c>
      <c r="D16" s="42" t="s">
        <v>125</v>
      </c>
      <c r="E16" s="42">
        <v>12</v>
      </c>
      <c r="F16" s="42" t="s">
        <v>1370</v>
      </c>
      <c r="G16" s="6" t="s">
        <v>24</v>
      </c>
      <c r="H16" s="13"/>
      <c r="I16" s="16"/>
      <c r="J16" s="17"/>
      <c r="K16" s="17"/>
      <c r="L16" s="6" t="s">
        <v>172</v>
      </c>
    </row>
    <row r="17" spans="1:12" ht="60" customHeight="1" x14ac:dyDescent="0.35">
      <c r="A17" s="40" t="s">
        <v>1371</v>
      </c>
      <c r="B17" s="40" t="s">
        <v>1348</v>
      </c>
      <c r="C17" s="40" t="s">
        <v>1349</v>
      </c>
      <c r="D17" s="40" t="s">
        <v>184</v>
      </c>
      <c r="E17" s="40">
        <v>1</v>
      </c>
      <c r="F17" s="40" t="s">
        <v>1372</v>
      </c>
      <c r="G17" s="6" t="s">
        <v>24</v>
      </c>
      <c r="H17" s="13"/>
      <c r="I17" s="16"/>
      <c r="J17" s="17"/>
      <c r="K17" s="18"/>
      <c r="L17" s="6" t="s">
        <v>172</v>
      </c>
    </row>
    <row r="18" spans="1:12" ht="60" customHeight="1" x14ac:dyDescent="0.35">
      <c r="A18" s="42" t="s">
        <v>1373</v>
      </c>
      <c r="B18" s="42" t="s">
        <v>1348</v>
      </c>
      <c r="C18" s="42" t="s">
        <v>1349</v>
      </c>
      <c r="D18" s="42" t="s">
        <v>184</v>
      </c>
      <c r="E18" s="42">
        <v>2</v>
      </c>
      <c r="F18" s="42" t="s">
        <v>1374</v>
      </c>
      <c r="G18" s="6" t="s">
        <v>24</v>
      </c>
      <c r="H18" s="13"/>
      <c r="I18" s="16"/>
      <c r="J18" s="17"/>
      <c r="K18" s="18"/>
      <c r="L18" s="6" t="s">
        <v>172</v>
      </c>
    </row>
    <row r="19" spans="1:12" ht="60" customHeight="1" x14ac:dyDescent="0.35">
      <c r="A19" s="40" t="s">
        <v>1375</v>
      </c>
      <c r="B19" s="40" t="s">
        <v>1348</v>
      </c>
      <c r="C19" s="40" t="s">
        <v>1349</v>
      </c>
      <c r="D19" s="40" t="s">
        <v>184</v>
      </c>
      <c r="E19" s="40">
        <v>3</v>
      </c>
      <c r="F19" s="40" t="s">
        <v>1376</v>
      </c>
      <c r="G19" s="6" t="s">
        <v>24</v>
      </c>
      <c r="H19" s="13"/>
      <c r="I19" s="16"/>
      <c r="J19" s="17"/>
      <c r="K19" s="18"/>
      <c r="L19" s="6" t="s">
        <v>172</v>
      </c>
    </row>
    <row r="20" spans="1:12" ht="60" customHeight="1" x14ac:dyDescent="0.35">
      <c r="A20" s="42" t="s">
        <v>1377</v>
      </c>
      <c r="B20" s="42" t="s">
        <v>1348</v>
      </c>
      <c r="C20" s="42" t="s">
        <v>1349</v>
      </c>
      <c r="D20" s="42" t="s">
        <v>184</v>
      </c>
      <c r="E20" s="42">
        <v>4</v>
      </c>
      <c r="F20" s="42" t="s">
        <v>1378</v>
      </c>
      <c r="G20" s="6" t="s">
        <v>24</v>
      </c>
      <c r="H20" s="13"/>
      <c r="I20" s="16"/>
      <c r="J20" s="17"/>
      <c r="K20" s="18"/>
      <c r="L20" s="6" t="s">
        <v>172</v>
      </c>
    </row>
    <row r="21" spans="1:12" ht="60" customHeight="1" x14ac:dyDescent="0.35">
      <c r="A21" s="40" t="s">
        <v>1379</v>
      </c>
      <c r="B21" s="40" t="s">
        <v>1348</v>
      </c>
      <c r="C21" s="40" t="s">
        <v>1349</v>
      </c>
      <c r="D21" s="40" t="s">
        <v>184</v>
      </c>
      <c r="E21" s="40">
        <v>5</v>
      </c>
      <c r="F21" s="40" t="s">
        <v>1380</v>
      </c>
      <c r="G21" s="6" t="s">
        <v>24</v>
      </c>
      <c r="H21" s="13"/>
      <c r="I21" s="16"/>
      <c r="J21" s="17"/>
      <c r="K21" s="18"/>
      <c r="L21" s="6" t="s">
        <v>172</v>
      </c>
    </row>
    <row r="22" spans="1:12" ht="60" customHeight="1" x14ac:dyDescent="0.35">
      <c r="A22" s="42" t="s">
        <v>1381</v>
      </c>
      <c r="B22" s="42" t="s">
        <v>1348</v>
      </c>
      <c r="C22" s="42" t="s">
        <v>1349</v>
      </c>
      <c r="D22" s="42" t="s">
        <v>184</v>
      </c>
      <c r="E22" s="42">
        <v>6</v>
      </c>
      <c r="F22" s="42" t="s">
        <v>1382</v>
      </c>
      <c r="G22" s="6" t="s">
        <v>24</v>
      </c>
      <c r="H22" s="13"/>
      <c r="I22" s="16"/>
      <c r="J22" s="17"/>
      <c r="K22" s="17"/>
      <c r="L22" s="6" t="s">
        <v>172</v>
      </c>
    </row>
    <row r="23" spans="1:12" ht="60" customHeight="1" x14ac:dyDescent="0.35">
      <c r="A23" s="53" t="s">
        <v>1383</v>
      </c>
      <c r="B23" s="53" t="s">
        <v>1348</v>
      </c>
      <c r="C23" s="53" t="s">
        <v>1349</v>
      </c>
      <c r="D23" s="53" t="s">
        <v>184</v>
      </c>
      <c r="E23" s="53">
        <v>7</v>
      </c>
      <c r="F23" s="53" t="s">
        <v>1384</v>
      </c>
      <c r="G23" s="1" t="s">
        <v>24</v>
      </c>
      <c r="H23" s="19"/>
      <c r="I23" s="20"/>
      <c r="J23" s="21"/>
      <c r="K23" s="21"/>
      <c r="L23" s="6" t="s">
        <v>172</v>
      </c>
    </row>
  </sheetData>
  <sheetProtection sheet="1" selectLockedCells="1" sort="0" autoFilter="0"/>
  <autoFilter ref="A4:L4" xr:uid="{00000000-0009-0000-0000-00002C000000}"/>
  <mergeCells count="5">
    <mergeCell ref="I1:L1"/>
    <mergeCell ref="A1:F1"/>
    <mergeCell ref="B2:L2"/>
    <mergeCell ref="G3:I3"/>
    <mergeCell ref="J3:L3"/>
  </mergeCells>
  <conditionalFormatting sqref="B2:L2">
    <cfRule type="dataBar" priority="34">
      <dataBar>
        <cfvo type="num" val="0"/>
        <cfvo type="num" val="1"/>
        <color rgb="FF4F81BD"/>
      </dataBar>
    </cfRule>
    <cfRule type="expression" dxfId="492" priority="34">
      <formula>$W$2&gt;=0.8</formula>
    </cfRule>
    <cfRule type="expression" dxfId="491" priority="34">
      <formula>AND($W$2&gt;=0.5,$W$2&lt;0.8)</formula>
    </cfRule>
    <cfRule type="expression" dxfId="490" priority="34">
      <formula>$W$2&lt;0.5</formula>
    </cfRule>
  </conditionalFormatting>
  <conditionalFormatting sqref="G5:G23">
    <cfRule type="expression" dxfId="489" priority="21">
      <formula>$G5="Met"</formula>
    </cfRule>
    <cfRule type="expression" dxfId="488" priority="22">
      <formula>$G5="Achieved"</formula>
    </cfRule>
    <cfRule type="expression" dxfId="487" priority="23">
      <formula>$G5="Partially met"</formula>
    </cfRule>
    <cfRule type="expression" dxfId="486" priority="24">
      <formula>$G5="Partially achieved"</formula>
    </cfRule>
    <cfRule type="expression" dxfId="485" priority="25">
      <formula>$G5="Not met"</formula>
    </cfRule>
    <cfRule type="expression" dxfId="484" priority="26">
      <formula>$G5="Not yet achieved"</formula>
    </cfRule>
    <cfRule type="expression" dxfId="483" priority="27">
      <formula>$G5="Not applicable"</formula>
    </cfRule>
  </conditionalFormatting>
  <conditionalFormatting sqref="K5:K500">
    <cfRule type="expression" dxfId="482" priority="1">
      <formula>AND(K5&lt;&gt;"",K5&lt;TODAY())</formula>
    </cfRule>
  </conditionalFormatting>
  <conditionalFormatting sqref="L5:L23">
    <cfRule type="beginsWith" dxfId="481" priority="2" operator="beginsWith" text="Blue">
      <formula>LEFT(L5,LEN("Blue"))="Blue"</formula>
    </cfRule>
    <cfRule type="beginsWith" dxfId="480" priority="3" operator="beginsWith" text="Green">
      <formula>LEFT(L5,LEN("Green"))="Green"</formula>
    </cfRule>
    <cfRule type="beginsWith" dxfId="479" priority="4" operator="beginsWith" text="Red">
      <formula>LEFT(L5,LEN("Red"))="Red"</formula>
    </cfRule>
    <cfRule type="beginsWith" dxfId="478" priority="5" operator="beginsWith" text="Grey">
      <formula>LEFT(L5,LEN("Grey"))="Grey"</formula>
    </cfRule>
    <cfRule type="beginsWith" dxfId="477" priority="6" operator="beginsWith" text="Amber">
      <formula>LEFT(L5,LEN("Amber"))="Amber"</formula>
    </cfRule>
    <cfRule type="beginsWith" dxfId="476" priority="7" operator="beginsWith" text="Black">
      <formula>LEFT(L5,LEN("Black"))="Black"</formula>
    </cfRule>
  </conditionalFormatting>
  <dataValidations count="3">
    <dataValidation type="list" allowBlank="1" sqref="G5:G16" xr:uid="{00000000-0002-0000-2C00-000000000000}">
      <formula1>MSStatus</formula1>
    </dataValidation>
    <dataValidation type="list" allowBlank="1" sqref="G17:G23" xr:uid="{00000000-0002-0000-2C00-000001000000}">
      <formula1>RecStatus</formula1>
    </dataValidation>
    <dataValidation type="list" allowBlank="1" sqref="L5:L23" xr:uid="{00000000-0002-0000-2C00-000002000000}">
      <formula1>BRAGStatus</formula1>
    </dataValidation>
  </dataValidations>
  <hyperlinks>
    <hyperlink ref="I1" r:id="rId1" xr:uid="{00000000-0004-0000-2C00-000000000000}"/>
    <hyperlink ref="H1" location="Dashboard!A1" display="← Dashboard" xr:uid="{B4AF4A7F-1979-44D8-B1E0-A7E0FEA1D734}"/>
  </hyperlinks>
  <pageMargins left="0.3" right="0.3" top="0.75" bottom="0.75" header="0.5" footer="0.5"/>
  <pageSetup fitToHeight="0" orientation="landscape"/>
  <headerFooter>
    <oddHeader>&amp;LMid Cheshire Hospitals NHS Foundation Trust&amp;CGPICS V3 – Appendix 3 Audit&amp;R28 Jan 2026</oddHeader>
    <oddFooter>&amp;LConfidential – For internal audit use&amp;CPage &amp;P of &amp;N&amp;R© NHS</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tabColor rgb="FF2E75B6"/>
  </sheetPr>
  <dimension ref="A1:Y22"/>
  <sheetViews>
    <sheetView showGridLines="0" showOutlineSymbols="0" zoomScaleNormal="100" workbookViewId="0">
      <pane ySplit="4" topLeftCell="A13" activePane="bottomLeft" state="frozen"/>
      <selection activeCell="K12" sqref="K12"/>
      <selection pane="bottomLeft" activeCell="G13" sqref="G13"/>
    </sheetView>
  </sheetViews>
  <sheetFormatPr defaultRowHeight="14.5" x14ac:dyDescent="0.35"/>
  <cols>
    <col min="1" max="1" width="10.81640625" customWidth="1"/>
    <col min="2" max="2" width="13" hidden="1" customWidth="1"/>
    <col min="3" max="3" width="21" hidden="1" customWidth="1"/>
    <col min="4" max="4" width="18" customWidth="1"/>
    <col min="5" max="5" width="12" hidden="1" customWidth="1"/>
    <col min="6" max="6" width="45" customWidth="1"/>
    <col min="7" max="7" width="30" customWidth="1"/>
    <col min="8" max="8" width="33.1796875" customWidth="1"/>
    <col min="9" max="10" width="34" customWidth="1"/>
    <col min="11" max="11" width="16" customWidth="1"/>
    <col min="12" max="12" width="14" customWidth="1"/>
    <col min="23" max="24" width="0" hidden="1" customWidth="1"/>
    <col min="25" max="25" width="13" hidden="1" customWidth="1"/>
    <col min="26" max="26" width="0" hidden="1" customWidth="1"/>
  </cols>
  <sheetData>
    <row r="1" spans="1:23" ht="80" customHeight="1" x14ac:dyDescent="0.45">
      <c r="A1" s="361" t="s">
        <v>1385</v>
      </c>
      <c r="B1" s="362"/>
      <c r="C1" s="362"/>
      <c r="D1" s="362"/>
      <c r="E1" s="362"/>
      <c r="F1" s="362"/>
      <c r="G1" s="30" t="e" vm="3">
        <v>#VALUE!</v>
      </c>
      <c r="H1" s="44" t="e" vm="4">
        <v>#VALUE!</v>
      </c>
      <c r="I1" s="358" t="s">
        <v>163</v>
      </c>
      <c r="J1" s="359"/>
      <c r="K1" s="359"/>
      <c r="L1" s="360"/>
    </row>
    <row r="2" spans="1:23" ht="66" customHeight="1" x14ac:dyDescent="0.35">
      <c r="A2" s="50" t="s">
        <v>3089</v>
      </c>
      <c r="B2" s="317" t="str">
        <f>REPT("█",ROUND($W$2*50,0))&amp;REPT("░",50-ROUND($W$2*50,0))&amp;" "&amp;TEXT($W$2,"0%")</f>
        <v>░░░░░░░░░░░░░░░░░░░░░░░░░░░░░░░░░░░░░░░░░░░░░░░░░░ 0%</v>
      </c>
      <c r="C2" s="235"/>
      <c r="D2" s="235"/>
      <c r="E2" s="235"/>
      <c r="F2" s="235"/>
      <c r="G2" s="235"/>
      <c r="H2" s="235"/>
      <c r="I2" s="235"/>
      <c r="J2" s="235"/>
      <c r="K2" s="235"/>
      <c r="L2" s="235"/>
      <c r="W2" s="32">
        <f>IFERROR(1-COUNTIF($G:$G,"Not assessed")/(COUNTIF($D:$D,"Minimum Standard")+COUNTIF($D:$D,"Quality Recommendation")),0)</f>
        <v>0</v>
      </c>
    </row>
    <row r="3" spans="1:23" ht="20" customHeight="1" x14ac:dyDescent="0.35">
      <c r="A3" s="33"/>
      <c r="B3" s="33"/>
      <c r="C3" s="33"/>
      <c r="D3" s="33"/>
      <c r="E3" s="33"/>
      <c r="F3" s="33"/>
      <c r="G3" s="236"/>
      <c r="H3" s="235"/>
      <c r="I3" s="235"/>
      <c r="J3" s="236"/>
      <c r="K3" s="235"/>
      <c r="L3" s="235"/>
    </row>
    <row r="4" spans="1:23" ht="30" customHeight="1" x14ac:dyDescent="0.35">
      <c r="A4" s="34" t="s">
        <v>161</v>
      </c>
      <c r="B4" s="34" t="s">
        <v>105</v>
      </c>
      <c r="C4" s="34" t="s">
        <v>164</v>
      </c>
      <c r="D4" s="34" t="s">
        <v>165</v>
      </c>
      <c r="E4" s="34" t="s">
        <v>166</v>
      </c>
      <c r="F4" s="34" t="s">
        <v>167</v>
      </c>
      <c r="G4" s="35" t="s">
        <v>68</v>
      </c>
      <c r="H4" s="34" t="s">
        <v>70</v>
      </c>
      <c r="I4" s="34" t="s">
        <v>45</v>
      </c>
      <c r="J4" s="34" t="s">
        <v>47</v>
      </c>
      <c r="K4" s="36" t="s">
        <v>49</v>
      </c>
      <c r="L4" s="34" t="s">
        <v>15</v>
      </c>
    </row>
    <row r="5" spans="1:23" ht="60" customHeight="1" x14ac:dyDescent="0.35">
      <c r="A5" s="40" t="s">
        <v>1386</v>
      </c>
      <c r="B5" s="40" t="s">
        <v>1387</v>
      </c>
      <c r="C5" s="40" t="s">
        <v>1388</v>
      </c>
      <c r="D5" s="40" t="s">
        <v>125</v>
      </c>
      <c r="E5" s="40">
        <v>1</v>
      </c>
      <c r="F5" s="40" t="s">
        <v>1389</v>
      </c>
      <c r="G5" s="7" t="s">
        <v>24</v>
      </c>
      <c r="H5" s="13"/>
      <c r="I5" s="14"/>
      <c r="J5" s="15"/>
      <c r="K5" s="15"/>
      <c r="L5" s="6" t="s">
        <v>172</v>
      </c>
    </row>
    <row r="6" spans="1:23" ht="60" customHeight="1" x14ac:dyDescent="0.35">
      <c r="A6" s="42" t="s">
        <v>1390</v>
      </c>
      <c r="B6" s="42" t="s">
        <v>1387</v>
      </c>
      <c r="C6" s="42" t="s">
        <v>1388</v>
      </c>
      <c r="D6" s="42" t="s">
        <v>125</v>
      </c>
      <c r="E6" s="42">
        <v>2</v>
      </c>
      <c r="F6" s="42" t="s">
        <v>1391</v>
      </c>
      <c r="G6" s="6" t="s">
        <v>24</v>
      </c>
      <c r="H6" s="13"/>
      <c r="I6" s="16"/>
      <c r="J6" s="17"/>
      <c r="K6" s="17"/>
      <c r="L6" s="6" t="s">
        <v>172</v>
      </c>
    </row>
    <row r="7" spans="1:23" ht="60" customHeight="1" x14ac:dyDescent="0.35">
      <c r="A7" s="40" t="s">
        <v>1392</v>
      </c>
      <c r="B7" s="40" t="s">
        <v>1387</v>
      </c>
      <c r="C7" s="40" t="s">
        <v>1388</v>
      </c>
      <c r="D7" s="40" t="s">
        <v>125</v>
      </c>
      <c r="E7" s="40">
        <v>3</v>
      </c>
      <c r="F7" s="40" t="s">
        <v>3271</v>
      </c>
      <c r="G7" s="6" t="s">
        <v>24</v>
      </c>
      <c r="H7" s="13"/>
      <c r="I7" s="16"/>
      <c r="J7" s="17"/>
      <c r="K7" s="17"/>
      <c r="L7" s="6" t="s">
        <v>172</v>
      </c>
    </row>
    <row r="8" spans="1:23" ht="60" customHeight="1" x14ac:dyDescent="0.35">
      <c r="A8" s="42" t="s">
        <v>1393</v>
      </c>
      <c r="B8" s="42" t="s">
        <v>1387</v>
      </c>
      <c r="C8" s="42" t="s">
        <v>1388</v>
      </c>
      <c r="D8" s="42" t="s">
        <v>125</v>
      </c>
      <c r="E8" s="42">
        <v>4</v>
      </c>
      <c r="F8" s="42" t="s">
        <v>1394</v>
      </c>
      <c r="G8" s="6" t="s">
        <v>24</v>
      </c>
      <c r="H8" s="13"/>
      <c r="I8" s="16"/>
      <c r="J8" s="17"/>
      <c r="K8" s="17"/>
      <c r="L8" s="6" t="s">
        <v>172</v>
      </c>
    </row>
    <row r="9" spans="1:23" ht="60" customHeight="1" x14ac:dyDescent="0.35">
      <c r="A9" s="40" t="s">
        <v>1395</v>
      </c>
      <c r="B9" s="40" t="s">
        <v>1387</v>
      </c>
      <c r="C9" s="40" t="s">
        <v>1388</v>
      </c>
      <c r="D9" s="40" t="s">
        <v>125</v>
      </c>
      <c r="E9" s="40">
        <v>5</v>
      </c>
      <c r="F9" s="40" t="s">
        <v>1396</v>
      </c>
      <c r="G9" s="6" t="s">
        <v>24</v>
      </c>
      <c r="H9" s="13"/>
      <c r="I9" s="16"/>
      <c r="J9" s="17"/>
      <c r="K9" s="17"/>
      <c r="L9" s="6" t="s">
        <v>172</v>
      </c>
    </row>
    <row r="10" spans="1:23" ht="60" customHeight="1" x14ac:dyDescent="0.35">
      <c r="A10" s="42" t="s">
        <v>1397</v>
      </c>
      <c r="B10" s="42" t="s">
        <v>1387</v>
      </c>
      <c r="C10" s="42" t="s">
        <v>1388</v>
      </c>
      <c r="D10" s="42" t="s">
        <v>125</v>
      </c>
      <c r="E10" s="42">
        <v>6</v>
      </c>
      <c r="F10" s="42" t="s">
        <v>1398</v>
      </c>
      <c r="G10" s="6" t="s">
        <v>24</v>
      </c>
      <c r="H10" s="13"/>
      <c r="I10" s="16"/>
      <c r="J10" s="17"/>
      <c r="K10" s="17"/>
      <c r="L10" s="6" t="s">
        <v>172</v>
      </c>
    </row>
    <row r="11" spans="1:23" ht="60" customHeight="1" x14ac:dyDescent="0.35">
      <c r="A11" s="40" t="s">
        <v>1399</v>
      </c>
      <c r="B11" s="40" t="s">
        <v>1387</v>
      </c>
      <c r="C11" s="40" t="s">
        <v>1388</v>
      </c>
      <c r="D11" s="40" t="s">
        <v>125</v>
      </c>
      <c r="E11" s="40">
        <v>7</v>
      </c>
      <c r="F11" s="40" t="s">
        <v>1400</v>
      </c>
      <c r="G11" s="6" t="s">
        <v>24</v>
      </c>
      <c r="H11" s="13"/>
      <c r="I11" s="16"/>
      <c r="J11" s="17"/>
      <c r="K11" s="17"/>
      <c r="L11" s="6" t="s">
        <v>172</v>
      </c>
    </row>
    <row r="12" spans="1:23" ht="60" customHeight="1" x14ac:dyDescent="0.35">
      <c r="A12" s="42" t="s">
        <v>1401</v>
      </c>
      <c r="B12" s="42" t="s">
        <v>1387</v>
      </c>
      <c r="C12" s="42" t="s">
        <v>1388</v>
      </c>
      <c r="D12" s="42" t="s">
        <v>125</v>
      </c>
      <c r="E12" s="42">
        <v>8</v>
      </c>
      <c r="F12" s="42" t="s">
        <v>1402</v>
      </c>
      <c r="G12" s="6" t="s">
        <v>24</v>
      </c>
      <c r="H12" s="13"/>
      <c r="I12" s="16"/>
      <c r="J12" s="17"/>
      <c r="K12" s="18"/>
      <c r="L12" s="6" t="s">
        <v>172</v>
      </c>
    </row>
    <row r="13" spans="1:23" ht="60" customHeight="1" x14ac:dyDescent="0.35">
      <c r="A13" s="40" t="s">
        <v>1403</v>
      </c>
      <c r="B13" s="40" t="s">
        <v>1387</v>
      </c>
      <c r="C13" s="40" t="s">
        <v>1388</v>
      </c>
      <c r="D13" s="40" t="s">
        <v>184</v>
      </c>
      <c r="E13" s="40">
        <v>1</v>
      </c>
      <c r="F13" s="40" t="s">
        <v>1404</v>
      </c>
      <c r="G13" s="6" t="s">
        <v>24</v>
      </c>
      <c r="H13" s="13"/>
      <c r="I13" s="16"/>
      <c r="J13" s="17"/>
      <c r="K13" s="18"/>
      <c r="L13" s="6" t="s">
        <v>172</v>
      </c>
    </row>
    <row r="14" spans="1:23" ht="60" customHeight="1" x14ac:dyDescent="0.35">
      <c r="A14" s="42" t="s">
        <v>1405</v>
      </c>
      <c r="B14" s="42" t="s">
        <v>1387</v>
      </c>
      <c r="C14" s="42" t="s">
        <v>1388</v>
      </c>
      <c r="D14" s="42" t="s">
        <v>184</v>
      </c>
      <c r="E14" s="42">
        <v>2</v>
      </c>
      <c r="F14" s="42" t="s">
        <v>1406</v>
      </c>
      <c r="G14" s="6" t="s">
        <v>24</v>
      </c>
      <c r="H14" s="13"/>
      <c r="I14" s="16"/>
      <c r="J14" s="17"/>
      <c r="K14" s="17"/>
      <c r="L14" s="6" t="s">
        <v>172</v>
      </c>
    </row>
    <row r="15" spans="1:23" ht="60" customHeight="1" x14ac:dyDescent="0.35">
      <c r="A15" s="40" t="s">
        <v>1407</v>
      </c>
      <c r="B15" s="40" t="s">
        <v>1387</v>
      </c>
      <c r="C15" s="40" t="s">
        <v>1388</v>
      </c>
      <c r="D15" s="40" t="s">
        <v>184</v>
      </c>
      <c r="E15" s="40">
        <v>3</v>
      </c>
      <c r="F15" s="40" t="s">
        <v>1408</v>
      </c>
      <c r="G15" s="6" t="s">
        <v>24</v>
      </c>
      <c r="H15" s="13"/>
      <c r="I15" s="16"/>
      <c r="J15" s="17"/>
      <c r="K15" s="17"/>
      <c r="L15" s="6" t="s">
        <v>172</v>
      </c>
    </row>
    <row r="16" spans="1:23" ht="60" customHeight="1" x14ac:dyDescent="0.35">
      <c r="A16" s="42" t="s">
        <v>1409</v>
      </c>
      <c r="B16" s="42" t="s">
        <v>1387</v>
      </c>
      <c r="C16" s="42" t="s">
        <v>1388</v>
      </c>
      <c r="D16" s="42" t="s">
        <v>184</v>
      </c>
      <c r="E16" s="42">
        <v>4</v>
      </c>
      <c r="F16" s="42" t="s">
        <v>3272</v>
      </c>
      <c r="G16" s="6" t="s">
        <v>24</v>
      </c>
      <c r="H16" s="13"/>
      <c r="I16" s="16"/>
      <c r="J16" s="17"/>
      <c r="K16" s="17"/>
      <c r="L16" s="6" t="s">
        <v>172</v>
      </c>
    </row>
    <row r="17" spans="1:12" x14ac:dyDescent="0.35">
      <c r="A17" s="45"/>
      <c r="B17" s="45"/>
      <c r="C17" s="45"/>
      <c r="D17" s="45"/>
      <c r="E17" s="45"/>
      <c r="F17" s="45"/>
      <c r="G17" s="46"/>
      <c r="H17" s="45"/>
      <c r="I17" s="47"/>
      <c r="J17" s="48"/>
      <c r="K17" s="49"/>
      <c r="L17" s="48"/>
    </row>
    <row r="18" spans="1:12" x14ac:dyDescent="0.35">
      <c r="A18" s="45"/>
      <c r="B18" s="45"/>
      <c r="C18" s="45"/>
      <c r="D18" s="45"/>
      <c r="E18" s="45"/>
      <c r="F18" s="45"/>
      <c r="G18" s="46"/>
      <c r="H18" s="45"/>
      <c r="I18" s="47"/>
      <c r="J18" s="48"/>
      <c r="K18" s="49"/>
      <c r="L18" s="48"/>
    </row>
    <row r="19" spans="1:12" x14ac:dyDescent="0.35">
      <c r="A19" s="45"/>
      <c r="B19" s="45"/>
      <c r="C19" s="45"/>
      <c r="D19" s="45"/>
      <c r="E19" s="45"/>
      <c r="F19" s="45"/>
      <c r="G19" s="46"/>
      <c r="H19" s="45"/>
      <c r="I19" s="47"/>
      <c r="J19" s="48"/>
      <c r="K19" s="49"/>
      <c r="L19" s="48"/>
    </row>
    <row r="20" spans="1:12" x14ac:dyDescent="0.35">
      <c r="A20" s="45"/>
      <c r="B20" s="45"/>
      <c r="C20" s="45"/>
      <c r="D20" s="45"/>
      <c r="E20" s="45"/>
      <c r="F20" s="45"/>
      <c r="G20" s="46"/>
      <c r="H20" s="45"/>
      <c r="I20" s="47"/>
      <c r="J20" s="48"/>
      <c r="K20" s="49"/>
      <c r="L20" s="48"/>
    </row>
    <row r="21" spans="1:12" x14ac:dyDescent="0.35">
      <c r="A21" s="45"/>
      <c r="B21" s="45"/>
      <c r="C21" s="45"/>
      <c r="D21" s="45"/>
      <c r="E21" s="45"/>
      <c r="F21" s="45"/>
      <c r="G21" s="46"/>
      <c r="H21" s="45"/>
      <c r="I21" s="47"/>
      <c r="J21" s="48"/>
      <c r="K21" s="49"/>
      <c r="L21" s="48"/>
    </row>
    <row r="22" spans="1:12" x14ac:dyDescent="0.35">
      <c r="A22" s="45"/>
      <c r="B22" s="45"/>
      <c r="C22" s="45"/>
      <c r="D22" s="45"/>
      <c r="E22" s="45"/>
      <c r="F22" s="45"/>
      <c r="G22" s="46"/>
      <c r="H22" s="45"/>
      <c r="I22" s="47"/>
      <c r="J22" s="48"/>
      <c r="K22" s="48"/>
      <c r="L22" s="48"/>
    </row>
  </sheetData>
  <sheetProtection sheet="1" selectLockedCells="1" sort="0" autoFilter="0"/>
  <autoFilter ref="A4:L4" xr:uid="{00000000-0009-0000-0000-00002D000000}"/>
  <mergeCells count="5">
    <mergeCell ref="I1:L1"/>
    <mergeCell ref="A1:F1"/>
    <mergeCell ref="B2:L2"/>
    <mergeCell ref="G3:I3"/>
    <mergeCell ref="J3:L3"/>
  </mergeCells>
  <conditionalFormatting sqref="B2:L2">
    <cfRule type="dataBar" priority="34">
      <dataBar>
        <cfvo type="num" val="0"/>
        <cfvo type="num" val="1"/>
        <color rgb="FF4F81BD"/>
      </dataBar>
    </cfRule>
    <cfRule type="expression" dxfId="475" priority="34">
      <formula>$W$2&gt;=0.8</formula>
    </cfRule>
    <cfRule type="expression" dxfId="474" priority="34">
      <formula>AND($W$2&gt;=0.5,$W$2&lt;0.8)</formula>
    </cfRule>
    <cfRule type="expression" dxfId="473" priority="34">
      <formula>$W$2&lt;0.5</formula>
    </cfRule>
  </conditionalFormatting>
  <conditionalFormatting sqref="G5:G22">
    <cfRule type="expression" dxfId="472" priority="21">
      <formula>$G5="Met"</formula>
    </cfRule>
    <cfRule type="expression" dxfId="471" priority="22">
      <formula>$G5="Achieved"</formula>
    </cfRule>
    <cfRule type="expression" dxfId="470" priority="23">
      <formula>$G5="Partially met"</formula>
    </cfRule>
    <cfRule type="expression" dxfId="469" priority="24">
      <formula>$G5="Partially achieved"</formula>
    </cfRule>
    <cfRule type="expression" dxfId="468" priority="25">
      <formula>$G5="Not met"</formula>
    </cfRule>
    <cfRule type="expression" dxfId="467" priority="26">
      <formula>$G5="Not yet achieved"</formula>
    </cfRule>
    <cfRule type="expression" dxfId="466" priority="27">
      <formula>$G5="Not applicable"</formula>
    </cfRule>
  </conditionalFormatting>
  <conditionalFormatting sqref="K5:K500">
    <cfRule type="expression" dxfId="465" priority="1">
      <formula>AND(K5&lt;&gt;"",K5&lt;TODAY())</formula>
    </cfRule>
  </conditionalFormatting>
  <conditionalFormatting sqref="L5:L22">
    <cfRule type="beginsWith" dxfId="464" priority="2" operator="beginsWith" text="Blue">
      <formula>LEFT(L5,LEN("Blue"))="Blue"</formula>
    </cfRule>
    <cfRule type="beginsWith" dxfId="463" priority="3" operator="beginsWith" text="Green">
      <formula>LEFT(L5,LEN("Green"))="Green"</formula>
    </cfRule>
    <cfRule type="beginsWith" dxfId="462" priority="4" operator="beginsWith" text="Red">
      <formula>LEFT(L5,LEN("Red"))="Red"</formula>
    </cfRule>
    <cfRule type="beginsWith" dxfId="461" priority="5" operator="beginsWith" text="Grey">
      <formula>LEFT(L5,LEN("Grey"))="Grey"</formula>
    </cfRule>
    <cfRule type="beginsWith" dxfId="460" priority="6" operator="beginsWith" text="Amber">
      <formula>LEFT(L5,LEN("Amber"))="Amber"</formula>
    </cfRule>
    <cfRule type="beginsWith" dxfId="459" priority="7" operator="beginsWith" text="Black">
      <formula>LEFT(L5,LEN("Black"))="Black"</formula>
    </cfRule>
  </conditionalFormatting>
  <dataValidations count="3">
    <dataValidation type="list" allowBlank="1" sqref="G5:G12" xr:uid="{00000000-0002-0000-2D00-000000000000}">
      <formula1>MSStatus</formula1>
    </dataValidation>
    <dataValidation type="list" allowBlank="1" sqref="G13:G16" xr:uid="{00000000-0002-0000-2D00-000001000000}">
      <formula1>RecStatus</formula1>
    </dataValidation>
    <dataValidation type="list" allowBlank="1" sqref="L5:L22" xr:uid="{00000000-0002-0000-2D00-000002000000}">
      <formula1>BRAGStatus</formula1>
    </dataValidation>
  </dataValidations>
  <hyperlinks>
    <hyperlink ref="I1" r:id="rId1" xr:uid="{00000000-0004-0000-2D00-000000000000}"/>
    <hyperlink ref="H1" location="Dashboard!A1" display="← Dashboard" xr:uid="{AFF7CD3F-E253-4546-89D3-79F106F001D8}"/>
  </hyperlinks>
  <pageMargins left="0.3" right="0.3" top="0.75" bottom="0.75" header="0.5" footer="0.5"/>
  <pageSetup fitToHeight="0" orientation="landscape"/>
  <headerFooter>
    <oddHeader>&amp;LMid Cheshire Hospitals NHS Foundation Trust&amp;CGPICS V3 – Appendix 3 Audit&amp;R28 Jan 2026</oddHeader>
    <oddFooter>&amp;LConfidential – For internal audit use&amp;CPage &amp;P of &amp;N&amp;R© NHS</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tabColor rgb="FF2E75B6"/>
  </sheetPr>
  <dimension ref="A1:Y22"/>
  <sheetViews>
    <sheetView showGridLines="0" showOutlineSymbols="0" zoomScaleNormal="100" workbookViewId="0">
      <pane ySplit="4" topLeftCell="A7" activePane="bottomLeft" state="frozen"/>
      <selection activeCell="K12" sqref="K12"/>
      <selection pane="bottomLeft" activeCell="G7" sqref="G7"/>
    </sheetView>
  </sheetViews>
  <sheetFormatPr defaultRowHeight="14.5" x14ac:dyDescent="0.35"/>
  <cols>
    <col min="1" max="1" width="10.81640625" customWidth="1"/>
    <col min="2" max="2" width="13" hidden="1" customWidth="1"/>
    <col min="3" max="3" width="24" hidden="1" customWidth="1"/>
    <col min="4" max="4" width="18" customWidth="1"/>
    <col min="5" max="5" width="12" hidden="1" customWidth="1"/>
    <col min="6" max="6" width="45" customWidth="1"/>
    <col min="7" max="7" width="30" customWidth="1"/>
    <col min="8" max="8" width="33.1796875" customWidth="1"/>
    <col min="9" max="10" width="34" customWidth="1"/>
    <col min="11" max="11" width="16" customWidth="1"/>
    <col min="12" max="12" width="14" customWidth="1"/>
    <col min="23" max="24" width="0" hidden="1" customWidth="1"/>
    <col min="25" max="25" width="13" hidden="1" customWidth="1"/>
    <col min="26" max="26" width="0" hidden="1" customWidth="1"/>
  </cols>
  <sheetData>
    <row r="1" spans="1:23" ht="80" customHeight="1" x14ac:dyDescent="0.45">
      <c r="A1" s="361" t="s">
        <v>1410</v>
      </c>
      <c r="B1" s="362"/>
      <c r="C1" s="362"/>
      <c r="D1" s="362"/>
      <c r="E1" s="362"/>
      <c r="F1" s="362"/>
      <c r="G1" s="30" t="e" vm="3">
        <v>#VALUE!</v>
      </c>
      <c r="H1" s="44" t="e" vm="4">
        <v>#VALUE!</v>
      </c>
      <c r="I1" s="358" t="s">
        <v>163</v>
      </c>
      <c r="J1" s="359"/>
      <c r="K1" s="359"/>
      <c r="L1" s="360"/>
    </row>
    <row r="2" spans="1:23" ht="66" customHeight="1" x14ac:dyDescent="0.35">
      <c r="A2" s="50" t="s">
        <v>3089</v>
      </c>
      <c r="B2" s="317" t="str">
        <f>REPT("█",ROUND($W$2*50,0))&amp;REPT("░",50-ROUND($W$2*50,0))&amp;" "&amp;TEXT($W$2,"0%")</f>
        <v>░░░░░░░░░░░░░░░░░░░░░░░░░░░░░░░░░░░░░░░░░░░░░░░░░░ 0%</v>
      </c>
      <c r="C2" s="235"/>
      <c r="D2" s="235"/>
      <c r="E2" s="235"/>
      <c r="F2" s="235"/>
      <c r="G2" s="235"/>
      <c r="H2" s="235"/>
      <c r="I2" s="235"/>
      <c r="J2" s="235"/>
      <c r="K2" s="235"/>
      <c r="L2" s="235"/>
      <c r="W2" s="32">
        <f>IFERROR(1-COUNTIF($G:$G,"Not assessed")/(COUNTIF($D:$D,"Minimum Standard")+COUNTIF($D:$D,"Quality Recommendation")),0)</f>
        <v>0</v>
      </c>
    </row>
    <row r="3" spans="1:23" ht="20" customHeight="1" x14ac:dyDescent="0.35">
      <c r="A3" s="33"/>
      <c r="B3" s="33"/>
      <c r="C3" s="33"/>
      <c r="D3" s="33"/>
      <c r="E3" s="33"/>
      <c r="F3" s="33"/>
      <c r="G3" s="236"/>
      <c r="H3" s="235"/>
      <c r="I3" s="235"/>
      <c r="J3" s="236"/>
      <c r="K3" s="235"/>
      <c r="L3" s="235"/>
    </row>
    <row r="4" spans="1:23" ht="30" customHeight="1" x14ac:dyDescent="0.35">
      <c r="A4" s="34" t="s">
        <v>161</v>
      </c>
      <c r="B4" s="34" t="s">
        <v>105</v>
      </c>
      <c r="C4" s="34" t="s">
        <v>164</v>
      </c>
      <c r="D4" s="34" t="s">
        <v>165</v>
      </c>
      <c r="E4" s="34" t="s">
        <v>166</v>
      </c>
      <c r="F4" s="34" t="s">
        <v>167</v>
      </c>
      <c r="G4" s="35" t="s">
        <v>68</v>
      </c>
      <c r="H4" s="34" t="s">
        <v>70</v>
      </c>
      <c r="I4" s="34" t="s">
        <v>45</v>
      </c>
      <c r="J4" s="34" t="s">
        <v>47</v>
      </c>
      <c r="K4" s="36" t="s">
        <v>49</v>
      </c>
      <c r="L4" s="34" t="s">
        <v>15</v>
      </c>
    </row>
    <row r="5" spans="1:23" ht="60" customHeight="1" x14ac:dyDescent="0.35">
      <c r="A5" s="40" t="s">
        <v>1411</v>
      </c>
      <c r="B5" s="40" t="s">
        <v>1412</v>
      </c>
      <c r="C5" s="40" t="s">
        <v>1413</v>
      </c>
      <c r="D5" s="40" t="s">
        <v>125</v>
      </c>
      <c r="E5" s="40">
        <v>1</v>
      </c>
      <c r="F5" s="40" t="s">
        <v>1414</v>
      </c>
      <c r="G5" s="7" t="s">
        <v>24</v>
      </c>
      <c r="H5" s="13"/>
      <c r="I5" s="14"/>
      <c r="J5" s="15"/>
      <c r="K5" s="15"/>
      <c r="L5" s="6" t="s">
        <v>172</v>
      </c>
    </row>
    <row r="6" spans="1:23" ht="60" customHeight="1" x14ac:dyDescent="0.35">
      <c r="A6" s="42" t="s">
        <v>1415</v>
      </c>
      <c r="B6" s="42" t="s">
        <v>1412</v>
      </c>
      <c r="C6" s="42" t="s">
        <v>1413</v>
      </c>
      <c r="D6" s="42" t="s">
        <v>125</v>
      </c>
      <c r="E6" s="42">
        <v>2</v>
      </c>
      <c r="F6" s="42" t="s">
        <v>3273</v>
      </c>
      <c r="G6" s="6" t="s">
        <v>24</v>
      </c>
      <c r="H6" s="13"/>
      <c r="I6" s="16"/>
      <c r="J6" s="17"/>
      <c r="K6" s="17"/>
      <c r="L6" s="6" t="s">
        <v>172</v>
      </c>
    </row>
    <row r="7" spans="1:23" ht="60" customHeight="1" x14ac:dyDescent="0.35">
      <c r="A7" s="40" t="s">
        <v>1416</v>
      </c>
      <c r="B7" s="40" t="s">
        <v>1412</v>
      </c>
      <c r="C7" s="40" t="s">
        <v>1413</v>
      </c>
      <c r="D7" s="40" t="s">
        <v>184</v>
      </c>
      <c r="E7" s="40">
        <v>1</v>
      </c>
      <c r="F7" s="40" t="s">
        <v>3274</v>
      </c>
      <c r="G7" s="6" t="s">
        <v>24</v>
      </c>
      <c r="H7" s="13"/>
      <c r="I7" s="16"/>
      <c r="J7" s="17"/>
      <c r="K7" s="17"/>
      <c r="L7" s="6" t="s">
        <v>172</v>
      </c>
    </row>
    <row r="8" spans="1:23" ht="60" customHeight="1" x14ac:dyDescent="0.35">
      <c r="A8" s="42" t="s">
        <v>1417</v>
      </c>
      <c r="B8" s="42" t="s">
        <v>1412</v>
      </c>
      <c r="C8" s="42" t="s">
        <v>1413</v>
      </c>
      <c r="D8" s="42" t="s">
        <v>184</v>
      </c>
      <c r="E8" s="42">
        <v>2</v>
      </c>
      <c r="F8" s="42" t="s">
        <v>1418</v>
      </c>
      <c r="G8" s="6" t="s">
        <v>24</v>
      </c>
      <c r="H8" s="13"/>
      <c r="I8" s="16"/>
      <c r="J8" s="17"/>
      <c r="K8" s="17"/>
      <c r="L8" s="6" t="s">
        <v>172</v>
      </c>
    </row>
    <row r="9" spans="1:23" ht="60" customHeight="1" x14ac:dyDescent="0.35">
      <c r="A9" s="40" t="s">
        <v>1419</v>
      </c>
      <c r="B9" s="40" t="s">
        <v>1412</v>
      </c>
      <c r="C9" s="40" t="s">
        <v>1413</v>
      </c>
      <c r="D9" s="40" t="s">
        <v>184</v>
      </c>
      <c r="E9" s="40">
        <v>3</v>
      </c>
      <c r="F9" s="40" t="s">
        <v>1420</v>
      </c>
      <c r="G9" s="6" t="s">
        <v>24</v>
      </c>
      <c r="H9" s="13"/>
      <c r="I9" s="16"/>
      <c r="J9" s="17"/>
      <c r="K9" s="17"/>
      <c r="L9" s="6" t="s">
        <v>172</v>
      </c>
    </row>
    <row r="10" spans="1:23" ht="60" customHeight="1" x14ac:dyDescent="0.35">
      <c r="A10" s="42" t="s">
        <v>1421</v>
      </c>
      <c r="B10" s="42" t="s">
        <v>1412</v>
      </c>
      <c r="C10" s="42" t="s">
        <v>1413</v>
      </c>
      <c r="D10" s="42" t="s">
        <v>184</v>
      </c>
      <c r="E10" s="42">
        <v>4</v>
      </c>
      <c r="F10" s="42" t="s">
        <v>1422</v>
      </c>
      <c r="G10" s="6" t="s">
        <v>24</v>
      </c>
      <c r="H10" s="13"/>
      <c r="I10" s="16"/>
      <c r="J10" s="17"/>
      <c r="K10" s="17"/>
      <c r="L10" s="6" t="s">
        <v>172</v>
      </c>
    </row>
    <row r="11" spans="1:23" ht="60" customHeight="1" x14ac:dyDescent="0.35">
      <c r="A11" s="40" t="s">
        <v>1423</v>
      </c>
      <c r="B11" s="40" t="s">
        <v>1412</v>
      </c>
      <c r="C11" s="40" t="s">
        <v>1413</v>
      </c>
      <c r="D11" s="40" t="s">
        <v>184</v>
      </c>
      <c r="E11" s="40">
        <v>5</v>
      </c>
      <c r="F11" s="40" t="s">
        <v>3275</v>
      </c>
      <c r="G11" s="6" t="s">
        <v>24</v>
      </c>
      <c r="H11" s="13"/>
      <c r="I11" s="16"/>
      <c r="J11" s="17"/>
      <c r="K11" s="17"/>
      <c r="L11" s="6" t="s">
        <v>172</v>
      </c>
    </row>
    <row r="12" spans="1:23" ht="60" customHeight="1" x14ac:dyDescent="0.35">
      <c r="A12" s="42" t="s">
        <v>1424</v>
      </c>
      <c r="B12" s="42" t="s">
        <v>1412</v>
      </c>
      <c r="C12" s="42" t="s">
        <v>1413</v>
      </c>
      <c r="D12" s="42" t="s">
        <v>184</v>
      </c>
      <c r="E12" s="42">
        <v>6</v>
      </c>
      <c r="F12" s="42" t="s">
        <v>1425</v>
      </c>
      <c r="G12" s="6" t="s">
        <v>24</v>
      </c>
      <c r="H12" s="13"/>
      <c r="I12" s="16"/>
      <c r="J12" s="17"/>
      <c r="K12" s="18"/>
      <c r="L12" s="6" t="s">
        <v>172</v>
      </c>
    </row>
    <row r="13" spans="1:23" ht="60" customHeight="1" x14ac:dyDescent="0.35">
      <c r="A13" s="40" t="s">
        <v>1426</v>
      </c>
      <c r="B13" s="40" t="s">
        <v>1412</v>
      </c>
      <c r="C13" s="40" t="s">
        <v>1413</v>
      </c>
      <c r="D13" s="40" t="s">
        <v>184</v>
      </c>
      <c r="E13" s="40">
        <v>7</v>
      </c>
      <c r="F13" s="40" t="s">
        <v>1427</v>
      </c>
      <c r="G13" s="6" t="s">
        <v>24</v>
      </c>
      <c r="H13" s="13"/>
      <c r="I13" s="16"/>
      <c r="J13" s="17"/>
      <c r="K13" s="18"/>
      <c r="L13" s="6" t="s">
        <v>172</v>
      </c>
    </row>
    <row r="14" spans="1:23" ht="60" customHeight="1" x14ac:dyDescent="0.35">
      <c r="A14" s="42" t="s">
        <v>1428</v>
      </c>
      <c r="B14" s="42" t="s">
        <v>1412</v>
      </c>
      <c r="C14" s="42" t="s">
        <v>1413</v>
      </c>
      <c r="D14" s="42" t="s">
        <v>184</v>
      </c>
      <c r="E14" s="42">
        <v>8</v>
      </c>
      <c r="F14" s="42" t="s">
        <v>1429</v>
      </c>
      <c r="G14" s="6" t="s">
        <v>24</v>
      </c>
      <c r="H14" s="13"/>
      <c r="I14" s="16"/>
      <c r="J14" s="17"/>
      <c r="K14" s="17"/>
      <c r="L14" s="6" t="s">
        <v>172</v>
      </c>
    </row>
    <row r="15" spans="1:23" ht="60" customHeight="1" x14ac:dyDescent="0.35">
      <c r="A15" s="40" t="s">
        <v>1430</v>
      </c>
      <c r="B15" s="40" t="s">
        <v>1412</v>
      </c>
      <c r="C15" s="40" t="s">
        <v>1413</v>
      </c>
      <c r="D15" s="40" t="s">
        <v>184</v>
      </c>
      <c r="E15" s="40">
        <v>9</v>
      </c>
      <c r="F15" s="40" t="s">
        <v>1431</v>
      </c>
      <c r="G15" s="6" t="s">
        <v>24</v>
      </c>
      <c r="H15" s="13"/>
      <c r="I15" s="16"/>
      <c r="J15" s="17"/>
      <c r="K15" s="17"/>
      <c r="L15" s="6" t="s">
        <v>172</v>
      </c>
    </row>
    <row r="16" spans="1:23" ht="60" customHeight="1" x14ac:dyDescent="0.35">
      <c r="A16" s="42" t="s">
        <v>1432</v>
      </c>
      <c r="B16" s="42" t="s">
        <v>1412</v>
      </c>
      <c r="C16" s="42" t="s">
        <v>1413</v>
      </c>
      <c r="D16" s="42" t="s">
        <v>184</v>
      </c>
      <c r="E16" s="42">
        <v>10</v>
      </c>
      <c r="F16" s="42" t="s">
        <v>1433</v>
      </c>
      <c r="G16" s="6" t="s">
        <v>24</v>
      </c>
      <c r="H16" s="13"/>
      <c r="I16" s="16"/>
      <c r="J16" s="17"/>
      <c r="K16" s="17"/>
      <c r="L16" s="6" t="s">
        <v>172</v>
      </c>
    </row>
    <row r="17" spans="1:12" ht="60" customHeight="1" x14ac:dyDescent="0.35">
      <c r="A17" s="40" t="s">
        <v>1434</v>
      </c>
      <c r="B17" s="40" t="s">
        <v>1412</v>
      </c>
      <c r="C17" s="40" t="s">
        <v>1413</v>
      </c>
      <c r="D17" s="40" t="s">
        <v>184</v>
      </c>
      <c r="E17" s="40">
        <v>11</v>
      </c>
      <c r="F17" s="40" t="s">
        <v>1435</v>
      </c>
      <c r="G17" s="6" t="s">
        <v>24</v>
      </c>
      <c r="H17" s="13"/>
      <c r="I17" s="16"/>
      <c r="J17" s="17"/>
      <c r="K17" s="18"/>
      <c r="L17" s="6" t="s">
        <v>172</v>
      </c>
    </row>
    <row r="18" spans="1:12" x14ac:dyDescent="0.35">
      <c r="A18" s="45"/>
      <c r="B18" s="45"/>
      <c r="C18" s="45"/>
      <c r="D18" s="45"/>
      <c r="E18" s="45"/>
      <c r="F18" s="45"/>
      <c r="G18" s="46"/>
      <c r="H18" s="45"/>
      <c r="I18" s="47"/>
      <c r="J18" s="48"/>
      <c r="K18" s="49"/>
      <c r="L18" s="48"/>
    </row>
    <row r="19" spans="1:12" x14ac:dyDescent="0.35">
      <c r="A19" s="45"/>
      <c r="B19" s="45"/>
      <c r="C19" s="45"/>
      <c r="D19" s="45"/>
      <c r="E19" s="45"/>
      <c r="F19" s="45"/>
      <c r="G19" s="46"/>
      <c r="H19" s="45"/>
      <c r="I19" s="47"/>
      <c r="J19" s="48"/>
      <c r="K19" s="49"/>
      <c r="L19" s="48"/>
    </row>
    <row r="20" spans="1:12" x14ac:dyDescent="0.35">
      <c r="A20" s="45"/>
      <c r="B20" s="45"/>
      <c r="C20" s="45"/>
      <c r="D20" s="45"/>
      <c r="E20" s="45"/>
      <c r="F20" s="45"/>
      <c r="G20" s="46"/>
      <c r="H20" s="45"/>
      <c r="I20" s="47"/>
      <c r="J20" s="48"/>
      <c r="K20" s="49"/>
      <c r="L20" s="48"/>
    </row>
    <row r="21" spans="1:12" x14ac:dyDescent="0.35">
      <c r="A21" s="45"/>
      <c r="B21" s="45"/>
      <c r="C21" s="45"/>
      <c r="D21" s="45"/>
      <c r="E21" s="45"/>
      <c r="F21" s="45"/>
      <c r="G21" s="46"/>
      <c r="H21" s="45"/>
      <c r="I21" s="47"/>
      <c r="J21" s="48"/>
      <c r="K21" s="49"/>
      <c r="L21" s="48"/>
    </row>
    <row r="22" spans="1:12" x14ac:dyDescent="0.35">
      <c r="A22" s="45"/>
      <c r="B22" s="45"/>
      <c r="C22" s="45"/>
      <c r="D22" s="45"/>
      <c r="E22" s="45"/>
      <c r="F22" s="45"/>
      <c r="G22" s="46"/>
      <c r="H22" s="45"/>
      <c r="I22" s="47"/>
      <c r="J22" s="48"/>
      <c r="K22" s="48"/>
      <c r="L22" s="48"/>
    </row>
  </sheetData>
  <sheetProtection sheet="1" selectLockedCells="1" sort="0" autoFilter="0"/>
  <autoFilter ref="A4:L4" xr:uid="{00000000-0009-0000-0000-00002E000000}"/>
  <mergeCells count="5">
    <mergeCell ref="I1:L1"/>
    <mergeCell ref="A1:F1"/>
    <mergeCell ref="B2:L2"/>
    <mergeCell ref="G3:I3"/>
    <mergeCell ref="J3:L3"/>
  </mergeCells>
  <conditionalFormatting sqref="B2:L2">
    <cfRule type="dataBar" priority="34">
      <dataBar>
        <cfvo type="num" val="0"/>
        <cfvo type="num" val="1"/>
        <color rgb="FF4F81BD"/>
      </dataBar>
    </cfRule>
    <cfRule type="expression" dxfId="458" priority="34">
      <formula>$W$2&gt;=0.8</formula>
    </cfRule>
    <cfRule type="expression" dxfId="457" priority="34">
      <formula>AND($W$2&gt;=0.5,$W$2&lt;0.8)</formula>
    </cfRule>
    <cfRule type="expression" dxfId="456" priority="34">
      <formula>$W$2&lt;0.5</formula>
    </cfRule>
  </conditionalFormatting>
  <conditionalFormatting sqref="G5:G22">
    <cfRule type="expression" dxfId="455" priority="21">
      <formula>$G5="Met"</formula>
    </cfRule>
    <cfRule type="expression" dxfId="454" priority="22">
      <formula>$G5="Achieved"</formula>
    </cfRule>
    <cfRule type="expression" dxfId="453" priority="23">
      <formula>$G5="Partially met"</formula>
    </cfRule>
    <cfRule type="expression" dxfId="452" priority="24">
      <formula>$G5="Partially achieved"</formula>
    </cfRule>
    <cfRule type="expression" dxfId="451" priority="25">
      <formula>$G5="Not met"</formula>
    </cfRule>
    <cfRule type="expression" dxfId="450" priority="26">
      <formula>$G5="Not yet achieved"</formula>
    </cfRule>
    <cfRule type="expression" dxfId="449" priority="27">
      <formula>$G5="Not applicable"</formula>
    </cfRule>
  </conditionalFormatting>
  <conditionalFormatting sqref="K5:K500">
    <cfRule type="expression" dxfId="448" priority="1">
      <formula>AND(K5&lt;&gt;"",K5&lt;TODAY())</formula>
    </cfRule>
  </conditionalFormatting>
  <conditionalFormatting sqref="L5:L22">
    <cfRule type="beginsWith" dxfId="447" priority="2" operator="beginsWith" text="Blue">
      <formula>LEFT(L5,LEN("Blue"))="Blue"</formula>
    </cfRule>
    <cfRule type="beginsWith" dxfId="446" priority="3" operator="beginsWith" text="Green">
      <formula>LEFT(L5,LEN("Green"))="Green"</formula>
    </cfRule>
    <cfRule type="beginsWith" dxfId="445" priority="4" operator="beginsWith" text="Red">
      <formula>LEFT(L5,LEN("Red"))="Red"</formula>
    </cfRule>
    <cfRule type="beginsWith" dxfId="444" priority="5" operator="beginsWith" text="Grey">
      <formula>LEFT(L5,LEN("Grey"))="Grey"</formula>
    </cfRule>
    <cfRule type="beginsWith" dxfId="443" priority="6" operator="beginsWith" text="Amber">
      <formula>LEFT(L5,LEN("Amber"))="Amber"</formula>
    </cfRule>
    <cfRule type="beginsWith" dxfId="442" priority="7" operator="beginsWith" text="Black">
      <formula>LEFT(L5,LEN("Black"))="Black"</formula>
    </cfRule>
  </conditionalFormatting>
  <dataValidations count="3">
    <dataValidation type="list" allowBlank="1" sqref="G5:G6" xr:uid="{00000000-0002-0000-2E00-000000000000}">
      <formula1>MSStatus</formula1>
    </dataValidation>
    <dataValidation type="list" allowBlank="1" sqref="G7:G17" xr:uid="{00000000-0002-0000-2E00-000001000000}">
      <formula1>RecStatus</formula1>
    </dataValidation>
    <dataValidation type="list" allowBlank="1" sqref="L5:L22" xr:uid="{00000000-0002-0000-2E00-000002000000}">
      <formula1>BRAGStatus</formula1>
    </dataValidation>
  </dataValidations>
  <hyperlinks>
    <hyperlink ref="I1" r:id="rId1" xr:uid="{00000000-0004-0000-2E00-000000000000}"/>
    <hyperlink ref="H1" location="Dashboard!A1" display="← Dashboard" xr:uid="{C80C2DEE-4272-4785-8AD5-F5E6D95E271D}"/>
  </hyperlinks>
  <pageMargins left="0.3" right="0.3" top="0.75" bottom="0.75" header="0.5" footer="0.5"/>
  <pageSetup fitToHeight="0" orientation="landscape"/>
  <headerFooter>
    <oddHeader>&amp;LMid Cheshire Hospitals NHS Foundation Trust&amp;CGPICS V3 – Appendix 3 Audit&amp;R28 Jan 2026</oddHeader>
    <oddFooter>&amp;LConfidential – For internal audit use&amp;CPage &amp;P of &amp;N&amp;R© NHS</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959"/>
  <sheetViews>
    <sheetView topLeftCell="B1" zoomScale="86" workbookViewId="0">
      <selection activeCell="B35" sqref="B35"/>
    </sheetView>
  </sheetViews>
  <sheetFormatPr defaultRowHeight="14.5" x14ac:dyDescent="0.35"/>
  <cols>
    <col min="1" max="4" width="50.81640625" customWidth="1"/>
    <col min="5" max="6" width="50.81640625" style="33" customWidth="1"/>
    <col min="7" max="7" width="27.6328125" style="33" customWidth="1"/>
    <col min="8" max="8" width="26.6328125" customWidth="1"/>
    <col min="9" max="9" width="30.81640625" customWidth="1"/>
  </cols>
  <sheetData>
    <row r="1" spans="1:9" x14ac:dyDescent="0.35">
      <c r="A1" t="s">
        <v>110</v>
      </c>
      <c r="B1" t="s">
        <v>113</v>
      </c>
      <c r="C1" t="s">
        <v>115</v>
      </c>
      <c r="D1" t="s">
        <v>117</v>
      </c>
      <c r="E1" s="33" t="s">
        <v>3116</v>
      </c>
      <c r="F1" s="33" t="s">
        <v>3115</v>
      </c>
      <c r="G1" s="33" t="s">
        <v>3098</v>
      </c>
      <c r="H1" t="s">
        <v>161</v>
      </c>
      <c r="I1" t="s">
        <v>68</v>
      </c>
    </row>
    <row r="2" spans="1:9" x14ac:dyDescent="0.35">
      <c r="A2" t="str">
        <f>IF('Board Summary'!$B$5="","",'Board Summary'!$B$5)</f>
        <v/>
      </c>
      <c r="B2" t="str">
        <f>IF('Board Summary'!$B$6="","",'Board Summary'!$B$6)</f>
        <v/>
      </c>
      <c r="C2" t="str">
        <f>IF('Board Summary'!$B$7="","",'Board Summary'!$B$7)</f>
        <v/>
      </c>
      <c r="D2" t="str">
        <f>IF('Board Summary'!$B$8="","",'Board Summary'!$B$8)</f>
        <v/>
      </c>
      <c r="E2" s="33" t="str">
        <f>IF('Board Summary'!$B$9="","",'Board Summary'!$B$9)</f>
        <v/>
      </c>
      <c r="F2" s="33" t="str">
        <f>IF('Board Summary'!$C$9="","",'Board Summary'!$C$9)</f>
        <v/>
      </c>
      <c r="G2" s="33" t="str">
        <f>IF('Board Summary'!$E$9="","",'Board Summary'!$E$9)</f>
        <v/>
      </c>
      <c r="H2" t="str" cm="1">
        <f t="array" ref="H2:I959">_xlfn.LET(
_xlpm.refs,_xlfn.VSTACK(
'1.1 Scope Of Adult Intensive Ca'!A5:A1000,
'1.2 Intensive Care Outcomes'!A5:A1000,
'1.3 Physical Facilities'!A5:A1000,
'1.4 Clinical Information System'!A5:A1000,
'1.5 Clinical Equipment'!A5:A991,
'1.6 Intensive Care Ultrasound'!A5:A1000,
'1.7 Critical Care Outreach, Rap'!A5:A999,
'1.8 Cardiothoracic Critical Car'!A5:A1000,
'1.9 Neurocritical Care'!A5:A1000,
'1.10 Burns Care'!A5:A1000,
'1.11 Smaller, Remote And Rural '!A5:A1000,
'1.12 Enhanced Care'!A5:A1000,
'1.13 Interaction With Other Ser'!A5:A1000,
'1.14 Prolonged Mechanical Venti'!A5:A1000,
'1.15 Critical Care Networks'!A5:A1000,
'1.16 Commissioning (England)'!A5:A1000,
'1.17 Commissioning (Scotland, W'!A5:A1000,
'2.1 Consultant Staffing'!A5:A1000,
'2.2 Non-Consultant Medical Doct'!A5:A1000,
'2.3 Advanced Critical Care Prac'!A5:A1000,
'2.4 On-Site Medical Doctor And '!A5:A1000,
'2.5 Registered Nurse Staffing'!A5:A1000,
'2.6 Registered Nurse Associate '!A5:A1000,
'2.7 Pharmacy Team'!A5:A1000,
'2.8 Physiotherapists'!A5:A1000,
'2.9 Dietitians'!A5:A1000,
'2.10 Speech &amp; Language Therapis'!A5:A1000,
'2.11 Occupational Therapy'!A5:A1000,
'2.12 Practitioner Psychologists'!A5:A1000,
'2.13 Healthcare Scientists Spec'!A5:A1000,
'2.14 Support Staff'!A5:A1000,
'2.15 Induction, Return To Work '!A5:A1000,
'2.16 Professional Development, '!A5:A1000,
'2.17 Staff Wellbeing'!A5:A1000,
'2.18 Equity, Diversity And Incl'!A5:A1000,
'3.1 Standardised Care Of The Cr'!A5:A999,
'3.2 Admission, Discharge And Ha'!A5:A1000,
'3.3 Involving, Supporting And R'!A5:A1000,
'3.4 Involving And Caring For Pa'!A5:A1000,
'3.5 Airway Management'!A5:A1000,
'3.6 Respiratory Support'!A5:A1000,
'3.7 Cardiovascular Support'!A5:A1000,
'3.8 Renal Support'!A5:A1000,
'3.9 Gastrointestinal Support An'!A5:A1000,
'3.10 Liver Support'!A5:A1000,
'3.11 Neurological Support'!A5:A1000,
'3.12 Infection Control'!A5:A1000,
'3.13 Major Trauma'!A5:A1000,
'3.14 Inter- And Intra- Hospital'!A5:A1000,
'3.15 Legal Aspects Of Capacity '!A5:A1000,
'3.16 Managing Acute Behavioural'!A5:A995,
'3.17 Care Of The Chronically Cr'!A5:A1000,
'3.18 Care Of The Critically Ill'!A5:A1000,
'3.19 Care Of The Critically Ill'!A5:A1000,
'3.20 Rehabilitation'!A5:A1000,
'3.21 Outpatient Follow-Up'!A5:A1000,
'3.22 Care At The End Of Life'!A5:A1000,
'3.23 Organ And Tissue Donation'!A5:A1000,
'4.1 Research'!A5:A1000,
'4.2 Audit And Quality Improveme'!A5:A1000,
'4.3 Clinical Governance'!A5:A1000,
'4.4 Patient Safety Standards'!A5:A1000,
'4.5 Environmental Sustainabilit'!A5:A1000,
'5.1 Capacity Management'!A5:A1000,
'5.2 Surge And Business Continui'!A5:A1000,
'5.3 Major Incidents'!A5:A988,
'5.4 High Consequence Infectious'!A5:A1000,
'5.5 Fire And Evacuation'!A5:A1000
),
_xlpm.statuses,_xlfn.VSTACK(
'1.1 Scope Of Adult Intensive Ca'!G5:G1000,
'1.2 Intensive Care Outcomes'!G5:G1000,
'1.3 Physical Facilities'!G5:G1000,
'1.4 Clinical Information System'!G5:G1000,
'1.5 Clinical Equipment'!G5:G991,
'1.6 Intensive Care Ultrasound'!G5:G1000,
'1.7 Critical Care Outreach, Rap'!G5:G999,
'1.8 Cardiothoracic Critical Car'!G5:G1000,
'1.9 Neurocritical Care'!G5:G1000,
'1.10 Burns Care'!G5:G1000,
'1.11 Smaller, Remote And Rural '!G5:G1000,
'1.12 Enhanced Care'!G5:G1000,
'1.13 Interaction With Other Ser'!G5:G1000,
'1.14 Prolonged Mechanical Venti'!G5:G1000,
'1.15 Critical Care Networks'!G5:G1000,
'1.16 Commissioning (England)'!G5:G1000,
'1.17 Commissioning (Scotland, W'!G5:G1000,
'2.1 Consultant Staffing'!G5:G1000,
'2.2 Non-Consultant Medical Doct'!G5:G1000,
'2.3 Advanced Critical Care Prac'!G5:G1000,
'2.4 On-Site Medical Doctor And '!G5:G1000,
'2.5 Registered Nurse Staffing'!G5:G1000,
'2.6 Registered Nurse Associate '!G5:G1000,
'2.7 Pharmacy Team'!G5:G1000,
'2.8 Physiotherapists'!G5:G1000,
'2.9 Dietitians'!G5:G1000,
'2.10 Speech &amp; Language Therapis'!G5:G1000,
'2.11 Occupational Therapy'!G5:G1000,
'2.12 Practitioner Psychologists'!G5:G1000,
'2.13 Healthcare Scientists Spec'!G5:G1000,
'2.14 Support Staff'!G5:G1000,
'2.15 Induction, Return To Work '!G5:G1000,
'2.16 Professional Development, '!G5:G1000,
'2.17 Staff Wellbeing'!G5:G1000,
'2.18 Equity, Diversity And Incl'!G5:G1000,
'3.1 Standardised Care Of The Cr'!G5:G999,
'3.2 Admission, Discharge And Ha'!G5:G1000,
'3.3 Involving, Supporting And R'!G5:G1000,
'3.4 Involving And Caring For Pa'!G5:G1000,
'3.5 Airway Management'!G5:G1000,
'3.6 Respiratory Support'!G5:G1000,
'3.7 Cardiovascular Support'!G5:G1000,
'3.8 Renal Support'!G5:G1000,
'3.9 Gastrointestinal Support An'!G5:G1000,
'3.10 Liver Support'!G5:G1000,
'3.11 Neurological Support'!G5:G1000,
'3.12 Infection Control'!G5:G1000,
'3.13 Major Trauma'!G5:G1000,
'3.14 Inter- And Intra- Hospital'!G5:G1000,
'3.15 Legal Aspects Of Capacity '!G5:G1000,
'3.16 Managing Acute Behavioural'!G5:G995,
'3.17 Care Of The Chronically Cr'!G5:G1000,
'3.18 Care Of The Critically Ill'!G5:G1000,
'3.19 Care Of The Critically Ill'!G5:G1000,
'3.20 Rehabilitation'!G5:G1000,
'3.21 Outpatient Follow-Up'!G5:G1000,
'3.22 Care At The End Of Life'!G5:G1000,
'3.23 Organ And Tissue Donation'!G5:G1000,
'4.1 Research'!G5:G1000,
'4.2 Audit And Quality Improveme'!G5:G1000,
'4.3 Clinical Governance'!G5:G1000,
'4.4 Patient Safety Standards'!G5:G1000,
'4.5 Environmental Sustainabilit'!G5:G1000,
'5.1 Capacity Management'!G5:G1000,
'5.2 Surge And Business Continui'!G5:G1000,
'5.3 Major Incidents'!G5:G988,
'5.4 High Consequence Infectious'!G5:G1000,
'5.5 Fire And Evacuation'!G5:G1000
),
_xlpm.result,_xlfn._xlws.FILTER(_xlfn.HSTACK(_xlpm.refs,_xlpm.statuses),_xlpm.refs&lt;&gt;""),
_xlfn.TAKE(_xlpm.result,ROWS(_xlpm.result)-1)
)</f>
        <v>1.1 MS1</v>
      </c>
      <c r="I2" t="str">
        <v>Not assessed</v>
      </c>
    </row>
    <row r="3" spans="1:9" x14ac:dyDescent="0.35">
      <c r="A3" t="str">
        <f>IF('Board Summary'!$B$5="","",'Board Summary'!$B$5)</f>
        <v/>
      </c>
      <c r="B3" t="str">
        <f>IF('Board Summary'!$B$6="","",'Board Summary'!$B$6)</f>
        <v/>
      </c>
      <c r="C3" t="str">
        <f>IF('Board Summary'!$B$7="","",'Board Summary'!$B$7)</f>
        <v/>
      </c>
      <c r="D3" t="str">
        <f>IF('Board Summary'!$B$8="","",'Board Summary'!$B$8)</f>
        <v/>
      </c>
      <c r="E3" s="33" t="str">
        <f>IF('Board Summary'!$B$9="","",'Board Summary'!$B$9)</f>
        <v/>
      </c>
      <c r="F3" s="33" t="str">
        <f>IF('Board Summary'!$C$9="","",'Board Summary'!$C$9)</f>
        <v/>
      </c>
      <c r="G3" s="33" t="str">
        <f>IF('Board Summary'!$E$9="","",'Board Summary'!$E$9)</f>
        <v/>
      </c>
      <c r="H3" t="str">
        <v>1.1 MS2</v>
      </c>
      <c r="I3" t="str">
        <v>Not assessed</v>
      </c>
    </row>
    <row r="4" spans="1:9" x14ac:dyDescent="0.35">
      <c r="A4" t="str">
        <f>IF('Board Summary'!$B$5="","",'Board Summary'!$B$5)</f>
        <v/>
      </c>
      <c r="B4" t="str">
        <f>IF('Board Summary'!$B$6="","",'Board Summary'!$B$6)</f>
        <v/>
      </c>
      <c r="C4" t="str">
        <f>IF('Board Summary'!$B$7="","",'Board Summary'!$B$7)</f>
        <v/>
      </c>
      <c r="D4" t="str">
        <f>IF('Board Summary'!$B$8="","",'Board Summary'!$B$8)</f>
        <v/>
      </c>
      <c r="E4" s="33" t="str">
        <f>IF('Board Summary'!$B$9="","",'Board Summary'!$B$9)</f>
        <v/>
      </c>
      <c r="F4" s="33" t="str">
        <f>IF('Board Summary'!$C$9="","",'Board Summary'!$C$9)</f>
        <v/>
      </c>
      <c r="G4" s="33" t="str">
        <f>IF('Board Summary'!$E$9="","",'Board Summary'!$E$9)</f>
        <v/>
      </c>
      <c r="H4" t="str">
        <v>1.1 MS3</v>
      </c>
      <c r="I4" t="str">
        <v>Not assessed</v>
      </c>
    </row>
    <row r="5" spans="1:9" x14ac:dyDescent="0.35">
      <c r="A5" t="str">
        <f>IF('Board Summary'!$B$5="","",'Board Summary'!$B$5)</f>
        <v/>
      </c>
      <c r="B5" t="str">
        <f>IF('Board Summary'!$B$6="","",'Board Summary'!$B$6)</f>
        <v/>
      </c>
      <c r="C5" t="str">
        <f>IF('Board Summary'!$B$7="","",'Board Summary'!$B$7)</f>
        <v/>
      </c>
      <c r="D5" t="str">
        <f>IF('Board Summary'!$B$8="","",'Board Summary'!$B$8)</f>
        <v/>
      </c>
      <c r="E5" s="33" t="str">
        <f>IF('Board Summary'!$B$9="","",'Board Summary'!$B$9)</f>
        <v/>
      </c>
      <c r="F5" s="33" t="str">
        <f>IF('Board Summary'!$C$9="","",'Board Summary'!$C$9)</f>
        <v/>
      </c>
      <c r="G5" s="33" t="str">
        <f>IF('Board Summary'!$E$9="","",'Board Summary'!$E$9)</f>
        <v/>
      </c>
      <c r="H5" t="str">
        <v>1.1 MS4</v>
      </c>
      <c r="I5" t="str">
        <v>Not assessed</v>
      </c>
    </row>
    <row r="6" spans="1:9" x14ac:dyDescent="0.35">
      <c r="A6" t="str">
        <f>IF('Board Summary'!$B$5="","",'Board Summary'!$B$5)</f>
        <v/>
      </c>
      <c r="B6" t="str">
        <f>IF('Board Summary'!$B$6="","",'Board Summary'!$B$6)</f>
        <v/>
      </c>
      <c r="C6" t="str">
        <f>IF('Board Summary'!$B$7="","",'Board Summary'!$B$7)</f>
        <v/>
      </c>
      <c r="D6" t="str">
        <f>IF('Board Summary'!$B$8="","",'Board Summary'!$B$8)</f>
        <v/>
      </c>
      <c r="E6" s="33" t="str">
        <f>IF('Board Summary'!$B$9="","",'Board Summary'!$B$9)</f>
        <v/>
      </c>
      <c r="F6" s="33" t="str">
        <f>IF('Board Summary'!$C$9="","",'Board Summary'!$C$9)</f>
        <v/>
      </c>
      <c r="G6" s="33" t="str">
        <f>IF('Board Summary'!$E$9="","",'Board Summary'!$E$9)</f>
        <v/>
      </c>
      <c r="H6" t="str">
        <v>1.1 MS5</v>
      </c>
      <c r="I6" t="str">
        <v>Not assessed</v>
      </c>
    </row>
    <row r="7" spans="1:9" x14ac:dyDescent="0.35">
      <c r="A7" t="str">
        <f>IF('Board Summary'!$B$5="","",'Board Summary'!$B$5)</f>
        <v/>
      </c>
      <c r="B7" t="str">
        <f>IF('Board Summary'!$B$6="","",'Board Summary'!$B$6)</f>
        <v/>
      </c>
      <c r="C7" t="str">
        <f>IF('Board Summary'!$B$7="","",'Board Summary'!$B$7)</f>
        <v/>
      </c>
      <c r="D7" t="str">
        <f>IF('Board Summary'!$B$8="","",'Board Summary'!$B$8)</f>
        <v/>
      </c>
      <c r="E7" s="33" t="str">
        <f>IF('Board Summary'!$B$9="","",'Board Summary'!$B$9)</f>
        <v/>
      </c>
      <c r="F7" s="33" t="str">
        <f>IF('Board Summary'!$C$9="","",'Board Summary'!$C$9)</f>
        <v/>
      </c>
      <c r="G7" s="33" t="str">
        <f>IF('Board Summary'!$E$9="","",'Board Summary'!$E$9)</f>
        <v/>
      </c>
      <c r="H7" t="str">
        <v>1.1 MS6</v>
      </c>
      <c r="I7" t="str">
        <v>Not assessed</v>
      </c>
    </row>
    <row r="8" spans="1:9" x14ac:dyDescent="0.35">
      <c r="A8" t="str">
        <f>IF('Board Summary'!$B$5="","",'Board Summary'!$B$5)</f>
        <v/>
      </c>
      <c r="B8" t="str">
        <f>IF('Board Summary'!$B$6="","",'Board Summary'!$B$6)</f>
        <v/>
      </c>
      <c r="C8" t="str">
        <f>IF('Board Summary'!$B$7="","",'Board Summary'!$B$7)</f>
        <v/>
      </c>
      <c r="D8" t="str">
        <f>IF('Board Summary'!$B$8="","",'Board Summary'!$B$8)</f>
        <v/>
      </c>
      <c r="E8" s="33" t="str">
        <f>IF('Board Summary'!$B$9="","",'Board Summary'!$B$9)</f>
        <v/>
      </c>
      <c r="F8" s="33" t="str">
        <f>IF('Board Summary'!$C$9="","",'Board Summary'!$C$9)</f>
        <v/>
      </c>
      <c r="G8" s="33" t="str">
        <f>IF('Board Summary'!$E$9="","",'Board Summary'!$E$9)</f>
        <v/>
      </c>
      <c r="H8" t="str">
        <v>1.1 MS7</v>
      </c>
      <c r="I8" t="str">
        <v>Not assessed</v>
      </c>
    </row>
    <row r="9" spans="1:9" x14ac:dyDescent="0.35">
      <c r="A9" t="str">
        <f>IF('Board Summary'!$B$5="","",'Board Summary'!$B$5)</f>
        <v/>
      </c>
      <c r="B9" t="str">
        <f>IF('Board Summary'!$B$6="","",'Board Summary'!$B$6)</f>
        <v/>
      </c>
      <c r="C9" t="str">
        <f>IF('Board Summary'!$B$7="","",'Board Summary'!$B$7)</f>
        <v/>
      </c>
      <c r="D9" t="str">
        <f>IF('Board Summary'!$B$8="","",'Board Summary'!$B$8)</f>
        <v/>
      </c>
      <c r="E9" s="33" t="str">
        <f>IF('Board Summary'!$B$9="","",'Board Summary'!$B$9)</f>
        <v/>
      </c>
      <c r="F9" s="33" t="str">
        <f>IF('Board Summary'!$C$9="","",'Board Summary'!$C$9)</f>
        <v/>
      </c>
      <c r="G9" s="33" t="str">
        <f>IF('Board Summary'!$E$9="","",'Board Summary'!$E$9)</f>
        <v/>
      </c>
      <c r="H9" t="str">
        <v>1.1 MS8</v>
      </c>
      <c r="I9" t="str">
        <v>Not assessed</v>
      </c>
    </row>
    <row r="10" spans="1:9" x14ac:dyDescent="0.35">
      <c r="A10" t="str">
        <f>IF('Board Summary'!$B$5="","",'Board Summary'!$B$5)</f>
        <v/>
      </c>
      <c r="B10" t="str">
        <f>IF('Board Summary'!$B$6="","",'Board Summary'!$B$6)</f>
        <v/>
      </c>
      <c r="C10" t="str">
        <f>IF('Board Summary'!$B$7="","",'Board Summary'!$B$7)</f>
        <v/>
      </c>
      <c r="D10" t="str">
        <f>IF('Board Summary'!$B$8="","",'Board Summary'!$B$8)</f>
        <v/>
      </c>
      <c r="E10" s="33" t="str">
        <f>IF('Board Summary'!$B$9="","",'Board Summary'!$B$9)</f>
        <v/>
      </c>
      <c r="F10" s="33" t="str">
        <f>IF('Board Summary'!$C$9="","",'Board Summary'!$C$9)</f>
        <v/>
      </c>
      <c r="G10" s="33" t="str">
        <f>IF('Board Summary'!$E$9="","",'Board Summary'!$E$9)</f>
        <v/>
      </c>
      <c r="H10" t="str">
        <v>1.1 MS9</v>
      </c>
      <c r="I10" t="str">
        <v>Not assessed</v>
      </c>
    </row>
    <row r="11" spans="1:9" x14ac:dyDescent="0.35">
      <c r="A11" t="str">
        <f>IF('Board Summary'!$B$5="","",'Board Summary'!$B$5)</f>
        <v/>
      </c>
      <c r="B11" t="str">
        <f>IF('Board Summary'!$B$6="","",'Board Summary'!$B$6)</f>
        <v/>
      </c>
      <c r="C11" t="str">
        <f>IF('Board Summary'!$B$7="","",'Board Summary'!$B$7)</f>
        <v/>
      </c>
      <c r="D11" t="str">
        <f>IF('Board Summary'!$B$8="","",'Board Summary'!$B$8)</f>
        <v/>
      </c>
      <c r="E11" s="33" t="str">
        <f>IF('Board Summary'!$B$9="","",'Board Summary'!$B$9)</f>
        <v/>
      </c>
      <c r="F11" s="33" t="str">
        <f>IF('Board Summary'!$C$9="","",'Board Summary'!$C$9)</f>
        <v/>
      </c>
      <c r="G11" s="33" t="str">
        <f>IF('Board Summary'!$E$9="","",'Board Summary'!$E$9)</f>
        <v/>
      </c>
      <c r="H11" t="str">
        <v>1.1 QR1</v>
      </c>
      <c r="I11" t="str">
        <v>Not assessed</v>
      </c>
    </row>
    <row r="12" spans="1:9" x14ac:dyDescent="0.35">
      <c r="A12" t="str">
        <f>IF('Board Summary'!$B$5="","",'Board Summary'!$B$5)</f>
        <v/>
      </c>
      <c r="B12" t="str">
        <f>IF('Board Summary'!$B$6="","",'Board Summary'!$B$6)</f>
        <v/>
      </c>
      <c r="C12" t="str">
        <f>IF('Board Summary'!$B$7="","",'Board Summary'!$B$7)</f>
        <v/>
      </c>
      <c r="D12" t="str">
        <f>IF('Board Summary'!$B$8="","",'Board Summary'!$B$8)</f>
        <v/>
      </c>
      <c r="E12" s="33" t="str">
        <f>IF('Board Summary'!$B$9="","",'Board Summary'!$B$9)</f>
        <v/>
      </c>
      <c r="F12" s="33" t="str">
        <f>IF('Board Summary'!$C$9="","",'Board Summary'!$C$9)</f>
        <v/>
      </c>
      <c r="G12" s="33" t="str">
        <f>IF('Board Summary'!$E$9="","",'Board Summary'!$E$9)</f>
        <v/>
      </c>
      <c r="H12" t="str">
        <v>1.1 QR2</v>
      </c>
      <c r="I12" t="str">
        <v>Not assessed</v>
      </c>
    </row>
    <row r="13" spans="1:9" x14ac:dyDescent="0.35">
      <c r="A13" t="str">
        <f>IF('Board Summary'!$B$5="","",'Board Summary'!$B$5)</f>
        <v/>
      </c>
      <c r="B13" t="str">
        <f>IF('Board Summary'!$B$6="","",'Board Summary'!$B$6)</f>
        <v/>
      </c>
      <c r="C13" t="str">
        <f>IF('Board Summary'!$B$7="","",'Board Summary'!$B$7)</f>
        <v/>
      </c>
      <c r="D13" t="str">
        <f>IF('Board Summary'!$B$8="","",'Board Summary'!$B$8)</f>
        <v/>
      </c>
      <c r="E13" s="33" t="str">
        <f>IF('Board Summary'!$B$9="","",'Board Summary'!$B$9)</f>
        <v/>
      </c>
      <c r="F13" s="33" t="str">
        <f>IF('Board Summary'!$C$9="","",'Board Summary'!$C$9)</f>
        <v/>
      </c>
      <c r="G13" s="33" t="str">
        <f>IF('Board Summary'!$E$9="","",'Board Summary'!$E$9)</f>
        <v/>
      </c>
      <c r="H13" t="str">
        <v>1.1 QR3</v>
      </c>
      <c r="I13" t="str">
        <v>Not assessed</v>
      </c>
    </row>
    <row r="14" spans="1:9" x14ac:dyDescent="0.35">
      <c r="A14" t="str">
        <f>IF('Board Summary'!$B$5="","",'Board Summary'!$B$5)</f>
        <v/>
      </c>
      <c r="B14" t="str">
        <f>IF('Board Summary'!$B$6="","",'Board Summary'!$B$6)</f>
        <v/>
      </c>
      <c r="C14" t="str">
        <f>IF('Board Summary'!$B$7="","",'Board Summary'!$B$7)</f>
        <v/>
      </c>
      <c r="D14" t="str">
        <f>IF('Board Summary'!$B$8="","",'Board Summary'!$B$8)</f>
        <v/>
      </c>
      <c r="E14" s="33" t="str">
        <f>IF('Board Summary'!$B$9="","",'Board Summary'!$B$9)</f>
        <v/>
      </c>
      <c r="F14" s="33" t="str">
        <f>IF('Board Summary'!$C$9="","",'Board Summary'!$C$9)</f>
        <v/>
      </c>
      <c r="G14" s="33" t="str">
        <f>IF('Board Summary'!$E$9="","",'Board Summary'!$E$9)</f>
        <v/>
      </c>
      <c r="H14" t="str">
        <v>1.1 QR4</v>
      </c>
      <c r="I14" t="str">
        <v>Not assessed</v>
      </c>
    </row>
    <row r="15" spans="1:9" x14ac:dyDescent="0.35">
      <c r="A15" t="str">
        <f>IF('Board Summary'!$B$5="","",'Board Summary'!$B$5)</f>
        <v/>
      </c>
      <c r="B15" t="str">
        <f>IF('Board Summary'!$B$6="","",'Board Summary'!$B$6)</f>
        <v/>
      </c>
      <c r="C15" t="str">
        <f>IF('Board Summary'!$B$7="","",'Board Summary'!$B$7)</f>
        <v/>
      </c>
      <c r="D15" t="str">
        <f>IF('Board Summary'!$B$8="","",'Board Summary'!$B$8)</f>
        <v/>
      </c>
      <c r="E15" s="33" t="str">
        <f>IF('Board Summary'!$B$9="","",'Board Summary'!$B$9)</f>
        <v/>
      </c>
      <c r="F15" s="33" t="str">
        <f>IF('Board Summary'!$C$9="","",'Board Summary'!$C$9)</f>
        <v/>
      </c>
      <c r="G15" s="33" t="str">
        <f>IF('Board Summary'!$E$9="","",'Board Summary'!$E$9)</f>
        <v/>
      </c>
      <c r="H15" t="str">
        <v>1.1 QR5</v>
      </c>
      <c r="I15" t="str">
        <v>Not assessed</v>
      </c>
    </row>
    <row r="16" spans="1:9" x14ac:dyDescent="0.35">
      <c r="A16" t="str">
        <f>IF('Board Summary'!$B$5="","",'Board Summary'!$B$5)</f>
        <v/>
      </c>
      <c r="B16" t="str">
        <f>IF('Board Summary'!$B$6="","",'Board Summary'!$B$6)</f>
        <v/>
      </c>
      <c r="C16" t="str">
        <f>IF('Board Summary'!$B$7="","",'Board Summary'!$B$7)</f>
        <v/>
      </c>
      <c r="D16" t="str">
        <f>IF('Board Summary'!$B$8="","",'Board Summary'!$B$8)</f>
        <v/>
      </c>
      <c r="E16" s="33" t="str">
        <f>IF('Board Summary'!$B$9="","",'Board Summary'!$B$9)</f>
        <v/>
      </c>
      <c r="F16" s="33" t="str">
        <f>IF('Board Summary'!$C$9="","",'Board Summary'!$C$9)</f>
        <v/>
      </c>
      <c r="G16" s="33" t="str">
        <f>IF('Board Summary'!$E$9="","",'Board Summary'!$E$9)</f>
        <v/>
      </c>
      <c r="H16" t="str">
        <v>1.1 QR6</v>
      </c>
      <c r="I16" t="str">
        <v>Not assessed</v>
      </c>
    </row>
    <row r="17" spans="1:9" x14ac:dyDescent="0.35">
      <c r="A17" t="str">
        <f>IF('Board Summary'!$B$5="","",'Board Summary'!$B$5)</f>
        <v/>
      </c>
      <c r="B17" t="str">
        <f>IF('Board Summary'!$B$6="","",'Board Summary'!$B$6)</f>
        <v/>
      </c>
      <c r="C17" t="str">
        <f>IF('Board Summary'!$B$7="","",'Board Summary'!$B$7)</f>
        <v/>
      </c>
      <c r="D17" t="str">
        <f>IF('Board Summary'!$B$8="","",'Board Summary'!$B$8)</f>
        <v/>
      </c>
      <c r="E17" s="33" t="str">
        <f>IF('Board Summary'!$B$9="","",'Board Summary'!$B$9)</f>
        <v/>
      </c>
      <c r="F17" s="33" t="str">
        <f>IF('Board Summary'!$C$9="","",'Board Summary'!$C$9)</f>
        <v/>
      </c>
      <c r="G17" s="33" t="str">
        <f>IF('Board Summary'!$E$9="","",'Board Summary'!$E$9)</f>
        <v/>
      </c>
      <c r="H17" t="str">
        <v>1.1 QR7</v>
      </c>
      <c r="I17" t="str">
        <v>Not assessed</v>
      </c>
    </row>
    <row r="18" spans="1:9" x14ac:dyDescent="0.35">
      <c r="A18" t="str">
        <f>IF('Board Summary'!$B$5="","",'Board Summary'!$B$5)</f>
        <v/>
      </c>
      <c r="B18" t="str">
        <f>IF('Board Summary'!$B$6="","",'Board Summary'!$B$6)</f>
        <v/>
      </c>
      <c r="C18" t="str">
        <f>IF('Board Summary'!$B$7="","",'Board Summary'!$B$7)</f>
        <v/>
      </c>
      <c r="D18" t="str">
        <f>IF('Board Summary'!$B$8="","",'Board Summary'!$B$8)</f>
        <v/>
      </c>
      <c r="E18" s="33" t="str">
        <f>IF('Board Summary'!$B$9="","",'Board Summary'!$B$9)</f>
        <v/>
      </c>
      <c r="F18" s="33" t="str">
        <f>IF('Board Summary'!$C$9="","",'Board Summary'!$C$9)</f>
        <v/>
      </c>
      <c r="G18" s="33" t="str">
        <f>IF('Board Summary'!$E$9="","",'Board Summary'!$E$9)</f>
        <v/>
      </c>
      <c r="H18" t="str">
        <v>1.1 QR8</v>
      </c>
      <c r="I18" t="str">
        <v>Not assessed</v>
      </c>
    </row>
    <row r="19" spans="1:9" x14ac:dyDescent="0.35">
      <c r="A19" t="str">
        <f>IF('Board Summary'!$B$5="","",'Board Summary'!$B$5)</f>
        <v/>
      </c>
      <c r="B19" t="str">
        <f>IF('Board Summary'!$B$6="","",'Board Summary'!$B$6)</f>
        <v/>
      </c>
      <c r="C19" t="str">
        <f>IF('Board Summary'!$B$7="","",'Board Summary'!$B$7)</f>
        <v/>
      </c>
      <c r="D19" t="str">
        <f>IF('Board Summary'!$B$8="","",'Board Summary'!$B$8)</f>
        <v/>
      </c>
      <c r="E19" s="33" t="str">
        <f>IF('Board Summary'!$B$9="","",'Board Summary'!$B$9)</f>
        <v/>
      </c>
      <c r="F19" s="33" t="str">
        <f>IF('Board Summary'!$C$9="","",'Board Summary'!$C$9)</f>
        <v/>
      </c>
      <c r="G19" s="33" t="str">
        <f>IF('Board Summary'!$E$9="","",'Board Summary'!$E$9)</f>
        <v/>
      </c>
      <c r="H19" t="str">
        <v>1.1 QR9</v>
      </c>
      <c r="I19" t="str">
        <v>Not assessed</v>
      </c>
    </row>
    <row r="20" spans="1:9" x14ac:dyDescent="0.35">
      <c r="A20" t="str">
        <f>IF('Board Summary'!$B$5="","",'Board Summary'!$B$5)</f>
        <v/>
      </c>
      <c r="B20" t="str">
        <f>IF('Board Summary'!$B$6="","",'Board Summary'!$B$6)</f>
        <v/>
      </c>
      <c r="C20" t="str">
        <f>IF('Board Summary'!$B$7="","",'Board Summary'!$B$7)</f>
        <v/>
      </c>
      <c r="D20" t="str">
        <f>IF('Board Summary'!$B$8="","",'Board Summary'!$B$8)</f>
        <v/>
      </c>
      <c r="E20" s="33" t="str">
        <f>IF('Board Summary'!$B$9="","",'Board Summary'!$B$9)</f>
        <v/>
      </c>
      <c r="F20" s="33" t="str">
        <f>IF('Board Summary'!$C$9="","",'Board Summary'!$C$9)</f>
        <v/>
      </c>
      <c r="G20" s="33" t="str">
        <f>IF('Board Summary'!$E$9="","",'Board Summary'!$E$9)</f>
        <v/>
      </c>
      <c r="H20" t="str">
        <v>1.2 MS1</v>
      </c>
      <c r="I20" t="str">
        <v>Not assessed</v>
      </c>
    </row>
    <row r="21" spans="1:9" x14ac:dyDescent="0.35">
      <c r="A21" t="str">
        <f>IF('Board Summary'!$B$5="","",'Board Summary'!$B$5)</f>
        <v/>
      </c>
      <c r="B21" t="str">
        <f>IF('Board Summary'!$B$6="","",'Board Summary'!$B$6)</f>
        <v/>
      </c>
      <c r="C21" t="str">
        <f>IF('Board Summary'!$B$7="","",'Board Summary'!$B$7)</f>
        <v/>
      </c>
      <c r="D21" t="str">
        <f>IF('Board Summary'!$B$8="","",'Board Summary'!$B$8)</f>
        <v/>
      </c>
      <c r="E21" s="33" t="str">
        <f>IF('Board Summary'!$B$9="","",'Board Summary'!$B$9)</f>
        <v/>
      </c>
      <c r="F21" s="33" t="str">
        <f>IF('Board Summary'!$C$9="","",'Board Summary'!$C$9)</f>
        <v/>
      </c>
      <c r="G21" s="33" t="str">
        <f>IF('Board Summary'!$E$9="","",'Board Summary'!$E$9)</f>
        <v/>
      </c>
      <c r="H21" t="str">
        <v>1.2 MS2</v>
      </c>
      <c r="I21" t="str">
        <v>Not assessed</v>
      </c>
    </row>
    <row r="22" spans="1:9" x14ac:dyDescent="0.35">
      <c r="A22" t="str">
        <f>IF('Board Summary'!$B$5="","",'Board Summary'!$B$5)</f>
        <v/>
      </c>
      <c r="B22" t="str">
        <f>IF('Board Summary'!$B$6="","",'Board Summary'!$B$6)</f>
        <v/>
      </c>
      <c r="C22" t="str">
        <f>IF('Board Summary'!$B$7="","",'Board Summary'!$B$7)</f>
        <v/>
      </c>
      <c r="D22" t="str">
        <f>IF('Board Summary'!$B$8="","",'Board Summary'!$B$8)</f>
        <v/>
      </c>
      <c r="E22" s="33" t="str">
        <f>IF('Board Summary'!$B$9="","",'Board Summary'!$B$9)</f>
        <v/>
      </c>
      <c r="F22" s="33" t="str">
        <f>IF('Board Summary'!$C$9="","",'Board Summary'!$C$9)</f>
        <v/>
      </c>
      <c r="G22" s="33" t="str">
        <f>IF('Board Summary'!$E$9="","",'Board Summary'!$E$9)</f>
        <v/>
      </c>
      <c r="H22" t="str">
        <v>1.2 MS3</v>
      </c>
      <c r="I22" t="str">
        <v>Not assessed</v>
      </c>
    </row>
    <row r="23" spans="1:9" x14ac:dyDescent="0.35">
      <c r="A23" t="str">
        <f>IF('Board Summary'!$B$5="","",'Board Summary'!$B$5)</f>
        <v/>
      </c>
      <c r="B23" t="str">
        <f>IF('Board Summary'!$B$6="","",'Board Summary'!$B$6)</f>
        <v/>
      </c>
      <c r="C23" t="str">
        <f>IF('Board Summary'!$B$7="","",'Board Summary'!$B$7)</f>
        <v/>
      </c>
      <c r="D23" t="str">
        <f>IF('Board Summary'!$B$8="","",'Board Summary'!$B$8)</f>
        <v/>
      </c>
      <c r="E23" s="33" t="str">
        <f>IF('Board Summary'!$B$9="","",'Board Summary'!$B$9)</f>
        <v/>
      </c>
      <c r="F23" s="33" t="str">
        <f>IF('Board Summary'!$C$9="","",'Board Summary'!$C$9)</f>
        <v/>
      </c>
      <c r="G23" s="33" t="str">
        <f>IF('Board Summary'!$E$9="","",'Board Summary'!$E$9)</f>
        <v/>
      </c>
      <c r="H23" t="str">
        <v>1.2 MS4</v>
      </c>
      <c r="I23" t="str">
        <v>Not assessed</v>
      </c>
    </row>
    <row r="24" spans="1:9" x14ac:dyDescent="0.35">
      <c r="A24" t="str">
        <f>IF('Board Summary'!$B$5="","",'Board Summary'!$B$5)</f>
        <v/>
      </c>
      <c r="B24" t="str">
        <f>IF('Board Summary'!$B$6="","",'Board Summary'!$B$6)</f>
        <v/>
      </c>
      <c r="C24" t="str">
        <f>IF('Board Summary'!$B$7="","",'Board Summary'!$B$7)</f>
        <v/>
      </c>
      <c r="D24" t="str">
        <f>IF('Board Summary'!$B$8="","",'Board Summary'!$B$8)</f>
        <v/>
      </c>
      <c r="E24" s="33" t="str">
        <f>IF('Board Summary'!$B$9="","",'Board Summary'!$B$9)</f>
        <v/>
      </c>
      <c r="F24" s="33" t="str">
        <f>IF('Board Summary'!$C$9="","",'Board Summary'!$C$9)</f>
        <v/>
      </c>
      <c r="G24" s="33" t="str">
        <f>IF('Board Summary'!$E$9="","",'Board Summary'!$E$9)</f>
        <v/>
      </c>
      <c r="H24" t="str">
        <v>1.2 QR1</v>
      </c>
      <c r="I24" t="str">
        <v>Not assessed</v>
      </c>
    </row>
    <row r="25" spans="1:9" x14ac:dyDescent="0.35">
      <c r="A25" t="str">
        <f>IF('Board Summary'!$B$5="","",'Board Summary'!$B$5)</f>
        <v/>
      </c>
      <c r="B25" t="str">
        <f>IF('Board Summary'!$B$6="","",'Board Summary'!$B$6)</f>
        <v/>
      </c>
      <c r="C25" t="str">
        <f>IF('Board Summary'!$B$7="","",'Board Summary'!$B$7)</f>
        <v/>
      </c>
      <c r="D25" t="str">
        <f>IF('Board Summary'!$B$8="","",'Board Summary'!$B$8)</f>
        <v/>
      </c>
      <c r="E25" s="33" t="str">
        <f>IF('Board Summary'!$B$9="","",'Board Summary'!$B$9)</f>
        <v/>
      </c>
      <c r="F25" s="33" t="str">
        <f>IF('Board Summary'!$C$9="","",'Board Summary'!$C$9)</f>
        <v/>
      </c>
      <c r="G25" s="33" t="str">
        <f>IF('Board Summary'!$E$9="","",'Board Summary'!$E$9)</f>
        <v/>
      </c>
      <c r="H25" t="str">
        <v>1.2 QR2</v>
      </c>
      <c r="I25" t="str">
        <v>Not assessed</v>
      </c>
    </row>
    <row r="26" spans="1:9" x14ac:dyDescent="0.35">
      <c r="A26" t="str">
        <f>IF('Board Summary'!$B$5="","",'Board Summary'!$B$5)</f>
        <v/>
      </c>
      <c r="B26" t="str">
        <f>IF('Board Summary'!$B$6="","",'Board Summary'!$B$6)</f>
        <v/>
      </c>
      <c r="C26" t="str">
        <f>IF('Board Summary'!$B$7="","",'Board Summary'!$B$7)</f>
        <v/>
      </c>
      <c r="D26" t="str">
        <f>IF('Board Summary'!$B$8="","",'Board Summary'!$B$8)</f>
        <v/>
      </c>
      <c r="E26" s="33" t="str">
        <f>IF('Board Summary'!$B$9="","",'Board Summary'!$B$9)</f>
        <v/>
      </c>
      <c r="F26" s="33" t="str">
        <f>IF('Board Summary'!$C$9="","",'Board Summary'!$C$9)</f>
        <v/>
      </c>
      <c r="G26" s="33" t="str">
        <f>IF('Board Summary'!$E$9="","",'Board Summary'!$E$9)</f>
        <v/>
      </c>
      <c r="H26" t="str">
        <v>1.2 QR3</v>
      </c>
      <c r="I26" t="str">
        <v>Not assessed</v>
      </c>
    </row>
    <row r="27" spans="1:9" x14ac:dyDescent="0.35">
      <c r="A27" t="str">
        <f>IF('Board Summary'!$B$5="","",'Board Summary'!$B$5)</f>
        <v/>
      </c>
      <c r="B27" t="str">
        <f>IF('Board Summary'!$B$6="","",'Board Summary'!$B$6)</f>
        <v/>
      </c>
      <c r="C27" t="str">
        <f>IF('Board Summary'!$B$7="","",'Board Summary'!$B$7)</f>
        <v/>
      </c>
      <c r="D27" t="str">
        <f>IF('Board Summary'!$B$8="","",'Board Summary'!$B$8)</f>
        <v/>
      </c>
      <c r="E27" s="33" t="str">
        <f>IF('Board Summary'!$B$9="","",'Board Summary'!$B$9)</f>
        <v/>
      </c>
      <c r="F27" s="33" t="str">
        <f>IF('Board Summary'!$C$9="","",'Board Summary'!$C$9)</f>
        <v/>
      </c>
      <c r="G27" s="33" t="str">
        <f>IF('Board Summary'!$E$9="","",'Board Summary'!$E$9)</f>
        <v/>
      </c>
      <c r="H27" t="str">
        <v>1.2 QR4</v>
      </c>
      <c r="I27" t="str">
        <v>Not assessed</v>
      </c>
    </row>
    <row r="28" spans="1:9" x14ac:dyDescent="0.35">
      <c r="A28" t="str">
        <f>IF('Board Summary'!$B$5="","",'Board Summary'!$B$5)</f>
        <v/>
      </c>
      <c r="B28" t="str">
        <f>IF('Board Summary'!$B$6="","",'Board Summary'!$B$6)</f>
        <v/>
      </c>
      <c r="C28" t="str">
        <f>IF('Board Summary'!$B$7="","",'Board Summary'!$B$7)</f>
        <v/>
      </c>
      <c r="D28" t="str">
        <f>IF('Board Summary'!$B$8="","",'Board Summary'!$B$8)</f>
        <v/>
      </c>
      <c r="E28" s="33" t="str">
        <f>IF('Board Summary'!$B$9="","",'Board Summary'!$B$9)</f>
        <v/>
      </c>
      <c r="F28" s="33" t="str">
        <f>IF('Board Summary'!$C$9="","",'Board Summary'!$C$9)</f>
        <v/>
      </c>
      <c r="G28" s="33" t="str">
        <f>IF('Board Summary'!$E$9="","",'Board Summary'!$E$9)</f>
        <v/>
      </c>
      <c r="H28" t="str">
        <v>1.2 QR5</v>
      </c>
      <c r="I28" t="str">
        <v>Not assessed</v>
      </c>
    </row>
    <row r="29" spans="1:9" x14ac:dyDescent="0.35">
      <c r="A29" t="str">
        <f>IF('Board Summary'!$B$5="","",'Board Summary'!$B$5)</f>
        <v/>
      </c>
      <c r="B29" t="str">
        <f>IF('Board Summary'!$B$6="","",'Board Summary'!$B$6)</f>
        <v/>
      </c>
      <c r="C29" t="str">
        <f>IF('Board Summary'!$B$7="","",'Board Summary'!$B$7)</f>
        <v/>
      </c>
      <c r="D29" t="str">
        <f>IF('Board Summary'!$B$8="","",'Board Summary'!$B$8)</f>
        <v/>
      </c>
      <c r="E29" s="33" t="str">
        <f>IF('Board Summary'!$B$9="","",'Board Summary'!$B$9)</f>
        <v/>
      </c>
      <c r="F29" s="33" t="str">
        <f>IF('Board Summary'!$C$9="","",'Board Summary'!$C$9)</f>
        <v/>
      </c>
      <c r="G29" s="33" t="str">
        <f>IF('Board Summary'!$E$9="","",'Board Summary'!$E$9)</f>
        <v/>
      </c>
      <c r="H29" t="str">
        <v>1.2 QR6</v>
      </c>
      <c r="I29" t="str">
        <v>Not assessed</v>
      </c>
    </row>
    <row r="30" spans="1:9" x14ac:dyDescent="0.35">
      <c r="A30" t="str">
        <f>IF('Board Summary'!$B$5="","",'Board Summary'!$B$5)</f>
        <v/>
      </c>
      <c r="B30" t="str">
        <f>IF('Board Summary'!$B$6="","",'Board Summary'!$B$6)</f>
        <v/>
      </c>
      <c r="C30" t="str">
        <f>IF('Board Summary'!$B$7="","",'Board Summary'!$B$7)</f>
        <v/>
      </c>
      <c r="D30" t="str">
        <f>IF('Board Summary'!$B$8="","",'Board Summary'!$B$8)</f>
        <v/>
      </c>
      <c r="E30" s="33" t="str">
        <f>IF('Board Summary'!$B$9="","",'Board Summary'!$B$9)</f>
        <v/>
      </c>
      <c r="F30" s="33" t="str">
        <f>IF('Board Summary'!$C$9="","",'Board Summary'!$C$9)</f>
        <v/>
      </c>
      <c r="G30" s="33" t="str">
        <f>IF('Board Summary'!$E$9="","",'Board Summary'!$E$9)</f>
        <v/>
      </c>
      <c r="H30" t="str">
        <v>1.3 MS1</v>
      </c>
      <c r="I30" t="str">
        <v>Not assessed</v>
      </c>
    </row>
    <row r="31" spans="1:9" x14ac:dyDescent="0.35">
      <c r="A31" t="str">
        <f>IF('Board Summary'!$B$5="","",'Board Summary'!$B$5)</f>
        <v/>
      </c>
      <c r="B31" t="str">
        <f>IF('Board Summary'!$B$6="","",'Board Summary'!$B$6)</f>
        <v/>
      </c>
      <c r="C31" t="str">
        <f>IF('Board Summary'!$B$7="","",'Board Summary'!$B$7)</f>
        <v/>
      </c>
      <c r="D31" t="str">
        <f>IF('Board Summary'!$B$8="","",'Board Summary'!$B$8)</f>
        <v/>
      </c>
      <c r="E31" s="33" t="str">
        <f>IF('Board Summary'!$B$9="","",'Board Summary'!$B$9)</f>
        <v/>
      </c>
      <c r="F31" s="33" t="str">
        <f>IF('Board Summary'!$C$9="","",'Board Summary'!$C$9)</f>
        <v/>
      </c>
      <c r="G31" s="33" t="str">
        <f>IF('Board Summary'!$E$9="","",'Board Summary'!$E$9)</f>
        <v/>
      </c>
      <c r="H31" t="str">
        <v>1.3 MS2</v>
      </c>
      <c r="I31" t="str">
        <v>Not assessed</v>
      </c>
    </row>
    <row r="32" spans="1:9" x14ac:dyDescent="0.35">
      <c r="A32" t="str">
        <f>IF('Board Summary'!$B$5="","",'Board Summary'!$B$5)</f>
        <v/>
      </c>
      <c r="B32" t="str">
        <f>IF('Board Summary'!$B$6="","",'Board Summary'!$B$6)</f>
        <v/>
      </c>
      <c r="C32" t="str">
        <f>IF('Board Summary'!$B$7="","",'Board Summary'!$B$7)</f>
        <v/>
      </c>
      <c r="D32" t="str">
        <f>IF('Board Summary'!$B$8="","",'Board Summary'!$B$8)</f>
        <v/>
      </c>
      <c r="E32" s="33" t="str">
        <f>IF('Board Summary'!$B$9="","",'Board Summary'!$B$9)</f>
        <v/>
      </c>
      <c r="F32" s="33" t="str">
        <f>IF('Board Summary'!$C$9="","",'Board Summary'!$C$9)</f>
        <v/>
      </c>
      <c r="G32" s="33" t="str">
        <f>IF('Board Summary'!$E$9="","",'Board Summary'!$E$9)</f>
        <v/>
      </c>
      <c r="H32" t="str">
        <v>1.3 MS3</v>
      </c>
      <c r="I32" t="str">
        <v>Not assessed</v>
      </c>
    </row>
    <row r="33" spans="1:9" x14ac:dyDescent="0.35">
      <c r="A33" t="str">
        <f>IF('Board Summary'!$B$5="","",'Board Summary'!$B$5)</f>
        <v/>
      </c>
      <c r="B33" t="str">
        <f>IF('Board Summary'!$B$6="","",'Board Summary'!$B$6)</f>
        <v/>
      </c>
      <c r="C33" t="str">
        <f>IF('Board Summary'!$B$7="","",'Board Summary'!$B$7)</f>
        <v/>
      </c>
      <c r="D33" t="str">
        <f>IF('Board Summary'!$B$8="","",'Board Summary'!$B$8)</f>
        <v/>
      </c>
      <c r="E33" s="33" t="str">
        <f>IF('Board Summary'!$B$9="","",'Board Summary'!$B$9)</f>
        <v/>
      </c>
      <c r="F33" s="33" t="str">
        <f>IF('Board Summary'!$C$9="","",'Board Summary'!$C$9)</f>
        <v/>
      </c>
      <c r="G33" s="33" t="str">
        <f>IF('Board Summary'!$E$9="","",'Board Summary'!$E$9)</f>
        <v/>
      </c>
      <c r="H33" t="str">
        <v>1.3 MS4</v>
      </c>
      <c r="I33" t="str">
        <v>Not assessed</v>
      </c>
    </row>
    <row r="34" spans="1:9" x14ac:dyDescent="0.35">
      <c r="A34" t="str">
        <f>IF('Board Summary'!$B$5="","",'Board Summary'!$B$5)</f>
        <v/>
      </c>
      <c r="B34" t="str">
        <f>IF('Board Summary'!$B$6="","",'Board Summary'!$B$6)</f>
        <v/>
      </c>
      <c r="C34" t="str">
        <f>IF('Board Summary'!$B$7="","",'Board Summary'!$B$7)</f>
        <v/>
      </c>
      <c r="D34" t="str">
        <f>IF('Board Summary'!$B$8="","",'Board Summary'!$B$8)</f>
        <v/>
      </c>
      <c r="E34" s="33" t="str">
        <f>IF('Board Summary'!$B$9="","",'Board Summary'!$B$9)</f>
        <v/>
      </c>
      <c r="F34" s="33" t="str">
        <f>IF('Board Summary'!$C$9="","",'Board Summary'!$C$9)</f>
        <v/>
      </c>
      <c r="G34" s="33" t="str">
        <f>IF('Board Summary'!$E$9="","",'Board Summary'!$E$9)</f>
        <v/>
      </c>
      <c r="H34" t="str">
        <v>1.3 MS5</v>
      </c>
      <c r="I34" t="str">
        <v>Not assessed</v>
      </c>
    </row>
    <row r="35" spans="1:9" x14ac:dyDescent="0.35">
      <c r="A35" t="str">
        <f>IF('Board Summary'!$B$5="","",'Board Summary'!$B$5)</f>
        <v/>
      </c>
      <c r="B35" t="str">
        <f>IF('Board Summary'!$B$6="","",'Board Summary'!$B$6)</f>
        <v/>
      </c>
      <c r="C35" t="str">
        <f>IF('Board Summary'!$B$7="","",'Board Summary'!$B$7)</f>
        <v/>
      </c>
      <c r="D35" t="str">
        <f>IF('Board Summary'!$B$8="","",'Board Summary'!$B$8)</f>
        <v/>
      </c>
      <c r="E35" s="33" t="str">
        <f>IF('Board Summary'!$B$9="","",'Board Summary'!$B$9)</f>
        <v/>
      </c>
      <c r="F35" s="33" t="str">
        <f>IF('Board Summary'!$C$9="","",'Board Summary'!$C$9)</f>
        <v/>
      </c>
      <c r="G35" s="33" t="str">
        <f>IF('Board Summary'!$E$9="","",'Board Summary'!$E$9)</f>
        <v/>
      </c>
      <c r="H35" t="str">
        <v>1.3 MS6</v>
      </c>
      <c r="I35" t="str">
        <v>Not assessed</v>
      </c>
    </row>
    <row r="36" spans="1:9" x14ac:dyDescent="0.35">
      <c r="A36" t="str">
        <f>IF('Board Summary'!$B$5="","",'Board Summary'!$B$5)</f>
        <v/>
      </c>
      <c r="B36" t="str">
        <f>IF('Board Summary'!$B$6="","",'Board Summary'!$B$6)</f>
        <v/>
      </c>
      <c r="C36" t="str">
        <f>IF('Board Summary'!$B$7="","",'Board Summary'!$B$7)</f>
        <v/>
      </c>
      <c r="D36" t="str">
        <f>IF('Board Summary'!$B$8="","",'Board Summary'!$B$8)</f>
        <v/>
      </c>
      <c r="E36" s="33" t="str">
        <f>IF('Board Summary'!$B$9="","",'Board Summary'!$B$9)</f>
        <v/>
      </c>
      <c r="F36" s="33" t="str">
        <f>IF('Board Summary'!$C$9="","",'Board Summary'!$C$9)</f>
        <v/>
      </c>
      <c r="G36" s="33" t="str">
        <f>IF('Board Summary'!$E$9="","",'Board Summary'!$E$9)</f>
        <v/>
      </c>
      <c r="H36" t="str">
        <v>1.3 MS7</v>
      </c>
      <c r="I36" t="str">
        <v>Not assessed</v>
      </c>
    </row>
    <row r="37" spans="1:9" x14ac:dyDescent="0.35">
      <c r="A37" t="str">
        <f>IF('Board Summary'!$B$5="","",'Board Summary'!$B$5)</f>
        <v/>
      </c>
      <c r="B37" t="str">
        <f>IF('Board Summary'!$B$6="","",'Board Summary'!$B$6)</f>
        <v/>
      </c>
      <c r="C37" t="str">
        <f>IF('Board Summary'!$B$7="","",'Board Summary'!$B$7)</f>
        <v/>
      </c>
      <c r="D37" t="str">
        <f>IF('Board Summary'!$B$8="","",'Board Summary'!$B$8)</f>
        <v/>
      </c>
      <c r="E37" s="33" t="str">
        <f>IF('Board Summary'!$B$9="","",'Board Summary'!$B$9)</f>
        <v/>
      </c>
      <c r="F37" s="33" t="str">
        <f>IF('Board Summary'!$C$9="","",'Board Summary'!$C$9)</f>
        <v/>
      </c>
      <c r="G37" s="33" t="str">
        <f>IF('Board Summary'!$E$9="","",'Board Summary'!$E$9)</f>
        <v/>
      </c>
      <c r="H37" t="str">
        <v>1.3 MS8</v>
      </c>
      <c r="I37" t="str">
        <v>Not assessed</v>
      </c>
    </row>
    <row r="38" spans="1:9" x14ac:dyDescent="0.35">
      <c r="A38" t="str">
        <f>IF('Board Summary'!$B$5="","",'Board Summary'!$B$5)</f>
        <v/>
      </c>
      <c r="B38" t="str">
        <f>IF('Board Summary'!$B$6="","",'Board Summary'!$B$6)</f>
        <v/>
      </c>
      <c r="C38" t="str">
        <f>IF('Board Summary'!$B$7="","",'Board Summary'!$B$7)</f>
        <v/>
      </c>
      <c r="D38" t="str">
        <f>IF('Board Summary'!$B$8="","",'Board Summary'!$B$8)</f>
        <v/>
      </c>
      <c r="E38" s="33" t="str">
        <f>IF('Board Summary'!$B$9="","",'Board Summary'!$B$9)</f>
        <v/>
      </c>
      <c r="F38" s="33" t="str">
        <f>IF('Board Summary'!$C$9="","",'Board Summary'!$C$9)</f>
        <v/>
      </c>
      <c r="G38" s="33" t="str">
        <f>IF('Board Summary'!$E$9="","",'Board Summary'!$E$9)</f>
        <v/>
      </c>
      <c r="H38" t="str">
        <v>1.3 MS9</v>
      </c>
      <c r="I38" t="str">
        <v>Not assessed</v>
      </c>
    </row>
    <row r="39" spans="1:9" x14ac:dyDescent="0.35">
      <c r="A39" t="str">
        <f>IF('Board Summary'!$B$5="","",'Board Summary'!$B$5)</f>
        <v/>
      </c>
      <c r="B39" t="str">
        <f>IF('Board Summary'!$B$6="","",'Board Summary'!$B$6)</f>
        <v/>
      </c>
      <c r="C39" t="str">
        <f>IF('Board Summary'!$B$7="","",'Board Summary'!$B$7)</f>
        <v/>
      </c>
      <c r="D39" t="str">
        <f>IF('Board Summary'!$B$8="","",'Board Summary'!$B$8)</f>
        <v/>
      </c>
      <c r="E39" s="33" t="str">
        <f>IF('Board Summary'!$B$9="","",'Board Summary'!$B$9)</f>
        <v/>
      </c>
      <c r="F39" s="33" t="str">
        <f>IF('Board Summary'!$C$9="","",'Board Summary'!$C$9)</f>
        <v/>
      </c>
      <c r="G39" s="33" t="str">
        <f>IF('Board Summary'!$E$9="","",'Board Summary'!$E$9)</f>
        <v/>
      </c>
      <c r="H39" t="str">
        <v>1.3 QR1</v>
      </c>
      <c r="I39" t="str">
        <v>Not assessed</v>
      </c>
    </row>
    <row r="40" spans="1:9" x14ac:dyDescent="0.35">
      <c r="A40" t="str">
        <f>IF('Board Summary'!$B$5="","",'Board Summary'!$B$5)</f>
        <v/>
      </c>
      <c r="B40" t="str">
        <f>IF('Board Summary'!$B$6="","",'Board Summary'!$B$6)</f>
        <v/>
      </c>
      <c r="C40" t="str">
        <f>IF('Board Summary'!$B$7="","",'Board Summary'!$B$7)</f>
        <v/>
      </c>
      <c r="D40" t="str">
        <f>IF('Board Summary'!$B$8="","",'Board Summary'!$B$8)</f>
        <v/>
      </c>
      <c r="E40" s="33" t="str">
        <f>IF('Board Summary'!$B$9="","",'Board Summary'!$B$9)</f>
        <v/>
      </c>
      <c r="F40" s="33" t="str">
        <f>IF('Board Summary'!$C$9="","",'Board Summary'!$C$9)</f>
        <v/>
      </c>
      <c r="G40" s="33" t="str">
        <f>IF('Board Summary'!$E$9="","",'Board Summary'!$E$9)</f>
        <v/>
      </c>
      <c r="H40" t="str">
        <v>1.3 QR2</v>
      </c>
      <c r="I40" t="str">
        <v>Not assessed</v>
      </c>
    </row>
    <row r="41" spans="1:9" x14ac:dyDescent="0.35">
      <c r="A41" t="str">
        <f>IF('Board Summary'!$B$5="","",'Board Summary'!$B$5)</f>
        <v/>
      </c>
      <c r="B41" t="str">
        <f>IF('Board Summary'!$B$6="","",'Board Summary'!$B$6)</f>
        <v/>
      </c>
      <c r="C41" t="str">
        <f>IF('Board Summary'!$B$7="","",'Board Summary'!$B$7)</f>
        <v/>
      </c>
      <c r="D41" t="str">
        <f>IF('Board Summary'!$B$8="","",'Board Summary'!$B$8)</f>
        <v/>
      </c>
      <c r="E41" s="33" t="str">
        <f>IF('Board Summary'!$B$9="","",'Board Summary'!$B$9)</f>
        <v/>
      </c>
      <c r="F41" s="33" t="str">
        <f>IF('Board Summary'!$C$9="","",'Board Summary'!$C$9)</f>
        <v/>
      </c>
      <c r="G41" s="33" t="str">
        <f>IF('Board Summary'!$E$9="","",'Board Summary'!$E$9)</f>
        <v/>
      </c>
      <c r="H41" t="str">
        <v>1.3 QR3</v>
      </c>
      <c r="I41" t="str">
        <v>Not assessed</v>
      </c>
    </row>
    <row r="42" spans="1:9" x14ac:dyDescent="0.35">
      <c r="A42" t="str">
        <f>IF('Board Summary'!$B$5="","",'Board Summary'!$B$5)</f>
        <v/>
      </c>
      <c r="B42" t="str">
        <f>IF('Board Summary'!$B$6="","",'Board Summary'!$B$6)</f>
        <v/>
      </c>
      <c r="C42" t="str">
        <f>IF('Board Summary'!$B$7="","",'Board Summary'!$B$7)</f>
        <v/>
      </c>
      <c r="D42" t="str">
        <f>IF('Board Summary'!$B$8="","",'Board Summary'!$B$8)</f>
        <v/>
      </c>
      <c r="E42" s="33" t="str">
        <f>IF('Board Summary'!$B$9="","",'Board Summary'!$B$9)</f>
        <v/>
      </c>
      <c r="F42" s="33" t="str">
        <f>IF('Board Summary'!$C$9="","",'Board Summary'!$C$9)</f>
        <v/>
      </c>
      <c r="G42" s="33" t="str">
        <f>IF('Board Summary'!$E$9="","",'Board Summary'!$E$9)</f>
        <v/>
      </c>
      <c r="H42" t="str">
        <v>1.3 QR4</v>
      </c>
      <c r="I42" t="str">
        <v>Not assessed</v>
      </c>
    </row>
    <row r="43" spans="1:9" x14ac:dyDescent="0.35">
      <c r="A43" t="str">
        <f>IF('Board Summary'!$B$5="","",'Board Summary'!$B$5)</f>
        <v/>
      </c>
      <c r="B43" t="str">
        <f>IF('Board Summary'!$B$6="","",'Board Summary'!$B$6)</f>
        <v/>
      </c>
      <c r="C43" t="str">
        <f>IF('Board Summary'!$B$7="","",'Board Summary'!$B$7)</f>
        <v/>
      </c>
      <c r="D43" t="str">
        <f>IF('Board Summary'!$B$8="","",'Board Summary'!$B$8)</f>
        <v/>
      </c>
      <c r="E43" s="33" t="str">
        <f>IF('Board Summary'!$B$9="","",'Board Summary'!$B$9)</f>
        <v/>
      </c>
      <c r="F43" s="33" t="str">
        <f>IF('Board Summary'!$C$9="","",'Board Summary'!$C$9)</f>
        <v/>
      </c>
      <c r="G43" s="33" t="str">
        <f>IF('Board Summary'!$E$9="","",'Board Summary'!$E$9)</f>
        <v/>
      </c>
      <c r="H43" t="str">
        <v>1.3 QR5</v>
      </c>
      <c r="I43" t="str">
        <v>Not assessed</v>
      </c>
    </row>
    <row r="44" spans="1:9" x14ac:dyDescent="0.35">
      <c r="A44" t="str">
        <f>IF('Board Summary'!$B$5="","",'Board Summary'!$B$5)</f>
        <v/>
      </c>
      <c r="B44" t="str">
        <f>IF('Board Summary'!$B$6="","",'Board Summary'!$B$6)</f>
        <v/>
      </c>
      <c r="C44" t="str">
        <f>IF('Board Summary'!$B$7="","",'Board Summary'!$B$7)</f>
        <v/>
      </c>
      <c r="D44" t="str">
        <f>IF('Board Summary'!$B$8="","",'Board Summary'!$B$8)</f>
        <v/>
      </c>
      <c r="E44" s="33" t="str">
        <f>IF('Board Summary'!$B$9="","",'Board Summary'!$B$9)</f>
        <v/>
      </c>
      <c r="F44" s="33" t="str">
        <f>IF('Board Summary'!$C$9="","",'Board Summary'!$C$9)</f>
        <v/>
      </c>
      <c r="G44" s="33" t="str">
        <f>IF('Board Summary'!$E$9="","",'Board Summary'!$E$9)</f>
        <v/>
      </c>
      <c r="H44" t="str">
        <v>1.3 QR6</v>
      </c>
      <c r="I44" t="str">
        <v>Not assessed</v>
      </c>
    </row>
    <row r="45" spans="1:9" x14ac:dyDescent="0.35">
      <c r="A45" t="str">
        <f>IF('Board Summary'!$B$5="","",'Board Summary'!$B$5)</f>
        <v/>
      </c>
      <c r="B45" t="str">
        <f>IF('Board Summary'!$B$6="","",'Board Summary'!$B$6)</f>
        <v/>
      </c>
      <c r="C45" t="str">
        <f>IF('Board Summary'!$B$7="","",'Board Summary'!$B$7)</f>
        <v/>
      </c>
      <c r="D45" t="str">
        <f>IF('Board Summary'!$B$8="","",'Board Summary'!$B$8)</f>
        <v/>
      </c>
      <c r="E45" s="33" t="str">
        <f>IF('Board Summary'!$B$9="","",'Board Summary'!$B$9)</f>
        <v/>
      </c>
      <c r="F45" s="33" t="str">
        <f>IF('Board Summary'!$C$9="","",'Board Summary'!$C$9)</f>
        <v/>
      </c>
      <c r="G45" s="33" t="str">
        <f>IF('Board Summary'!$E$9="","",'Board Summary'!$E$9)</f>
        <v/>
      </c>
      <c r="H45" t="str">
        <v>1.3 QR7</v>
      </c>
      <c r="I45" t="str">
        <v>Not assessed</v>
      </c>
    </row>
    <row r="46" spans="1:9" x14ac:dyDescent="0.35">
      <c r="A46" t="str">
        <f>IF('Board Summary'!$B$5="","",'Board Summary'!$B$5)</f>
        <v/>
      </c>
      <c r="B46" t="str">
        <f>IF('Board Summary'!$B$6="","",'Board Summary'!$B$6)</f>
        <v/>
      </c>
      <c r="C46" t="str">
        <f>IF('Board Summary'!$B$7="","",'Board Summary'!$B$7)</f>
        <v/>
      </c>
      <c r="D46" t="str">
        <f>IF('Board Summary'!$B$8="","",'Board Summary'!$B$8)</f>
        <v/>
      </c>
      <c r="E46" s="33" t="str">
        <f>IF('Board Summary'!$B$9="","",'Board Summary'!$B$9)</f>
        <v/>
      </c>
      <c r="F46" s="33" t="str">
        <f>IF('Board Summary'!$C$9="","",'Board Summary'!$C$9)</f>
        <v/>
      </c>
      <c r="G46" s="33" t="str">
        <f>IF('Board Summary'!$E$9="","",'Board Summary'!$E$9)</f>
        <v/>
      </c>
      <c r="H46" t="str">
        <v>1.3 QR8</v>
      </c>
      <c r="I46" t="str">
        <v>Not assessed</v>
      </c>
    </row>
    <row r="47" spans="1:9" x14ac:dyDescent="0.35">
      <c r="A47" t="str">
        <f>IF('Board Summary'!$B$5="","",'Board Summary'!$B$5)</f>
        <v/>
      </c>
      <c r="B47" t="str">
        <f>IF('Board Summary'!$B$6="","",'Board Summary'!$B$6)</f>
        <v/>
      </c>
      <c r="C47" t="str">
        <f>IF('Board Summary'!$B$7="","",'Board Summary'!$B$7)</f>
        <v/>
      </c>
      <c r="D47" t="str">
        <f>IF('Board Summary'!$B$8="","",'Board Summary'!$B$8)</f>
        <v/>
      </c>
      <c r="E47" s="33" t="str">
        <f>IF('Board Summary'!$B$9="","",'Board Summary'!$B$9)</f>
        <v/>
      </c>
      <c r="F47" s="33" t="str">
        <f>IF('Board Summary'!$C$9="","",'Board Summary'!$C$9)</f>
        <v/>
      </c>
      <c r="G47" s="33" t="str">
        <f>IF('Board Summary'!$E$9="","",'Board Summary'!$E$9)</f>
        <v/>
      </c>
      <c r="H47" t="str">
        <v>1.4 MS1</v>
      </c>
      <c r="I47" t="str">
        <v>Not assessed</v>
      </c>
    </row>
    <row r="48" spans="1:9" x14ac:dyDescent="0.35">
      <c r="A48" t="str">
        <f>IF('Board Summary'!$B$5="","",'Board Summary'!$B$5)</f>
        <v/>
      </c>
      <c r="B48" t="str">
        <f>IF('Board Summary'!$B$6="","",'Board Summary'!$B$6)</f>
        <v/>
      </c>
      <c r="C48" t="str">
        <f>IF('Board Summary'!$B$7="","",'Board Summary'!$B$7)</f>
        <v/>
      </c>
      <c r="D48" t="str">
        <f>IF('Board Summary'!$B$8="","",'Board Summary'!$B$8)</f>
        <v/>
      </c>
      <c r="E48" s="33" t="str">
        <f>IF('Board Summary'!$B$9="","",'Board Summary'!$B$9)</f>
        <v/>
      </c>
      <c r="F48" s="33" t="str">
        <f>IF('Board Summary'!$C$9="","",'Board Summary'!$C$9)</f>
        <v/>
      </c>
      <c r="G48" s="33" t="str">
        <f>IF('Board Summary'!$E$9="","",'Board Summary'!$E$9)</f>
        <v/>
      </c>
      <c r="H48" t="str">
        <v>1.4 MS2</v>
      </c>
      <c r="I48" t="str">
        <v>Not assessed</v>
      </c>
    </row>
    <row r="49" spans="1:9" x14ac:dyDescent="0.35">
      <c r="A49" t="str">
        <f>IF('Board Summary'!$B$5="","",'Board Summary'!$B$5)</f>
        <v/>
      </c>
      <c r="B49" t="str">
        <f>IF('Board Summary'!$B$6="","",'Board Summary'!$B$6)</f>
        <v/>
      </c>
      <c r="C49" t="str">
        <f>IF('Board Summary'!$B$7="","",'Board Summary'!$B$7)</f>
        <v/>
      </c>
      <c r="D49" t="str">
        <f>IF('Board Summary'!$B$8="","",'Board Summary'!$B$8)</f>
        <v/>
      </c>
      <c r="E49" s="33" t="str">
        <f>IF('Board Summary'!$B$9="","",'Board Summary'!$B$9)</f>
        <v/>
      </c>
      <c r="F49" s="33" t="str">
        <f>IF('Board Summary'!$C$9="","",'Board Summary'!$C$9)</f>
        <v/>
      </c>
      <c r="G49" s="33" t="str">
        <f>IF('Board Summary'!$E$9="","",'Board Summary'!$E$9)</f>
        <v/>
      </c>
      <c r="H49" t="str">
        <v>1.4 MS3</v>
      </c>
      <c r="I49" t="str">
        <v>Not assessed</v>
      </c>
    </row>
    <row r="50" spans="1:9" x14ac:dyDescent="0.35">
      <c r="A50" t="str">
        <f>IF('Board Summary'!$B$5="","",'Board Summary'!$B$5)</f>
        <v/>
      </c>
      <c r="B50" t="str">
        <f>IF('Board Summary'!$B$6="","",'Board Summary'!$B$6)</f>
        <v/>
      </c>
      <c r="C50" t="str">
        <f>IF('Board Summary'!$B$7="","",'Board Summary'!$B$7)</f>
        <v/>
      </c>
      <c r="D50" t="str">
        <f>IF('Board Summary'!$B$8="","",'Board Summary'!$B$8)</f>
        <v/>
      </c>
      <c r="E50" s="33" t="str">
        <f>IF('Board Summary'!$B$9="","",'Board Summary'!$B$9)</f>
        <v/>
      </c>
      <c r="F50" s="33" t="str">
        <f>IF('Board Summary'!$C$9="","",'Board Summary'!$C$9)</f>
        <v/>
      </c>
      <c r="G50" s="33" t="str">
        <f>IF('Board Summary'!$E$9="","",'Board Summary'!$E$9)</f>
        <v/>
      </c>
      <c r="H50" t="str">
        <v>1.4 MS4</v>
      </c>
      <c r="I50" t="str">
        <v>Not assessed</v>
      </c>
    </row>
    <row r="51" spans="1:9" x14ac:dyDescent="0.35">
      <c r="A51" t="str">
        <f>IF('Board Summary'!$B$5="","",'Board Summary'!$B$5)</f>
        <v/>
      </c>
      <c r="B51" t="str">
        <f>IF('Board Summary'!$B$6="","",'Board Summary'!$B$6)</f>
        <v/>
      </c>
      <c r="C51" t="str">
        <f>IF('Board Summary'!$B$7="","",'Board Summary'!$B$7)</f>
        <v/>
      </c>
      <c r="D51" t="str">
        <f>IF('Board Summary'!$B$8="","",'Board Summary'!$B$8)</f>
        <v/>
      </c>
      <c r="E51" s="33" t="str">
        <f>IF('Board Summary'!$B$9="","",'Board Summary'!$B$9)</f>
        <v/>
      </c>
      <c r="F51" s="33" t="str">
        <f>IF('Board Summary'!$C$9="","",'Board Summary'!$C$9)</f>
        <v/>
      </c>
      <c r="G51" s="33" t="str">
        <f>IF('Board Summary'!$E$9="","",'Board Summary'!$E$9)</f>
        <v/>
      </c>
      <c r="H51" t="str">
        <v>1.4 MS5</v>
      </c>
      <c r="I51" t="str">
        <v>Not assessed</v>
      </c>
    </row>
    <row r="52" spans="1:9" x14ac:dyDescent="0.35">
      <c r="A52" t="str">
        <f>IF('Board Summary'!$B$5="","",'Board Summary'!$B$5)</f>
        <v/>
      </c>
      <c r="B52" t="str">
        <f>IF('Board Summary'!$B$6="","",'Board Summary'!$B$6)</f>
        <v/>
      </c>
      <c r="C52" t="str">
        <f>IF('Board Summary'!$B$7="","",'Board Summary'!$B$7)</f>
        <v/>
      </c>
      <c r="D52" t="str">
        <f>IF('Board Summary'!$B$8="","",'Board Summary'!$B$8)</f>
        <v/>
      </c>
      <c r="E52" s="33" t="str">
        <f>IF('Board Summary'!$B$9="","",'Board Summary'!$B$9)</f>
        <v/>
      </c>
      <c r="F52" s="33" t="str">
        <f>IF('Board Summary'!$C$9="","",'Board Summary'!$C$9)</f>
        <v/>
      </c>
      <c r="G52" s="33" t="str">
        <f>IF('Board Summary'!$E$9="","",'Board Summary'!$E$9)</f>
        <v/>
      </c>
      <c r="H52" t="str">
        <v>1.4 MS6</v>
      </c>
      <c r="I52" t="str">
        <v>Not assessed</v>
      </c>
    </row>
    <row r="53" spans="1:9" x14ac:dyDescent="0.35">
      <c r="A53" t="str">
        <f>IF('Board Summary'!$B$5="","",'Board Summary'!$B$5)</f>
        <v/>
      </c>
      <c r="B53" t="str">
        <f>IF('Board Summary'!$B$6="","",'Board Summary'!$B$6)</f>
        <v/>
      </c>
      <c r="C53" t="str">
        <f>IF('Board Summary'!$B$7="","",'Board Summary'!$B$7)</f>
        <v/>
      </c>
      <c r="D53" t="str">
        <f>IF('Board Summary'!$B$8="","",'Board Summary'!$B$8)</f>
        <v/>
      </c>
      <c r="E53" s="33" t="str">
        <f>IF('Board Summary'!$B$9="","",'Board Summary'!$B$9)</f>
        <v/>
      </c>
      <c r="F53" s="33" t="str">
        <f>IF('Board Summary'!$C$9="","",'Board Summary'!$C$9)</f>
        <v/>
      </c>
      <c r="G53" s="33" t="str">
        <f>IF('Board Summary'!$E$9="","",'Board Summary'!$E$9)</f>
        <v/>
      </c>
      <c r="H53" t="str">
        <v>1.4 MS7</v>
      </c>
      <c r="I53" t="str">
        <v>Not assessed</v>
      </c>
    </row>
    <row r="54" spans="1:9" x14ac:dyDescent="0.35">
      <c r="A54" t="str">
        <f>IF('Board Summary'!$B$5="","",'Board Summary'!$B$5)</f>
        <v/>
      </c>
      <c r="B54" t="str">
        <f>IF('Board Summary'!$B$6="","",'Board Summary'!$B$6)</f>
        <v/>
      </c>
      <c r="C54" t="str">
        <f>IF('Board Summary'!$B$7="","",'Board Summary'!$B$7)</f>
        <v/>
      </c>
      <c r="D54" t="str">
        <f>IF('Board Summary'!$B$8="","",'Board Summary'!$B$8)</f>
        <v/>
      </c>
      <c r="E54" s="33" t="str">
        <f>IF('Board Summary'!$B$9="","",'Board Summary'!$B$9)</f>
        <v/>
      </c>
      <c r="F54" s="33" t="str">
        <f>IF('Board Summary'!$C$9="","",'Board Summary'!$C$9)</f>
        <v/>
      </c>
      <c r="G54" s="33" t="str">
        <f>IF('Board Summary'!$E$9="","",'Board Summary'!$E$9)</f>
        <v/>
      </c>
      <c r="H54" t="str">
        <v>1.4 MS8</v>
      </c>
      <c r="I54" t="str">
        <v>Not assessed</v>
      </c>
    </row>
    <row r="55" spans="1:9" x14ac:dyDescent="0.35">
      <c r="A55" t="str">
        <f>IF('Board Summary'!$B$5="","",'Board Summary'!$B$5)</f>
        <v/>
      </c>
      <c r="B55" t="str">
        <f>IF('Board Summary'!$B$6="","",'Board Summary'!$B$6)</f>
        <v/>
      </c>
      <c r="C55" t="str">
        <f>IF('Board Summary'!$B$7="","",'Board Summary'!$B$7)</f>
        <v/>
      </c>
      <c r="D55" t="str">
        <f>IF('Board Summary'!$B$8="","",'Board Summary'!$B$8)</f>
        <v/>
      </c>
      <c r="E55" s="33" t="str">
        <f>IF('Board Summary'!$B$9="","",'Board Summary'!$B$9)</f>
        <v/>
      </c>
      <c r="F55" s="33" t="str">
        <f>IF('Board Summary'!$C$9="","",'Board Summary'!$C$9)</f>
        <v/>
      </c>
      <c r="G55" s="33" t="str">
        <f>IF('Board Summary'!$E$9="","",'Board Summary'!$E$9)</f>
        <v/>
      </c>
      <c r="H55" t="str">
        <v>1.4 MS9</v>
      </c>
      <c r="I55" t="str">
        <v>Not assessed</v>
      </c>
    </row>
    <row r="56" spans="1:9" x14ac:dyDescent="0.35">
      <c r="A56" t="str">
        <f>IF('Board Summary'!$B$5="","",'Board Summary'!$B$5)</f>
        <v/>
      </c>
      <c r="B56" t="str">
        <f>IF('Board Summary'!$B$6="","",'Board Summary'!$B$6)</f>
        <v/>
      </c>
      <c r="C56" t="str">
        <f>IF('Board Summary'!$B$7="","",'Board Summary'!$B$7)</f>
        <v/>
      </c>
      <c r="D56" t="str">
        <f>IF('Board Summary'!$B$8="","",'Board Summary'!$B$8)</f>
        <v/>
      </c>
      <c r="E56" s="33" t="str">
        <f>IF('Board Summary'!$B$9="","",'Board Summary'!$B$9)</f>
        <v/>
      </c>
      <c r="F56" s="33" t="str">
        <f>IF('Board Summary'!$C$9="","",'Board Summary'!$C$9)</f>
        <v/>
      </c>
      <c r="G56" s="33" t="str">
        <f>IF('Board Summary'!$E$9="","",'Board Summary'!$E$9)</f>
        <v/>
      </c>
      <c r="H56" t="str">
        <v>1.4 MS10</v>
      </c>
      <c r="I56" t="str">
        <v>Not assessed</v>
      </c>
    </row>
    <row r="57" spans="1:9" x14ac:dyDescent="0.35">
      <c r="A57" t="str">
        <f>IF('Board Summary'!$B$5="","",'Board Summary'!$B$5)</f>
        <v/>
      </c>
      <c r="B57" t="str">
        <f>IF('Board Summary'!$B$6="","",'Board Summary'!$B$6)</f>
        <v/>
      </c>
      <c r="C57" t="str">
        <f>IF('Board Summary'!$B$7="","",'Board Summary'!$B$7)</f>
        <v/>
      </c>
      <c r="D57" t="str">
        <f>IF('Board Summary'!$B$8="","",'Board Summary'!$B$8)</f>
        <v/>
      </c>
      <c r="E57" s="33" t="str">
        <f>IF('Board Summary'!$B$9="","",'Board Summary'!$B$9)</f>
        <v/>
      </c>
      <c r="F57" s="33" t="str">
        <f>IF('Board Summary'!$C$9="","",'Board Summary'!$C$9)</f>
        <v/>
      </c>
      <c r="G57" s="33" t="str">
        <f>IF('Board Summary'!$E$9="","",'Board Summary'!$E$9)</f>
        <v/>
      </c>
      <c r="H57" t="str">
        <v>1.4 MS11</v>
      </c>
      <c r="I57" t="str">
        <v>Not assessed</v>
      </c>
    </row>
    <row r="58" spans="1:9" x14ac:dyDescent="0.35">
      <c r="A58" t="str">
        <f>IF('Board Summary'!$B$5="","",'Board Summary'!$B$5)</f>
        <v/>
      </c>
      <c r="B58" t="str">
        <f>IF('Board Summary'!$B$6="","",'Board Summary'!$B$6)</f>
        <v/>
      </c>
      <c r="C58" t="str">
        <f>IF('Board Summary'!$B$7="","",'Board Summary'!$B$7)</f>
        <v/>
      </c>
      <c r="D58" t="str">
        <f>IF('Board Summary'!$B$8="","",'Board Summary'!$B$8)</f>
        <v/>
      </c>
      <c r="E58" s="33" t="str">
        <f>IF('Board Summary'!$B$9="","",'Board Summary'!$B$9)</f>
        <v/>
      </c>
      <c r="F58" s="33" t="str">
        <f>IF('Board Summary'!$C$9="","",'Board Summary'!$C$9)</f>
        <v/>
      </c>
      <c r="G58" s="33" t="str">
        <f>IF('Board Summary'!$E$9="","",'Board Summary'!$E$9)</f>
        <v/>
      </c>
      <c r="H58" t="str">
        <v>1.4 QR1</v>
      </c>
      <c r="I58" t="str">
        <v>Not assessed</v>
      </c>
    </row>
    <row r="59" spans="1:9" x14ac:dyDescent="0.35">
      <c r="A59" t="str">
        <f>IF('Board Summary'!$B$5="","",'Board Summary'!$B$5)</f>
        <v/>
      </c>
      <c r="B59" t="str">
        <f>IF('Board Summary'!$B$6="","",'Board Summary'!$B$6)</f>
        <v/>
      </c>
      <c r="C59" t="str">
        <f>IF('Board Summary'!$B$7="","",'Board Summary'!$B$7)</f>
        <v/>
      </c>
      <c r="D59" t="str">
        <f>IF('Board Summary'!$B$8="","",'Board Summary'!$B$8)</f>
        <v/>
      </c>
      <c r="E59" s="33" t="str">
        <f>IF('Board Summary'!$B$9="","",'Board Summary'!$B$9)</f>
        <v/>
      </c>
      <c r="F59" s="33" t="str">
        <f>IF('Board Summary'!$C$9="","",'Board Summary'!$C$9)</f>
        <v/>
      </c>
      <c r="G59" s="33" t="str">
        <f>IF('Board Summary'!$E$9="","",'Board Summary'!$E$9)</f>
        <v/>
      </c>
      <c r="H59" t="str">
        <v>1.4 QR2</v>
      </c>
      <c r="I59" t="str">
        <v>Not assessed</v>
      </c>
    </row>
    <row r="60" spans="1:9" x14ac:dyDescent="0.35">
      <c r="A60" t="str">
        <f>IF('Board Summary'!$B$5="","",'Board Summary'!$B$5)</f>
        <v/>
      </c>
      <c r="B60" t="str">
        <f>IF('Board Summary'!$B$6="","",'Board Summary'!$B$6)</f>
        <v/>
      </c>
      <c r="C60" t="str">
        <f>IF('Board Summary'!$B$7="","",'Board Summary'!$B$7)</f>
        <v/>
      </c>
      <c r="D60" t="str">
        <f>IF('Board Summary'!$B$8="","",'Board Summary'!$B$8)</f>
        <v/>
      </c>
      <c r="E60" s="33" t="str">
        <f>IF('Board Summary'!$B$9="","",'Board Summary'!$B$9)</f>
        <v/>
      </c>
      <c r="F60" s="33" t="str">
        <f>IF('Board Summary'!$C$9="","",'Board Summary'!$C$9)</f>
        <v/>
      </c>
      <c r="G60" s="33" t="str">
        <f>IF('Board Summary'!$E$9="","",'Board Summary'!$E$9)</f>
        <v/>
      </c>
      <c r="H60" t="str">
        <v>1.4 QR3</v>
      </c>
      <c r="I60" t="str">
        <v>Not assessed</v>
      </c>
    </row>
    <row r="61" spans="1:9" x14ac:dyDescent="0.35">
      <c r="A61" t="str">
        <f>IF('Board Summary'!$B$5="","",'Board Summary'!$B$5)</f>
        <v/>
      </c>
      <c r="B61" t="str">
        <f>IF('Board Summary'!$B$6="","",'Board Summary'!$B$6)</f>
        <v/>
      </c>
      <c r="C61" t="str">
        <f>IF('Board Summary'!$B$7="","",'Board Summary'!$B$7)</f>
        <v/>
      </c>
      <c r="D61" t="str">
        <f>IF('Board Summary'!$B$8="","",'Board Summary'!$B$8)</f>
        <v/>
      </c>
      <c r="E61" s="33" t="str">
        <f>IF('Board Summary'!$B$9="","",'Board Summary'!$B$9)</f>
        <v/>
      </c>
      <c r="F61" s="33" t="str">
        <f>IF('Board Summary'!$C$9="","",'Board Summary'!$C$9)</f>
        <v/>
      </c>
      <c r="G61" s="33" t="str">
        <f>IF('Board Summary'!$E$9="","",'Board Summary'!$E$9)</f>
        <v/>
      </c>
      <c r="H61" t="str">
        <v>1.4 QR4</v>
      </c>
      <c r="I61" t="str">
        <v>Not assessed</v>
      </c>
    </row>
    <row r="62" spans="1:9" x14ac:dyDescent="0.35">
      <c r="A62" t="str">
        <f>IF('Board Summary'!$B$5="","",'Board Summary'!$B$5)</f>
        <v/>
      </c>
      <c r="B62" t="str">
        <f>IF('Board Summary'!$B$6="","",'Board Summary'!$B$6)</f>
        <v/>
      </c>
      <c r="C62" t="str">
        <f>IF('Board Summary'!$B$7="","",'Board Summary'!$B$7)</f>
        <v/>
      </c>
      <c r="D62" t="str">
        <f>IF('Board Summary'!$B$8="","",'Board Summary'!$B$8)</f>
        <v/>
      </c>
      <c r="E62" s="33" t="str">
        <f>IF('Board Summary'!$B$9="","",'Board Summary'!$B$9)</f>
        <v/>
      </c>
      <c r="F62" s="33" t="str">
        <f>IF('Board Summary'!$C$9="","",'Board Summary'!$C$9)</f>
        <v/>
      </c>
      <c r="G62" s="33" t="str">
        <f>IF('Board Summary'!$E$9="","",'Board Summary'!$E$9)</f>
        <v/>
      </c>
      <c r="H62" t="str">
        <v>1.4 QR5</v>
      </c>
      <c r="I62" t="str">
        <v>Not assessed</v>
      </c>
    </row>
    <row r="63" spans="1:9" x14ac:dyDescent="0.35">
      <c r="A63" t="str">
        <f>IF('Board Summary'!$B$5="","",'Board Summary'!$B$5)</f>
        <v/>
      </c>
      <c r="B63" t="str">
        <f>IF('Board Summary'!$B$6="","",'Board Summary'!$B$6)</f>
        <v/>
      </c>
      <c r="C63" t="str">
        <f>IF('Board Summary'!$B$7="","",'Board Summary'!$B$7)</f>
        <v/>
      </c>
      <c r="D63" t="str">
        <f>IF('Board Summary'!$B$8="","",'Board Summary'!$B$8)</f>
        <v/>
      </c>
      <c r="E63" s="33" t="str">
        <f>IF('Board Summary'!$B$9="","",'Board Summary'!$B$9)</f>
        <v/>
      </c>
      <c r="F63" s="33" t="str">
        <f>IF('Board Summary'!$C$9="","",'Board Summary'!$C$9)</f>
        <v/>
      </c>
      <c r="G63" s="33" t="str">
        <f>IF('Board Summary'!$E$9="","",'Board Summary'!$E$9)</f>
        <v/>
      </c>
      <c r="H63" t="str">
        <v>1.4 QR6</v>
      </c>
      <c r="I63" t="str">
        <v>Not assessed</v>
      </c>
    </row>
    <row r="64" spans="1:9" x14ac:dyDescent="0.35">
      <c r="A64" t="str">
        <f>IF('Board Summary'!$B$5="","",'Board Summary'!$B$5)</f>
        <v/>
      </c>
      <c r="B64" t="str">
        <f>IF('Board Summary'!$B$6="","",'Board Summary'!$B$6)</f>
        <v/>
      </c>
      <c r="C64" t="str">
        <f>IF('Board Summary'!$B$7="","",'Board Summary'!$B$7)</f>
        <v/>
      </c>
      <c r="D64" t="str">
        <f>IF('Board Summary'!$B$8="","",'Board Summary'!$B$8)</f>
        <v/>
      </c>
      <c r="E64" s="33" t="str">
        <f>IF('Board Summary'!$B$9="","",'Board Summary'!$B$9)</f>
        <v/>
      </c>
      <c r="F64" s="33" t="str">
        <f>IF('Board Summary'!$C$9="","",'Board Summary'!$C$9)</f>
        <v/>
      </c>
      <c r="G64" s="33" t="str">
        <f>IF('Board Summary'!$E$9="","",'Board Summary'!$E$9)</f>
        <v/>
      </c>
      <c r="H64" t="str">
        <v>1.4 QR7</v>
      </c>
      <c r="I64" t="str">
        <v>Not assessed</v>
      </c>
    </row>
    <row r="65" spans="1:9" x14ac:dyDescent="0.35">
      <c r="A65" t="str">
        <f>IF('Board Summary'!$B$5="","",'Board Summary'!$B$5)</f>
        <v/>
      </c>
      <c r="B65" t="str">
        <f>IF('Board Summary'!$B$6="","",'Board Summary'!$B$6)</f>
        <v/>
      </c>
      <c r="C65" t="str">
        <f>IF('Board Summary'!$B$7="","",'Board Summary'!$B$7)</f>
        <v/>
      </c>
      <c r="D65" t="str">
        <f>IF('Board Summary'!$B$8="","",'Board Summary'!$B$8)</f>
        <v/>
      </c>
      <c r="E65" s="33" t="str">
        <f>IF('Board Summary'!$B$9="","",'Board Summary'!$B$9)</f>
        <v/>
      </c>
      <c r="F65" s="33" t="str">
        <f>IF('Board Summary'!$C$9="","",'Board Summary'!$C$9)</f>
        <v/>
      </c>
      <c r="G65" s="33" t="str">
        <f>IF('Board Summary'!$E$9="","",'Board Summary'!$E$9)</f>
        <v/>
      </c>
      <c r="H65" t="str">
        <v>1.5 MS1</v>
      </c>
      <c r="I65" t="str">
        <v>Not assessed</v>
      </c>
    </row>
    <row r="66" spans="1:9" x14ac:dyDescent="0.35">
      <c r="A66" t="str">
        <f>IF('Board Summary'!$B$5="","",'Board Summary'!$B$5)</f>
        <v/>
      </c>
      <c r="B66" t="str">
        <f>IF('Board Summary'!$B$6="","",'Board Summary'!$B$6)</f>
        <v/>
      </c>
      <c r="C66" t="str">
        <f>IF('Board Summary'!$B$7="","",'Board Summary'!$B$7)</f>
        <v/>
      </c>
      <c r="D66" t="str">
        <f>IF('Board Summary'!$B$8="","",'Board Summary'!$B$8)</f>
        <v/>
      </c>
      <c r="E66" s="33" t="str">
        <f>IF('Board Summary'!$B$9="","",'Board Summary'!$B$9)</f>
        <v/>
      </c>
      <c r="F66" s="33" t="str">
        <f>IF('Board Summary'!$C$9="","",'Board Summary'!$C$9)</f>
        <v/>
      </c>
      <c r="G66" s="33" t="str">
        <f>IF('Board Summary'!$E$9="","",'Board Summary'!$E$9)</f>
        <v/>
      </c>
      <c r="H66" t="str">
        <v>1.5 MS2</v>
      </c>
      <c r="I66" t="str">
        <v>Not assessed</v>
      </c>
    </row>
    <row r="67" spans="1:9" x14ac:dyDescent="0.35">
      <c r="A67" t="str">
        <f>IF('Board Summary'!$B$5="","",'Board Summary'!$B$5)</f>
        <v/>
      </c>
      <c r="B67" t="str">
        <f>IF('Board Summary'!$B$6="","",'Board Summary'!$B$6)</f>
        <v/>
      </c>
      <c r="C67" t="str">
        <f>IF('Board Summary'!$B$7="","",'Board Summary'!$B$7)</f>
        <v/>
      </c>
      <c r="D67" t="str">
        <f>IF('Board Summary'!$B$8="","",'Board Summary'!$B$8)</f>
        <v/>
      </c>
      <c r="E67" s="33" t="str">
        <f>IF('Board Summary'!$B$9="","",'Board Summary'!$B$9)</f>
        <v/>
      </c>
      <c r="F67" s="33" t="str">
        <f>IF('Board Summary'!$C$9="","",'Board Summary'!$C$9)</f>
        <v/>
      </c>
      <c r="G67" s="33" t="str">
        <f>IF('Board Summary'!$E$9="","",'Board Summary'!$E$9)</f>
        <v/>
      </c>
      <c r="H67" t="str">
        <v>1.5 MS3</v>
      </c>
      <c r="I67" t="str">
        <v>Not assessed</v>
      </c>
    </row>
    <row r="68" spans="1:9" x14ac:dyDescent="0.35">
      <c r="A68" t="str">
        <f>IF('Board Summary'!$B$5="","",'Board Summary'!$B$5)</f>
        <v/>
      </c>
      <c r="B68" t="str">
        <f>IF('Board Summary'!$B$6="","",'Board Summary'!$B$6)</f>
        <v/>
      </c>
      <c r="C68" t="str">
        <f>IF('Board Summary'!$B$7="","",'Board Summary'!$B$7)</f>
        <v/>
      </c>
      <c r="D68" t="str">
        <f>IF('Board Summary'!$B$8="","",'Board Summary'!$B$8)</f>
        <v/>
      </c>
      <c r="E68" s="33" t="str">
        <f>IF('Board Summary'!$B$9="","",'Board Summary'!$B$9)</f>
        <v/>
      </c>
      <c r="F68" s="33" t="str">
        <f>IF('Board Summary'!$C$9="","",'Board Summary'!$C$9)</f>
        <v/>
      </c>
      <c r="G68" s="33" t="str">
        <f>IF('Board Summary'!$E$9="","",'Board Summary'!$E$9)</f>
        <v/>
      </c>
      <c r="H68" t="str">
        <v>1.5 MS4</v>
      </c>
      <c r="I68" t="str">
        <v>Not assessed</v>
      </c>
    </row>
    <row r="69" spans="1:9" x14ac:dyDescent="0.35">
      <c r="A69" t="str">
        <f>IF('Board Summary'!$B$5="","",'Board Summary'!$B$5)</f>
        <v/>
      </c>
      <c r="B69" t="str">
        <f>IF('Board Summary'!$B$6="","",'Board Summary'!$B$6)</f>
        <v/>
      </c>
      <c r="C69" t="str">
        <f>IF('Board Summary'!$B$7="","",'Board Summary'!$B$7)</f>
        <v/>
      </c>
      <c r="D69" t="str">
        <f>IF('Board Summary'!$B$8="","",'Board Summary'!$B$8)</f>
        <v/>
      </c>
      <c r="E69" s="33" t="str">
        <f>IF('Board Summary'!$B$9="","",'Board Summary'!$B$9)</f>
        <v/>
      </c>
      <c r="F69" s="33" t="str">
        <f>IF('Board Summary'!$C$9="","",'Board Summary'!$C$9)</f>
        <v/>
      </c>
      <c r="G69" s="33" t="str">
        <f>IF('Board Summary'!$E$9="","",'Board Summary'!$E$9)</f>
        <v/>
      </c>
      <c r="H69" t="str">
        <v>1.5 MS5</v>
      </c>
      <c r="I69" t="str">
        <v>Not assessed</v>
      </c>
    </row>
    <row r="70" spans="1:9" x14ac:dyDescent="0.35">
      <c r="A70" t="str">
        <f>IF('Board Summary'!$B$5="","",'Board Summary'!$B$5)</f>
        <v/>
      </c>
      <c r="B70" t="str">
        <f>IF('Board Summary'!$B$6="","",'Board Summary'!$B$6)</f>
        <v/>
      </c>
      <c r="C70" t="str">
        <f>IF('Board Summary'!$B$7="","",'Board Summary'!$B$7)</f>
        <v/>
      </c>
      <c r="D70" t="str">
        <f>IF('Board Summary'!$B$8="","",'Board Summary'!$B$8)</f>
        <v/>
      </c>
      <c r="E70" s="33" t="str">
        <f>IF('Board Summary'!$B$9="","",'Board Summary'!$B$9)</f>
        <v/>
      </c>
      <c r="F70" s="33" t="str">
        <f>IF('Board Summary'!$C$9="","",'Board Summary'!$C$9)</f>
        <v/>
      </c>
      <c r="G70" s="33" t="str">
        <f>IF('Board Summary'!$E$9="","",'Board Summary'!$E$9)</f>
        <v/>
      </c>
      <c r="H70" t="str">
        <v>1.5 MS6</v>
      </c>
      <c r="I70" t="str">
        <v>Not assessed</v>
      </c>
    </row>
    <row r="71" spans="1:9" x14ac:dyDescent="0.35">
      <c r="A71" t="str">
        <f>IF('Board Summary'!$B$5="","",'Board Summary'!$B$5)</f>
        <v/>
      </c>
      <c r="B71" t="str">
        <f>IF('Board Summary'!$B$6="","",'Board Summary'!$B$6)</f>
        <v/>
      </c>
      <c r="C71" t="str">
        <f>IF('Board Summary'!$B$7="","",'Board Summary'!$B$7)</f>
        <v/>
      </c>
      <c r="D71" t="str">
        <f>IF('Board Summary'!$B$8="","",'Board Summary'!$B$8)</f>
        <v/>
      </c>
      <c r="E71" s="33" t="str">
        <f>IF('Board Summary'!$B$9="","",'Board Summary'!$B$9)</f>
        <v/>
      </c>
      <c r="F71" s="33" t="str">
        <f>IF('Board Summary'!$C$9="","",'Board Summary'!$C$9)</f>
        <v/>
      </c>
      <c r="G71" s="33" t="str">
        <f>IF('Board Summary'!$E$9="","",'Board Summary'!$E$9)</f>
        <v/>
      </c>
      <c r="H71" t="str">
        <v>1.5 MS7</v>
      </c>
      <c r="I71" t="str">
        <v>Not assessed</v>
      </c>
    </row>
    <row r="72" spans="1:9" x14ac:dyDescent="0.35">
      <c r="A72" t="str">
        <f>IF('Board Summary'!$B$5="","",'Board Summary'!$B$5)</f>
        <v/>
      </c>
      <c r="B72" t="str">
        <f>IF('Board Summary'!$B$6="","",'Board Summary'!$B$6)</f>
        <v/>
      </c>
      <c r="C72" t="str">
        <f>IF('Board Summary'!$B$7="","",'Board Summary'!$B$7)</f>
        <v/>
      </c>
      <c r="D72" t="str">
        <f>IF('Board Summary'!$B$8="","",'Board Summary'!$B$8)</f>
        <v/>
      </c>
      <c r="E72" s="33" t="str">
        <f>IF('Board Summary'!$B$9="","",'Board Summary'!$B$9)</f>
        <v/>
      </c>
      <c r="F72" s="33" t="str">
        <f>IF('Board Summary'!$C$9="","",'Board Summary'!$C$9)</f>
        <v/>
      </c>
      <c r="G72" s="33" t="str">
        <f>IF('Board Summary'!$E$9="","",'Board Summary'!$E$9)</f>
        <v/>
      </c>
      <c r="H72" t="str">
        <v>1.5 MS8</v>
      </c>
      <c r="I72" t="str">
        <v>Not assessed</v>
      </c>
    </row>
    <row r="73" spans="1:9" x14ac:dyDescent="0.35">
      <c r="A73" t="str">
        <f>IF('Board Summary'!$B$5="","",'Board Summary'!$B$5)</f>
        <v/>
      </c>
      <c r="B73" t="str">
        <f>IF('Board Summary'!$B$6="","",'Board Summary'!$B$6)</f>
        <v/>
      </c>
      <c r="C73" t="str">
        <f>IF('Board Summary'!$B$7="","",'Board Summary'!$B$7)</f>
        <v/>
      </c>
      <c r="D73" t="str">
        <f>IF('Board Summary'!$B$8="","",'Board Summary'!$B$8)</f>
        <v/>
      </c>
      <c r="E73" s="33" t="str">
        <f>IF('Board Summary'!$B$9="","",'Board Summary'!$B$9)</f>
        <v/>
      </c>
      <c r="F73" s="33" t="str">
        <f>IF('Board Summary'!$C$9="","",'Board Summary'!$C$9)</f>
        <v/>
      </c>
      <c r="G73" s="33" t="str">
        <f>IF('Board Summary'!$E$9="","",'Board Summary'!$E$9)</f>
        <v/>
      </c>
      <c r="H73" t="str">
        <v>1.5 MS9</v>
      </c>
      <c r="I73" t="str">
        <v>Not assessed</v>
      </c>
    </row>
    <row r="74" spans="1:9" x14ac:dyDescent="0.35">
      <c r="A74" t="str">
        <f>IF('Board Summary'!$B$5="","",'Board Summary'!$B$5)</f>
        <v/>
      </c>
      <c r="B74" t="str">
        <f>IF('Board Summary'!$B$6="","",'Board Summary'!$B$6)</f>
        <v/>
      </c>
      <c r="C74" t="str">
        <f>IF('Board Summary'!$B$7="","",'Board Summary'!$B$7)</f>
        <v/>
      </c>
      <c r="D74" t="str">
        <f>IF('Board Summary'!$B$8="","",'Board Summary'!$B$8)</f>
        <v/>
      </c>
      <c r="E74" s="33" t="str">
        <f>IF('Board Summary'!$B$9="","",'Board Summary'!$B$9)</f>
        <v/>
      </c>
      <c r="F74" s="33" t="str">
        <f>IF('Board Summary'!$C$9="","",'Board Summary'!$C$9)</f>
        <v/>
      </c>
      <c r="G74" s="33" t="str">
        <f>IF('Board Summary'!$E$9="","",'Board Summary'!$E$9)</f>
        <v/>
      </c>
      <c r="H74" t="str">
        <v>1.5 MS10</v>
      </c>
      <c r="I74" t="str">
        <v>Not assessed</v>
      </c>
    </row>
    <row r="75" spans="1:9" x14ac:dyDescent="0.35">
      <c r="A75" t="str">
        <f>IF('Board Summary'!$B$5="","",'Board Summary'!$B$5)</f>
        <v/>
      </c>
      <c r="B75" t="str">
        <f>IF('Board Summary'!$B$6="","",'Board Summary'!$B$6)</f>
        <v/>
      </c>
      <c r="C75" t="str">
        <f>IF('Board Summary'!$B$7="","",'Board Summary'!$B$7)</f>
        <v/>
      </c>
      <c r="D75" t="str">
        <f>IF('Board Summary'!$B$8="","",'Board Summary'!$B$8)</f>
        <v/>
      </c>
      <c r="E75" s="33" t="str">
        <f>IF('Board Summary'!$B$9="","",'Board Summary'!$B$9)</f>
        <v/>
      </c>
      <c r="F75" s="33" t="str">
        <f>IF('Board Summary'!$C$9="","",'Board Summary'!$C$9)</f>
        <v/>
      </c>
      <c r="G75" s="33" t="str">
        <f>IF('Board Summary'!$E$9="","",'Board Summary'!$E$9)</f>
        <v/>
      </c>
      <c r="H75" t="str">
        <v>1.5 MS11</v>
      </c>
      <c r="I75" t="str">
        <v>Not assessed</v>
      </c>
    </row>
    <row r="76" spans="1:9" x14ac:dyDescent="0.35">
      <c r="A76" t="str">
        <f>IF('Board Summary'!$B$5="","",'Board Summary'!$B$5)</f>
        <v/>
      </c>
      <c r="B76" t="str">
        <f>IF('Board Summary'!$B$6="","",'Board Summary'!$B$6)</f>
        <v/>
      </c>
      <c r="C76" t="str">
        <f>IF('Board Summary'!$B$7="","",'Board Summary'!$B$7)</f>
        <v/>
      </c>
      <c r="D76" t="str">
        <f>IF('Board Summary'!$B$8="","",'Board Summary'!$B$8)</f>
        <v/>
      </c>
      <c r="E76" s="33" t="str">
        <f>IF('Board Summary'!$B$9="","",'Board Summary'!$B$9)</f>
        <v/>
      </c>
      <c r="F76" s="33" t="str">
        <f>IF('Board Summary'!$C$9="","",'Board Summary'!$C$9)</f>
        <v/>
      </c>
      <c r="G76" s="33" t="str">
        <f>IF('Board Summary'!$E$9="","",'Board Summary'!$E$9)</f>
        <v/>
      </c>
      <c r="H76" t="str">
        <v>1.5 MS12</v>
      </c>
      <c r="I76" t="str">
        <v>Not assessed</v>
      </c>
    </row>
    <row r="77" spans="1:9" x14ac:dyDescent="0.35">
      <c r="A77" t="str">
        <f>IF('Board Summary'!$B$5="","",'Board Summary'!$B$5)</f>
        <v/>
      </c>
      <c r="B77" t="str">
        <f>IF('Board Summary'!$B$6="","",'Board Summary'!$B$6)</f>
        <v/>
      </c>
      <c r="C77" t="str">
        <f>IF('Board Summary'!$B$7="","",'Board Summary'!$B$7)</f>
        <v/>
      </c>
      <c r="D77" t="str">
        <f>IF('Board Summary'!$B$8="","",'Board Summary'!$B$8)</f>
        <v/>
      </c>
      <c r="E77" s="33" t="str">
        <f>IF('Board Summary'!$B$9="","",'Board Summary'!$B$9)</f>
        <v/>
      </c>
      <c r="F77" s="33" t="str">
        <f>IF('Board Summary'!$C$9="","",'Board Summary'!$C$9)</f>
        <v/>
      </c>
      <c r="G77" s="33" t="str">
        <f>IF('Board Summary'!$E$9="","",'Board Summary'!$E$9)</f>
        <v/>
      </c>
      <c r="H77" t="str">
        <v>1.5 MS13</v>
      </c>
      <c r="I77" t="str">
        <v>Not assessed</v>
      </c>
    </row>
    <row r="78" spans="1:9" x14ac:dyDescent="0.35">
      <c r="A78" t="str">
        <f>IF('Board Summary'!$B$5="","",'Board Summary'!$B$5)</f>
        <v/>
      </c>
      <c r="B78" t="str">
        <f>IF('Board Summary'!$B$6="","",'Board Summary'!$B$6)</f>
        <v/>
      </c>
      <c r="C78" t="str">
        <f>IF('Board Summary'!$B$7="","",'Board Summary'!$B$7)</f>
        <v/>
      </c>
      <c r="D78" t="str">
        <f>IF('Board Summary'!$B$8="","",'Board Summary'!$B$8)</f>
        <v/>
      </c>
      <c r="E78" s="33" t="str">
        <f>IF('Board Summary'!$B$9="","",'Board Summary'!$B$9)</f>
        <v/>
      </c>
      <c r="F78" s="33" t="str">
        <f>IF('Board Summary'!$C$9="","",'Board Summary'!$C$9)</f>
        <v/>
      </c>
      <c r="G78" s="33" t="str">
        <f>IF('Board Summary'!$E$9="","",'Board Summary'!$E$9)</f>
        <v/>
      </c>
      <c r="H78" t="str">
        <v>1.5 QR1</v>
      </c>
      <c r="I78" t="str">
        <v>Not assessed</v>
      </c>
    </row>
    <row r="79" spans="1:9" x14ac:dyDescent="0.35">
      <c r="A79" t="str">
        <f>IF('Board Summary'!$B$5="","",'Board Summary'!$B$5)</f>
        <v/>
      </c>
      <c r="B79" t="str">
        <f>IF('Board Summary'!$B$6="","",'Board Summary'!$B$6)</f>
        <v/>
      </c>
      <c r="C79" t="str">
        <f>IF('Board Summary'!$B$7="","",'Board Summary'!$B$7)</f>
        <v/>
      </c>
      <c r="D79" t="str">
        <f>IF('Board Summary'!$B$8="","",'Board Summary'!$B$8)</f>
        <v/>
      </c>
      <c r="E79" s="33" t="str">
        <f>IF('Board Summary'!$B$9="","",'Board Summary'!$B$9)</f>
        <v/>
      </c>
      <c r="F79" s="33" t="str">
        <f>IF('Board Summary'!$C$9="","",'Board Summary'!$C$9)</f>
        <v/>
      </c>
      <c r="G79" s="33" t="str">
        <f>IF('Board Summary'!$E$9="","",'Board Summary'!$E$9)</f>
        <v/>
      </c>
      <c r="H79" t="str">
        <v>1.5 QR2</v>
      </c>
      <c r="I79" t="str">
        <v>Not assessed</v>
      </c>
    </row>
    <row r="80" spans="1:9" x14ac:dyDescent="0.35">
      <c r="A80" t="str">
        <f>IF('Board Summary'!$B$5="","",'Board Summary'!$B$5)</f>
        <v/>
      </c>
      <c r="B80" t="str">
        <f>IF('Board Summary'!$B$6="","",'Board Summary'!$B$6)</f>
        <v/>
      </c>
      <c r="C80" t="str">
        <f>IF('Board Summary'!$B$7="","",'Board Summary'!$B$7)</f>
        <v/>
      </c>
      <c r="D80" t="str">
        <f>IF('Board Summary'!$B$8="","",'Board Summary'!$B$8)</f>
        <v/>
      </c>
      <c r="E80" s="33" t="str">
        <f>IF('Board Summary'!$B$9="","",'Board Summary'!$B$9)</f>
        <v/>
      </c>
      <c r="F80" s="33" t="str">
        <f>IF('Board Summary'!$C$9="","",'Board Summary'!$C$9)</f>
        <v/>
      </c>
      <c r="G80" s="33" t="str">
        <f>IF('Board Summary'!$E$9="","",'Board Summary'!$E$9)</f>
        <v/>
      </c>
      <c r="H80" t="str">
        <v>1.5 QR3</v>
      </c>
      <c r="I80" t="str">
        <v>Not assessed</v>
      </c>
    </row>
    <row r="81" spans="1:9" x14ac:dyDescent="0.35">
      <c r="A81" t="str">
        <f>IF('Board Summary'!$B$5="","",'Board Summary'!$B$5)</f>
        <v/>
      </c>
      <c r="B81" t="str">
        <f>IF('Board Summary'!$B$6="","",'Board Summary'!$B$6)</f>
        <v/>
      </c>
      <c r="C81" t="str">
        <f>IF('Board Summary'!$B$7="","",'Board Summary'!$B$7)</f>
        <v/>
      </c>
      <c r="D81" t="str">
        <f>IF('Board Summary'!$B$8="","",'Board Summary'!$B$8)</f>
        <v/>
      </c>
      <c r="E81" s="33" t="str">
        <f>IF('Board Summary'!$B$9="","",'Board Summary'!$B$9)</f>
        <v/>
      </c>
      <c r="F81" s="33" t="str">
        <f>IF('Board Summary'!$C$9="","",'Board Summary'!$C$9)</f>
        <v/>
      </c>
      <c r="G81" s="33" t="str">
        <f>IF('Board Summary'!$E$9="","",'Board Summary'!$E$9)</f>
        <v/>
      </c>
      <c r="H81" t="str">
        <v>1.6 MS1</v>
      </c>
      <c r="I81" t="str">
        <v>Not assessed</v>
      </c>
    </row>
    <row r="82" spans="1:9" x14ac:dyDescent="0.35">
      <c r="A82" t="str">
        <f>IF('Board Summary'!$B$5="","",'Board Summary'!$B$5)</f>
        <v/>
      </c>
      <c r="B82" t="str">
        <f>IF('Board Summary'!$B$6="","",'Board Summary'!$B$6)</f>
        <v/>
      </c>
      <c r="C82" t="str">
        <f>IF('Board Summary'!$B$7="","",'Board Summary'!$B$7)</f>
        <v/>
      </c>
      <c r="D82" t="str">
        <f>IF('Board Summary'!$B$8="","",'Board Summary'!$B$8)</f>
        <v/>
      </c>
      <c r="E82" s="33" t="str">
        <f>IF('Board Summary'!$B$9="","",'Board Summary'!$B$9)</f>
        <v/>
      </c>
      <c r="F82" s="33" t="str">
        <f>IF('Board Summary'!$C$9="","",'Board Summary'!$C$9)</f>
        <v/>
      </c>
      <c r="G82" s="33" t="str">
        <f>IF('Board Summary'!$E$9="","",'Board Summary'!$E$9)</f>
        <v/>
      </c>
      <c r="H82" t="str">
        <v>1.6 MS2</v>
      </c>
      <c r="I82" t="str">
        <v>Not assessed</v>
      </c>
    </row>
    <row r="83" spans="1:9" x14ac:dyDescent="0.35">
      <c r="A83" t="str">
        <f>IF('Board Summary'!$B$5="","",'Board Summary'!$B$5)</f>
        <v/>
      </c>
      <c r="B83" t="str">
        <f>IF('Board Summary'!$B$6="","",'Board Summary'!$B$6)</f>
        <v/>
      </c>
      <c r="C83" t="str">
        <f>IF('Board Summary'!$B$7="","",'Board Summary'!$B$7)</f>
        <v/>
      </c>
      <c r="D83" t="str">
        <f>IF('Board Summary'!$B$8="","",'Board Summary'!$B$8)</f>
        <v/>
      </c>
      <c r="E83" s="33" t="str">
        <f>IF('Board Summary'!$B$9="","",'Board Summary'!$B$9)</f>
        <v/>
      </c>
      <c r="F83" s="33" t="str">
        <f>IF('Board Summary'!$C$9="","",'Board Summary'!$C$9)</f>
        <v/>
      </c>
      <c r="G83" s="33" t="str">
        <f>IF('Board Summary'!$E$9="","",'Board Summary'!$E$9)</f>
        <v/>
      </c>
      <c r="H83" t="str">
        <v>1.6 MS3</v>
      </c>
      <c r="I83" t="str">
        <v>Not assessed</v>
      </c>
    </row>
    <row r="84" spans="1:9" x14ac:dyDescent="0.35">
      <c r="A84" t="str">
        <f>IF('Board Summary'!$B$5="","",'Board Summary'!$B$5)</f>
        <v/>
      </c>
      <c r="B84" t="str">
        <f>IF('Board Summary'!$B$6="","",'Board Summary'!$B$6)</f>
        <v/>
      </c>
      <c r="C84" t="str">
        <f>IF('Board Summary'!$B$7="","",'Board Summary'!$B$7)</f>
        <v/>
      </c>
      <c r="D84" t="str">
        <f>IF('Board Summary'!$B$8="","",'Board Summary'!$B$8)</f>
        <v/>
      </c>
      <c r="E84" s="33" t="str">
        <f>IF('Board Summary'!$B$9="","",'Board Summary'!$B$9)</f>
        <v/>
      </c>
      <c r="F84" s="33" t="str">
        <f>IF('Board Summary'!$C$9="","",'Board Summary'!$C$9)</f>
        <v/>
      </c>
      <c r="G84" s="33" t="str">
        <f>IF('Board Summary'!$E$9="","",'Board Summary'!$E$9)</f>
        <v/>
      </c>
      <c r="H84" t="str">
        <v>1.6 MS4</v>
      </c>
      <c r="I84" t="str">
        <v>Not assessed</v>
      </c>
    </row>
    <row r="85" spans="1:9" x14ac:dyDescent="0.35">
      <c r="A85" t="str">
        <f>IF('Board Summary'!$B$5="","",'Board Summary'!$B$5)</f>
        <v/>
      </c>
      <c r="B85" t="str">
        <f>IF('Board Summary'!$B$6="","",'Board Summary'!$B$6)</f>
        <v/>
      </c>
      <c r="C85" t="str">
        <f>IF('Board Summary'!$B$7="","",'Board Summary'!$B$7)</f>
        <v/>
      </c>
      <c r="D85" t="str">
        <f>IF('Board Summary'!$B$8="","",'Board Summary'!$B$8)</f>
        <v/>
      </c>
      <c r="E85" s="33" t="str">
        <f>IF('Board Summary'!$B$9="","",'Board Summary'!$B$9)</f>
        <v/>
      </c>
      <c r="F85" s="33" t="str">
        <f>IF('Board Summary'!$C$9="","",'Board Summary'!$C$9)</f>
        <v/>
      </c>
      <c r="G85" s="33" t="str">
        <f>IF('Board Summary'!$E$9="","",'Board Summary'!$E$9)</f>
        <v/>
      </c>
      <c r="H85" t="str">
        <v>1.6 MS5</v>
      </c>
      <c r="I85" t="str">
        <v>Not assessed</v>
      </c>
    </row>
    <row r="86" spans="1:9" x14ac:dyDescent="0.35">
      <c r="A86" t="str">
        <f>IF('Board Summary'!$B$5="","",'Board Summary'!$B$5)</f>
        <v/>
      </c>
      <c r="B86" t="str">
        <f>IF('Board Summary'!$B$6="","",'Board Summary'!$B$6)</f>
        <v/>
      </c>
      <c r="C86" t="str">
        <f>IF('Board Summary'!$B$7="","",'Board Summary'!$B$7)</f>
        <v/>
      </c>
      <c r="D86" t="str">
        <f>IF('Board Summary'!$B$8="","",'Board Summary'!$B$8)</f>
        <v/>
      </c>
      <c r="E86" s="33" t="str">
        <f>IF('Board Summary'!$B$9="","",'Board Summary'!$B$9)</f>
        <v/>
      </c>
      <c r="F86" s="33" t="str">
        <f>IF('Board Summary'!$C$9="","",'Board Summary'!$C$9)</f>
        <v/>
      </c>
      <c r="G86" s="33" t="str">
        <f>IF('Board Summary'!$E$9="","",'Board Summary'!$E$9)</f>
        <v/>
      </c>
      <c r="H86" t="str">
        <v>1.6 MS6</v>
      </c>
      <c r="I86" t="str">
        <v>Not assessed</v>
      </c>
    </row>
    <row r="87" spans="1:9" x14ac:dyDescent="0.35">
      <c r="A87" t="str">
        <f>IF('Board Summary'!$B$5="","",'Board Summary'!$B$5)</f>
        <v/>
      </c>
      <c r="B87" t="str">
        <f>IF('Board Summary'!$B$6="","",'Board Summary'!$B$6)</f>
        <v/>
      </c>
      <c r="C87" t="str">
        <f>IF('Board Summary'!$B$7="","",'Board Summary'!$B$7)</f>
        <v/>
      </c>
      <c r="D87" t="str">
        <f>IF('Board Summary'!$B$8="","",'Board Summary'!$B$8)</f>
        <v/>
      </c>
      <c r="E87" s="33" t="str">
        <f>IF('Board Summary'!$B$9="","",'Board Summary'!$B$9)</f>
        <v/>
      </c>
      <c r="F87" s="33" t="str">
        <f>IF('Board Summary'!$C$9="","",'Board Summary'!$C$9)</f>
        <v/>
      </c>
      <c r="G87" s="33" t="str">
        <f>IF('Board Summary'!$E$9="","",'Board Summary'!$E$9)</f>
        <v/>
      </c>
      <c r="H87" t="str">
        <v>1.6 MS7</v>
      </c>
      <c r="I87" t="str">
        <v>Not assessed</v>
      </c>
    </row>
    <row r="88" spans="1:9" x14ac:dyDescent="0.35">
      <c r="A88" t="str">
        <f>IF('Board Summary'!$B$5="","",'Board Summary'!$B$5)</f>
        <v/>
      </c>
      <c r="B88" t="str">
        <f>IF('Board Summary'!$B$6="","",'Board Summary'!$B$6)</f>
        <v/>
      </c>
      <c r="C88" t="str">
        <f>IF('Board Summary'!$B$7="","",'Board Summary'!$B$7)</f>
        <v/>
      </c>
      <c r="D88" t="str">
        <f>IF('Board Summary'!$B$8="","",'Board Summary'!$B$8)</f>
        <v/>
      </c>
      <c r="E88" s="33" t="str">
        <f>IF('Board Summary'!$B$9="","",'Board Summary'!$B$9)</f>
        <v/>
      </c>
      <c r="F88" s="33" t="str">
        <f>IF('Board Summary'!$C$9="","",'Board Summary'!$C$9)</f>
        <v/>
      </c>
      <c r="G88" s="33" t="str">
        <f>IF('Board Summary'!$E$9="","",'Board Summary'!$E$9)</f>
        <v/>
      </c>
      <c r="H88" t="str">
        <v>1.6 MS8</v>
      </c>
      <c r="I88" t="str">
        <v>Not assessed</v>
      </c>
    </row>
    <row r="89" spans="1:9" x14ac:dyDescent="0.35">
      <c r="A89" t="str">
        <f>IF('Board Summary'!$B$5="","",'Board Summary'!$B$5)</f>
        <v/>
      </c>
      <c r="B89" t="str">
        <f>IF('Board Summary'!$B$6="","",'Board Summary'!$B$6)</f>
        <v/>
      </c>
      <c r="C89" t="str">
        <f>IF('Board Summary'!$B$7="","",'Board Summary'!$B$7)</f>
        <v/>
      </c>
      <c r="D89" t="str">
        <f>IF('Board Summary'!$B$8="","",'Board Summary'!$B$8)</f>
        <v/>
      </c>
      <c r="E89" s="33" t="str">
        <f>IF('Board Summary'!$B$9="","",'Board Summary'!$B$9)</f>
        <v/>
      </c>
      <c r="F89" s="33" t="str">
        <f>IF('Board Summary'!$C$9="","",'Board Summary'!$C$9)</f>
        <v/>
      </c>
      <c r="G89" s="33" t="str">
        <f>IF('Board Summary'!$E$9="","",'Board Summary'!$E$9)</f>
        <v/>
      </c>
      <c r="H89" t="str">
        <v>1.6 MS9</v>
      </c>
      <c r="I89" t="str">
        <v>Not assessed</v>
      </c>
    </row>
    <row r="90" spans="1:9" x14ac:dyDescent="0.35">
      <c r="A90" t="str">
        <f>IF('Board Summary'!$B$5="","",'Board Summary'!$B$5)</f>
        <v/>
      </c>
      <c r="B90" t="str">
        <f>IF('Board Summary'!$B$6="","",'Board Summary'!$B$6)</f>
        <v/>
      </c>
      <c r="C90" t="str">
        <f>IF('Board Summary'!$B$7="","",'Board Summary'!$B$7)</f>
        <v/>
      </c>
      <c r="D90" t="str">
        <f>IF('Board Summary'!$B$8="","",'Board Summary'!$B$8)</f>
        <v/>
      </c>
      <c r="E90" s="33" t="str">
        <f>IF('Board Summary'!$B$9="","",'Board Summary'!$B$9)</f>
        <v/>
      </c>
      <c r="F90" s="33" t="str">
        <f>IF('Board Summary'!$C$9="","",'Board Summary'!$C$9)</f>
        <v/>
      </c>
      <c r="G90" s="33" t="str">
        <f>IF('Board Summary'!$E$9="","",'Board Summary'!$E$9)</f>
        <v/>
      </c>
      <c r="H90" t="str">
        <v>1.6 MS10</v>
      </c>
      <c r="I90" t="str">
        <v>Not assessed</v>
      </c>
    </row>
    <row r="91" spans="1:9" x14ac:dyDescent="0.35">
      <c r="A91" t="str">
        <f>IF('Board Summary'!$B$5="","",'Board Summary'!$B$5)</f>
        <v/>
      </c>
      <c r="B91" t="str">
        <f>IF('Board Summary'!$B$6="","",'Board Summary'!$B$6)</f>
        <v/>
      </c>
      <c r="C91" t="str">
        <f>IF('Board Summary'!$B$7="","",'Board Summary'!$B$7)</f>
        <v/>
      </c>
      <c r="D91" t="str">
        <f>IF('Board Summary'!$B$8="","",'Board Summary'!$B$8)</f>
        <v/>
      </c>
      <c r="E91" s="33" t="str">
        <f>IF('Board Summary'!$B$9="","",'Board Summary'!$B$9)</f>
        <v/>
      </c>
      <c r="F91" s="33" t="str">
        <f>IF('Board Summary'!$C$9="","",'Board Summary'!$C$9)</f>
        <v/>
      </c>
      <c r="G91" s="33" t="str">
        <f>IF('Board Summary'!$E$9="","",'Board Summary'!$E$9)</f>
        <v/>
      </c>
      <c r="H91" t="str">
        <v>1.6 MS11</v>
      </c>
      <c r="I91" t="str">
        <v>Not assessed</v>
      </c>
    </row>
    <row r="92" spans="1:9" x14ac:dyDescent="0.35">
      <c r="A92" t="str">
        <f>IF('Board Summary'!$B$5="","",'Board Summary'!$B$5)</f>
        <v/>
      </c>
      <c r="B92" t="str">
        <f>IF('Board Summary'!$B$6="","",'Board Summary'!$B$6)</f>
        <v/>
      </c>
      <c r="C92" t="str">
        <f>IF('Board Summary'!$B$7="","",'Board Summary'!$B$7)</f>
        <v/>
      </c>
      <c r="D92" t="str">
        <f>IF('Board Summary'!$B$8="","",'Board Summary'!$B$8)</f>
        <v/>
      </c>
      <c r="E92" s="33" t="str">
        <f>IF('Board Summary'!$B$9="","",'Board Summary'!$B$9)</f>
        <v/>
      </c>
      <c r="F92" s="33" t="str">
        <f>IF('Board Summary'!$C$9="","",'Board Summary'!$C$9)</f>
        <v/>
      </c>
      <c r="G92" s="33" t="str">
        <f>IF('Board Summary'!$E$9="","",'Board Summary'!$E$9)</f>
        <v/>
      </c>
      <c r="H92" t="str">
        <v>1.6 QR1</v>
      </c>
      <c r="I92" t="str">
        <v>Not assessed</v>
      </c>
    </row>
    <row r="93" spans="1:9" x14ac:dyDescent="0.35">
      <c r="A93" t="str">
        <f>IF('Board Summary'!$B$5="","",'Board Summary'!$B$5)</f>
        <v/>
      </c>
      <c r="B93" t="str">
        <f>IF('Board Summary'!$B$6="","",'Board Summary'!$B$6)</f>
        <v/>
      </c>
      <c r="C93" t="str">
        <f>IF('Board Summary'!$B$7="","",'Board Summary'!$B$7)</f>
        <v/>
      </c>
      <c r="D93" t="str">
        <f>IF('Board Summary'!$B$8="","",'Board Summary'!$B$8)</f>
        <v/>
      </c>
      <c r="E93" s="33" t="str">
        <f>IF('Board Summary'!$B$9="","",'Board Summary'!$B$9)</f>
        <v/>
      </c>
      <c r="F93" s="33" t="str">
        <f>IF('Board Summary'!$C$9="","",'Board Summary'!$C$9)</f>
        <v/>
      </c>
      <c r="G93" s="33" t="str">
        <f>IF('Board Summary'!$E$9="","",'Board Summary'!$E$9)</f>
        <v/>
      </c>
      <c r="H93" t="str">
        <v>1.6 QR2</v>
      </c>
      <c r="I93" t="str">
        <v>Not assessed</v>
      </c>
    </row>
    <row r="94" spans="1:9" x14ac:dyDescent="0.35">
      <c r="A94" t="str">
        <f>IF('Board Summary'!$B$5="","",'Board Summary'!$B$5)</f>
        <v/>
      </c>
      <c r="B94" t="str">
        <f>IF('Board Summary'!$B$6="","",'Board Summary'!$B$6)</f>
        <v/>
      </c>
      <c r="C94" t="str">
        <f>IF('Board Summary'!$B$7="","",'Board Summary'!$B$7)</f>
        <v/>
      </c>
      <c r="D94" t="str">
        <f>IF('Board Summary'!$B$8="","",'Board Summary'!$B$8)</f>
        <v/>
      </c>
      <c r="E94" s="33" t="str">
        <f>IF('Board Summary'!$B$9="","",'Board Summary'!$B$9)</f>
        <v/>
      </c>
      <c r="F94" s="33" t="str">
        <f>IF('Board Summary'!$C$9="","",'Board Summary'!$C$9)</f>
        <v/>
      </c>
      <c r="G94" s="33" t="str">
        <f>IF('Board Summary'!$E$9="","",'Board Summary'!$E$9)</f>
        <v/>
      </c>
      <c r="H94" t="str">
        <v>1.6 QR3</v>
      </c>
      <c r="I94" t="str">
        <v>Not assessed</v>
      </c>
    </row>
    <row r="95" spans="1:9" x14ac:dyDescent="0.35">
      <c r="A95" t="str">
        <f>IF('Board Summary'!$B$5="","",'Board Summary'!$B$5)</f>
        <v/>
      </c>
      <c r="B95" t="str">
        <f>IF('Board Summary'!$B$6="","",'Board Summary'!$B$6)</f>
        <v/>
      </c>
      <c r="C95" t="str">
        <f>IF('Board Summary'!$B$7="","",'Board Summary'!$B$7)</f>
        <v/>
      </c>
      <c r="D95" t="str">
        <f>IF('Board Summary'!$B$8="","",'Board Summary'!$B$8)</f>
        <v/>
      </c>
      <c r="E95" s="33" t="str">
        <f>IF('Board Summary'!$B$9="","",'Board Summary'!$B$9)</f>
        <v/>
      </c>
      <c r="F95" s="33" t="str">
        <f>IF('Board Summary'!$C$9="","",'Board Summary'!$C$9)</f>
        <v/>
      </c>
      <c r="G95" s="33" t="str">
        <f>IF('Board Summary'!$E$9="","",'Board Summary'!$E$9)</f>
        <v/>
      </c>
      <c r="H95" t="str">
        <v>1.6 QR4</v>
      </c>
      <c r="I95" t="str">
        <v>Not assessed</v>
      </c>
    </row>
    <row r="96" spans="1:9" x14ac:dyDescent="0.35">
      <c r="A96" t="str">
        <f>IF('Board Summary'!$B$5="","",'Board Summary'!$B$5)</f>
        <v/>
      </c>
      <c r="B96" t="str">
        <f>IF('Board Summary'!$B$6="","",'Board Summary'!$B$6)</f>
        <v/>
      </c>
      <c r="C96" t="str">
        <f>IF('Board Summary'!$B$7="","",'Board Summary'!$B$7)</f>
        <v/>
      </c>
      <c r="D96" t="str">
        <f>IF('Board Summary'!$B$8="","",'Board Summary'!$B$8)</f>
        <v/>
      </c>
      <c r="E96" s="33" t="str">
        <f>IF('Board Summary'!$B$9="","",'Board Summary'!$B$9)</f>
        <v/>
      </c>
      <c r="F96" s="33" t="str">
        <f>IF('Board Summary'!$C$9="","",'Board Summary'!$C$9)</f>
        <v/>
      </c>
      <c r="G96" s="33" t="str">
        <f>IF('Board Summary'!$E$9="","",'Board Summary'!$E$9)</f>
        <v/>
      </c>
      <c r="H96" t="str">
        <v>1.6 QR5</v>
      </c>
      <c r="I96" t="str">
        <v>Not assessed</v>
      </c>
    </row>
    <row r="97" spans="1:9" x14ac:dyDescent="0.35">
      <c r="A97" t="str">
        <f>IF('Board Summary'!$B$5="","",'Board Summary'!$B$5)</f>
        <v/>
      </c>
      <c r="B97" t="str">
        <f>IF('Board Summary'!$B$6="","",'Board Summary'!$B$6)</f>
        <v/>
      </c>
      <c r="C97" t="str">
        <f>IF('Board Summary'!$B$7="","",'Board Summary'!$B$7)</f>
        <v/>
      </c>
      <c r="D97" t="str">
        <f>IF('Board Summary'!$B$8="","",'Board Summary'!$B$8)</f>
        <v/>
      </c>
      <c r="E97" s="33" t="str">
        <f>IF('Board Summary'!$B$9="","",'Board Summary'!$B$9)</f>
        <v/>
      </c>
      <c r="F97" s="33" t="str">
        <f>IF('Board Summary'!$C$9="","",'Board Summary'!$C$9)</f>
        <v/>
      </c>
      <c r="G97" s="33" t="str">
        <f>IF('Board Summary'!$E$9="","",'Board Summary'!$E$9)</f>
        <v/>
      </c>
      <c r="H97" t="str">
        <v>1.6 QR6</v>
      </c>
      <c r="I97" t="str">
        <v>Not assessed</v>
      </c>
    </row>
    <row r="98" spans="1:9" x14ac:dyDescent="0.35">
      <c r="A98" t="str">
        <f>IF('Board Summary'!$B$5="","",'Board Summary'!$B$5)</f>
        <v/>
      </c>
      <c r="B98" t="str">
        <f>IF('Board Summary'!$B$6="","",'Board Summary'!$B$6)</f>
        <v/>
      </c>
      <c r="C98" t="str">
        <f>IF('Board Summary'!$B$7="","",'Board Summary'!$B$7)</f>
        <v/>
      </c>
      <c r="D98" t="str">
        <f>IF('Board Summary'!$B$8="","",'Board Summary'!$B$8)</f>
        <v/>
      </c>
      <c r="E98" s="33" t="str">
        <f>IF('Board Summary'!$B$9="","",'Board Summary'!$B$9)</f>
        <v/>
      </c>
      <c r="F98" s="33" t="str">
        <f>IF('Board Summary'!$C$9="","",'Board Summary'!$C$9)</f>
        <v/>
      </c>
      <c r="G98" s="33" t="str">
        <f>IF('Board Summary'!$E$9="","",'Board Summary'!$E$9)</f>
        <v/>
      </c>
      <c r="H98" t="str">
        <v>1.7 MS1</v>
      </c>
      <c r="I98" t="str">
        <v>Not assessed</v>
      </c>
    </row>
    <row r="99" spans="1:9" x14ac:dyDescent="0.35">
      <c r="A99" t="str">
        <f>IF('Board Summary'!$B$5="","",'Board Summary'!$B$5)</f>
        <v/>
      </c>
      <c r="B99" t="str">
        <f>IF('Board Summary'!$B$6="","",'Board Summary'!$B$6)</f>
        <v/>
      </c>
      <c r="C99" t="str">
        <f>IF('Board Summary'!$B$7="","",'Board Summary'!$B$7)</f>
        <v/>
      </c>
      <c r="D99" t="str">
        <f>IF('Board Summary'!$B$8="","",'Board Summary'!$B$8)</f>
        <v/>
      </c>
      <c r="E99" s="33" t="str">
        <f>IF('Board Summary'!$B$9="","",'Board Summary'!$B$9)</f>
        <v/>
      </c>
      <c r="F99" s="33" t="str">
        <f>IF('Board Summary'!$C$9="","",'Board Summary'!$C$9)</f>
        <v/>
      </c>
      <c r="G99" s="33" t="str">
        <f>IF('Board Summary'!$E$9="","",'Board Summary'!$E$9)</f>
        <v/>
      </c>
      <c r="H99" t="str">
        <v>1.7 MS2</v>
      </c>
      <c r="I99" t="str">
        <v>Not assessed</v>
      </c>
    </row>
    <row r="100" spans="1:9" x14ac:dyDescent="0.35">
      <c r="A100" t="str">
        <f>IF('Board Summary'!$B$5="","",'Board Summary'!$B$5)</f>
        <v/>
      </c>
      <c r="B100" t="str">
        <f>IF('Board Summary'!$B$6="","",'Board Summary'!$B$6)</f>
        <v/>
      </c>
      <c r="C100" t="str">
        <f>IF('Board Summary'!$B$7="","",'Board Summary'!$B$7)</f>
        <v/>
      </c>
      <c r="D100" t="str">
        <f>IF('Board Summary'!$B$8="","",'Board Summary'!$B$8)</f>
        <v/>
      </c>
      <c r="E100" s="33" t="str">
        <f>IF('Board Summary'!$B$9="","",'Board Summary'!$B$9)</f>
        <v/>
      </c>
      <c r="F100" s="33" t="str">
        <f>IF('Board Summary'!$C$9="","",'Board Summary'!$C$9)</f>
        <v/>
      </c>
      <c r="G100" s="33" t="str">
        <f>IF('Board Summary'!$E$9="","",'Board Summary'!$E$9)</f>
        <v/>
      </c>
      <c r="H100" t="str">
        <v>1.7 MS3</v>
      </c>
      <c r="I100" t="str">
        <v>Not assessed</v>
      </c>
    </row>
    <row r="101" spans="1:9" x14ac:dyDescent="0.35">
      <c r="A101" t="str">
        <f>IF('Board Summary'!$B$5="","",'Board Summary'!$B$5)</f>
        <v/>
      </c>
      <c r="B101" t="str">
        <f>IF('Board Summary'!$B$6="","",'Board Summary'!$B$6)</f>
        <v/>
      </c>
      <c r="C101" t="str">
        <f>IF('Board Summary'!$B$7="","",'Board Summary'!$B$7)</f>
        <v/>
      </c>
      <c r="D101" t="str">
        <f>IF('Board Summary'!$B$8="","",'Board Summary'!$B$8)</f>
        <v/>
      </c>
      <c r="E101" s="33" t="str">
        <f>IF('Board Summary'!$B$9="","",'Board Summary'!$B$9)</f>
        <v/>
      </c>
      <c r="F101" s="33" t="str">
        <f>IF('Board Summary'!$C$9="","",'Board Summary'!$C$9)</f>
        <v/>
      </c>
      <c r="G101" s="33" t="str">
        <f>IF('Board Summary'!$E$9="","",'Board Summary'!$E$9)</f>
        <v/>
      </c>
      <c r="H101" t="str">
        <v>1.7 MS4</v>
      </c>
      <c r="I101" t="str">
        <v>Not assessed</v>
      </c>
    </row>
    <row r="102" spans="1:9" x14ac:dyDescent="0.35">
      <c r="A102" t="str">
        <f>IF('Board Summary'!$B$5="","",'Board Summary'!$B$5)</f>
        <v/>
      </c>
      <c r="B102" t="str">
        <f>IF('Board Summary'!$B$6="","",'Board Summary'!$B$6)</f>
        <v/>
      </c>
      <c r="C102" t="str">
        <f>IF('Board Summary'!$B$7="","",'Board Summary'!$B$7)</f>
        <v/>
      </c>
      <c r="D102" t="str">
        <f>IF('Board Summary'!$B$8="","",'Board Summary'!$B$8)</f>
        <v/>
      </c>
      <c r="E102" s="33" t="str">
        <f>IF('Board Summary'!$B$9="","",'Board Summary'!$B$9)</f>
        <v/>
      </c>
      <c r="F102" s="33" t="str">
        <f>IF('Board Summary'!$C$9="","",'Board Summary'!$C$9)</f>
        <v/>
      </c>
      <c r="G102" s="33" t="str">
        <f>IF('Board Summary'!$E$9="","",'Board Summary'!$E$9)</f>
        <v/>
      </c>
      <c r="H102" t="str">
        <v>1.7 MS5</v>
      </c>
      <c r="I102" t="str">
        <v>Not assessed</v>
      </c>
    </row>
    <row r="103" spans="1:9" x14ac:dyDescent="0.35">
      <c r="A103" t="str">
        <f>IF('Board Summary'!$B$5="","",'Board Summary'!$B$5)</f>
        <v/>
      </c>
      <c r="B103" t="str">
        <f>IF('Board Summary'!$B$6="","",'Board Summary'!$B$6)</f>
        <v/>
      </c>
      <c r="C103" t="str">
        <f>IF('Board Summary'!$B$7="","",'Board Summary'!$B$7)</f>
        <v/>
      </c>
      <c r="D103" t="str">
        <f>IF('Board Summary'!$B$8="","",'Board Summary'!$B$8)</f>
        <v/>
      </c>
      <c r="E103" s="33" t="str">
        <f>IF('Board Summary'!$B$9="","",'Board Summary'!$B$9)</f>
        <v/>
      </c>
      <c r="F103" s="33" t="str">
        <f>IF('Board Summary'!$C$9="","",'Board Summary'!$C$9)</f>
        <v/>
      </c>
      <c r="G103" s="33" t="str">
        <f>IF('Board Summary'!$E$9="","",'Board Summary'!$E$9)</f>
        <v/>
      </c>
      <c r="H103" t="str">
        <v>1.7 MS6</v>
      </c>
      <c r="I103" t="str">
        <v>Not assessed</v>
      </c>
    </row>
    <row r="104" spans="1:9" x14ac:dyDescent="0.35">
      <c r="A104" t="str">
        <f>IF('Board Summary'!$B$5="","",'Board Summary'!$B$5)</f>
        <v/>
      </c>
      <c r="B104" t="str">
        <f>IF('Board Summary'!$B$6="","",'Board Summary'!$B$6)</f>
        <v/>
      </c>
      <c r="C104" t="str">
        <f>IF('Board Summary'!$B$7="","",'Board Summary'!$B$7)</f>
        <v/>
      </c>
      <c r="D104" t="str">
        <f>IF('Board Summary'!$B$8="","",'Board Summary'!$B$8)</f>
        <v/>
      </c>
      <c r="E104" s="33" t="str">
        <f>IF('Board Summary'!$B$9="","",'Board Summary'!$B$9)</f>
        <v/>
      </c>
      <c r="F104" s="33" t="str">
        <f>IF('Board Summary'!$C$9="","",'Board Summary'!$C$9)</f>
        <v/>
      </c>
      <c r="G104" s="33" t="str">
        <f>IF('Board Summary'!$E$9="","",'Board Summary'!$E$9)</f>
        <v/>
      </c>
      <c r="H104" t="str">
        <v>1.7 MS7</v>
      </c>
      <c r="I104" t="str">
        <v>Not assessed</v>
      </c>
    </row>
    <row r="105" spans="1:9" x14ac:dyDescent="0.35">
      <c r="A105" t="str">
        <f>IF('Board Summary'!$B$5="","",'Board Summary'!$B$5)</f>
        <v/>
      </c>
      <c r="B105" t="str">
        <f>IF('Board Summary'!$B$6="","",'Board Summary'!$B$6)</f>
        <v/>
      </c>
      <c r="C105" t="str">
        <f>IF('Board Summary'!$B$7="","",'Board Summary'!$B$7)</f>
        <v/>
      </c>
      <c r="D105" t="str">
        <f>IF('Board Summary'!$B$8="","",'Board Summary'!$B$8)</f>
        <v/>
      </c>
      <c r="E105" s="33" t="str">
        <f>IF('Board Summary'!$B$9="","",'Board Summary'!$B$9)</f>
        <v/>
      </c>
      <c r="F105" s="33" t="str">
        <f>IF('Board Summary'!$C$9="","",'Board Summary'!$C$9)</f>
        <v/>
      </c>
      <c r="G105" s="33" t="str">
        <f>IF('Board Summary'!$E$9="","",'Board Summary'!$E$9)</f>
        <v/>
      </c>
      <c r="H105" t="str">
        <v>1.7 MS8</v>
      </c>
      <c r="I105" t="str">
        <v>Not assessed</v>
      </c>
    </row>
    <row r="106" spans="1:9" x14ac:dyDescent="0.35">
      <c r="A106" t="str">
        <f>IF('Board Summary'!$B$5="","",'Board Summary'!$B$5)</f>
        <v/>
      </c>
      <c r="B106" t="str">
        <f>IF('Board Summary'!$B$6="","",'Board Summary'!$B$6)</f>
        <v/>
      </c>
      <c r="C106" t="str">
        <f>IF('Board Summary'!$B$7="","",'Board Summary'!$B$7)</f>
        <v/>
      </c>
      <c r="D106" t="str">
        <f>IF('Board Summary'!$B$8="","",'Board Summary'!$B$8)</f>
        <v/>
      </c>
      <c r="E106" s="33" t="str">
        <f>IF('Board Summary'!$B$9="","",'Board Summary'!$B$9)</f>
        <v/>
      </c>
      <c r="F106" s="33" t="str">
        <f>IF('Board Summary'!$C$9="","",'Board Summary'!$C$9)</f>
        <v/>
      </c>
      <c r="G106" s="33" t="str">
        <f>IF('Board Summary'!$E$9="","",'Board Summary'!$E$9)</f>
        <v/>
      </c>
      <c r="H106" t="str">
        <v>1.7 QR1</v>
      </c>
      <c r="I106" t="str">
        <v>Not assessed</v>
      </c>
    </row>
    <row r="107" spans="1:9" x14ac:dyDescent="0.35">
      <c r="A107" t="str">
        <f>IF('Board Summary'!$B$5="","",'Board Summary'!$B$5)</f>
        <v/>
      </c>
      <c r="B107" t="str">
        <f>IF('Board Summary'!$B$6="","",'Board Summary'!$B$6)</f>
        <v/>
      </c>
      <c r="C107" t="str">
        <f>IF('Board Summary'!$B$7="","",'Board Summary'!$B$7)</f>
        <v/>
      </c>
      <c r="D107" t="str">
        <f>IF('Board Summary'!$B$8="","",'Board Summary'!$B$8)</f>
        <v/>
      </c>
      <c r="E107" s="33" t="str">
        <f>IF('Board Summary'!$B$9="","",'Board Summary'!$B$9)</f>
        <v/>
      </c>
      <c r="F107" s="33" t="str">
        <f>IF('Board Summary'!$C$9="","",'Board Summary'!$C$9)</f>
        <v/>
      </c>
      <c r="G107" s="33" t="str">
        <f>IF('Board Summary'!$E$9="","",'Board Summary'!$E$9)</f>
        <v/>
      </c>
      <c r="H107" t="str">
        <v>1.7 QR2</v>
      </c>
      <c r="I107" t="str">
        <v>Not assessed</v>
      </c>
    </row>
    <row r="108" spans="1:9" x14ac:dyDescent="0.35">
      <c r="A108" t="str">
        <f>IF('Board Summary'!$B$5="","",'Board Summary'!$B$5)</f>
        <v/>
      </c>
      <c r="B108" t="str">
        <f>IF('Board Summary'!$B$6="","",'Board Summary'!$B$6)</f>
        <v/>
      </c>
      <c r="C108" t="str">
        <f>IF('Board Summary'!$B$7="","",'Board Summary'!$B$7)</f>
        <v/>
      </c>
      <c r="D108" t="str">
        <f>IF('Board Summary'!$B$8="","",'Board Summary'!$B$8)</f>
        <v/>
      </c>
      <c r="E108" s="33" t="str">
        <f>IF('Board Summary'!$B$9="","",'Board Summary'!$B$9)</f>
        <v/>
      </c>
      <c r="F108" s="33" t="str">
        <f>IF('Board Summary'!$C$9="","",'Board Summary'!$C$9)</f>
        <v/>
      </c>
      <c r="G108" s="33" t="str">
        <f>IF('Board Summary'!$E$9="","",'Board Summary'!$E$9)</f>
        <v/>
      </c>
      <c r="H108" t="str">
        <v>1.7 QR3</v>
      </c>
      <c r="I108" t="str">
        <v>Not assessed</v>
      </c>
    </row>
    <row r="109" spans="1:9" x14ac:dyDescent="0.35">
      <c r="A109" t="str">
        <f>IF('Board Summary'!$B$5="","",'Board Summary'!$B$5)</f>
        <v/>
      </c>
      <c r="B109" t="str">
        <f>IF('Board Summary'!$B$6="","",'Board Summary'!$B$6)</f>
        <v/>
      </c>
      <c r="C109" t="str">
        <f>IF('Board Summary'!$B$7="","",'Board Summary'!$B$7)</f>
        <v/>
      </c>
      <c r="D109" t="str">
        <f>IF('Board Summary'!$B$8="","",'Board Summary'!$B$8)</f>
        <v/>
      </c>
      <c r="E109" s="33" t="str">
        <f>IF('Board Summary'!$B$9="","",'Board Summary'!$B$9)</f>
        <v/>
      </c>
      <c r="F109" s="33" t="str">
        <f>IF('Board Summary'!$C$9="","",'Board Summary'!$C$9)</f>
        <v/>
      </c>
      <c r="G109" s="33" t="str">
        <f>IF('Board Summary'!$E$9="","",'Board Summary'!$E$9)</f>
        <v/>
      </c>
      <c r="H109" t="str">
        <v>1.7 QR4</v>
      </c>
      <c r="I109" t="str">
        <v>Not assessed</v>
      </c>
    </row>
    <row r="110" spans="1:9" x14ac:dyDescent="0.35">
      <c r="A110" t="str">
        <f>IF('Board Summary'!$B$5="","",'Board Summary'!$B$5)</f>
        <v/>
      </c>
      <c r="B110" t="str">
        <f>IF('Board Summary'!$B$6="","",'Board Summary'!$B$6)</f>
        <v/>
      </c>
      <c r="C110" t="str">
        <f>IF('Board Summary'!$B$7="","",'Board Summary'!$B$7)</f>
        <v/>
      </c>
      <c r="D110" t="str">
        <f>IF('Board Summary'!$B$8="","",'Board Summary'!$B$8)</f>
        <v/>
      </c>
      <c r="E110" s="33" t="str">
        <f>IF('Board Summary'!$B$9="","",'Board Summary'!$B$9)</f>
        <v/>
      </c>
      <c r="F110" s="33" t="str">
        <f>IF('Board Summary'!$C$9="","",'Board Summary'!$C$9)</f>
        <v/>
      </c>
      <c r="G110" s="33" t="str">
        <f>IF('Board Summary'!$E$9="","",'Board Summary'!$E$9)</f>
        <v/>
      </c>
      <c r="H110" t="str">
        <v>1.7 QR5</v>
      </c>
      <c r="I110" t="str">
        <v>Not assessed</v>
      </c>
    </row>
    <row r="111" spans="1:9" x14ac:dyDescent="0.35">
      <c r="A111" t="str">
        <f>IF('Board Summary'!$B$5="","",'Board Summary'!$B$5)</f>
        <v/>
      </c>
      <c r="B111" t="str">
        <f>IF('Board Summary'!$B$6="","",'Board Summary'!$B$6)</f>
        <v/>
      </c>
      <c r="C111" t="str">
        <f>IF('Board Summary'!$B$7="","",'Board Summary'!$B$7)</f>
        <v/>
      </c>
      <c r="D111" t="str">
        <f>IF('Board Summary'!$B$8="","",'Board Summary'!$B$8)</f>
        <v/>
      </c>
      <c r="E111" s="33" t="str">
        <f>IF('Board Summary'!$B$9="","",'Board Summary'!$B$9)</f>
        <v/>
      </c>
      <c r="F111" s="33" t="str">
        <f>IF('Board Summary'!$C$9="","",'Board Summary'!$C$9)</f>
        <v/>
      </c>
      <c r="G111" s="33" t="str">
        <f>IF('Board Summary'!$E$9="","",'Board Summary'!$E$9)</f>
        <v/>
      </c>
      <c r="H111" t="str">
        <v>1.7 QR6</v>
      </c>
      <c r="I111" t="str">
        <v>Not assessed</v>
      </c>
    </row>
    <row r="112" spans="1:9" x14ac:dyDescent="0.35">
      <c r="A112" t="str">
        <f>IF('Board Summary'!$B$5="","",'Board Summary'!$B$5)</f>
        <v/>
      </c>
      <c r="B112" t="str">
        <f>IF('Board Summary'!$B$6="","",'Board Summary'!$B$6)</f>
        <v/>
      </c>
      <c r="C112" t="str">
        <f>IF('Board Summary'!$B$7="","",'Board Summary'!$B$7)</f>
        <v/>
      </c>
      <c r="D112" t="str">
        <f>IF('Board Summary'!$B$8="","",'Board Summary'!$B$8)</f>
        <v/>
      </c>
      <c r="E112" s="33" t="str">
        <f>IF('Board Summary'!$B$9="","",'Board Summary'!$B$9)</f>
        <v/>
      </c>
      <c r="F112" s="33" t="str">
        <f>IF('Board Summary'!$C$9="","",'Board Summary'!$C$9)</f>
        <v/>
      </c>
      <c r="G112" s="33" t="str">
        <f>IF('Board Summary'!$E$9="","",'Board Summary'!$E$9)</f>
        <v/>
      </c>
      <c r="H112" t="str">
        <v>1.8 MS1</v>
      </c>
      <c r="I112" t="str">
        <v>Not assessed</v>
      </c>
    </row>
    <row r="113" spans="1:9" x14ac:dyDescent="0.35">
      <c r="A113" t="str">
        <f>IF('Board Summary'!$B$5="","",'Board Summary'!$B$5)</f>
        <v/>
      </c>
      <c r="B113" t="str">
        <f>IF('Board Summary'!$B$6="","",'Board Summary'!$B$6)</f>
        <v/>
      </c>
      <c r="C113" t="str">
        <f>IF('Board Summary'!$B$7="","",'Board Summary'!$B$7)</f>
        <v/>
      </c>
      <c r="D113" t="str">
        <f>IF('Board Summary'!$B$8="","",'Board Summary'!$B$8)</f>
        <v/>
      </c>
      <c r="E113" s="33" t="str">
        <f>IF('Board Summary'!$B$9="","",'Board Summary'!$B$9)</f>
        <v/>
      </c>
      <c r="F113" s="33" t="str">
        <f>IF('Board Summary'!$C$9="","",'Board Summary'!$C$9)</f>
        <v/>
      </c>
      <c r="G113" s="33" t="str">
        <f>IF('Board Summary'!$E$9="","",'Board Summary'!$E$9)</f>
        <v/>
      </c>
      <c r="H113" t="str">
        <v>1.8 MS2</v>
      </c>
      <c r="I113" t="str">
        <v>Not assessed</v>
      </c>
    </row>
    <row r="114" spans="1:9" x14ac:dyDescent="0.35">
      <c r="A114" t="str">
        <f>IF('Board Summary'!$B$5="","",'Board Summary'!$B$5)</f>
        <v/>
      </c>
      <c r="B114" t="str">
        <f>IF('Board Summary'!$B$6="","",'Board Summary'!$B$6)</f>
        <v/>
      </c>
      <c r="C114" t="str">
        <f>IF('Board Summary'!$B$7="","",'Board Summary'!$B$7)</f>
        <v/>
      </c>
      <c r="D114" t="str">
        <f>IF('Board Summary'!$B$8="","",'Board Summary'!$B$8)</f>
        <v/>
      </c>
      <c r="E114" s="33" t="str">
        <f>IF('Board Summary'!$B$9="","",'Board Summary'!$B$9)</f>
        <v/>
      </c>
      <c r="F114" s="33" t="str">
        <f>IF('Board Summary'!$C$9="","",'Board Summary'!$C$9)</f>
        <v/>
      </c>
      <c r="G114" s="33" t="str">
        <f>IF('Board Summary'!$E$9="","",'Board Summary'!$E$9)</f>
        <v/>
      </c>
      <c r="H114" t="str">
        <v>1.8 MS3</v>
      </c>
      <c r="I114" t="str">
        <v>Not assessed</v>
      </c>
    </row>
    <row r="115" spans="1:9" x14ac:dyDescent="0.35">
      <c r="A115" t="str">
        <f>IF('Board Summary'!$B$5="","",'Board Summary'!$B$5)</f>
        <v/>
      </c>
      <c r="B115" t="str">
        <f>IF('Board Summary'!$B$6="","",'Board Summary'!$B$6)</f>
        <v/>
      </c>
      <c r="C115" t="str">
        <f>IF('Board Summary'!$B$7="","",'Board Summary'!$B$7)</f>
        <v/>
      </c>
      <c r="D115" t="str">
        <f>IF('Board Summary'!$B$8="","",'Board Summary'!$B$8)</f>
        <v/>
      </c>
      <c r="E115" s="33" t="str">
        <f>IF('Board Summary'!$B$9="","",'Board Summary'!$B$9)</f>
        <v/>
      </c>
      <c r="F115" s="33" t="str">
        <f>IF('Board Summary'!$C$9="","",'Board Summary'!$C$9)</f>
        <v/>
      </c>
      <c r="G115" s="33" t="str">
        <f>IF('Board Summary'!$E$9="","",'Board Summary'!$E$9)</f>
        <v/>
      </c>
      <c r="H115" t="str">
        <v>1.8 MS4</v>
      </c>
      <c r="I115" t="str">
        <v>Not assessed</v>
      </c>
    </row>
    <row r="116" spans="1:9" x14ac:dyDescent="0.35">
      <c r="A116" t="str">
        <f>IF('Board Summary'!$B$5="","",'Board Summary'!$B$5)</f>
        <v/>
      </c>
      <c r="B116" t="str">
        <f>IF('Board Summary'!$B$6="","",'Board Summary'!$B$6)</f>
        <v/>
      </c>
      <c r="C116" t="str">
        <f>IF('Board Summary'!$B$7="","",'Board Summary'!$B$7)</f>
        <v/>
      </c>
      <c r="D116" t="str">
        <f>IF('Board Summary'!$B$8="","",'Board Summary'!$B$8)</f>
        <v/>
      </c>
      <c r="E116" s="33" t="str">
        <f>IF('Board Summary'!$B$9="","",'Board Summary'!$B$9)</f>
        <v/>
      </c>
      <c r="F116" s="33" t="str">
        <f>IF('Board Summary'!$C$9="","",'Board Summary'!$C$9)</f>
        <v/>
      </c>
      <c r="G116" s="33" t="str">
        <f>IF('Board Summary'!$E$9="","",'Board Summary'!$E$9)</f>
        <v/>
      </c>
      <c r="H116" t="str">
        <v>1.8 MS5</v>
      </c>
      <c r="I116" t="str">
        <v>Not assessed</v>
      </c>
    </row>
    <row r="117" spans="1:9" x14ac:dyDescent="0.35">
      <c r="A117" t="str">
        <f>IF('Board Summary'!$B$5="","",'Board Summary'!$B$5)</f>
        <v/>
      </c>
      <c r="B117" t="str">
        <f>IF('Board Summary'!$B$6="","",'Board Summary'!$B$6)</f>
        <v/>
      </c>
      <c r="C117" t="str">
        <f>IF('Board Summary'!$B$7="","",'Board Summary'!$B$7)</f>
        <v/>
      </c>
      <c r="D117" t="str">
        <f>IF('Board Summary'!$B$8="","",'Board Summary'!$B$8)</f>
        <v/>
      </c>
      <c r="E117" s="33" t="str">
        <f>IF('Board Summary'!$B$9="","",'Board Summary'!$B$9)</f>
        <v/>
      </c>
      <c r="F117" s="33" t="str">
        <f>IF('Board Summary'!$C$9="","",'Board Summary'!$C$9)</f>
        <v/>
      </c>
      <c r="G117" s="33" t="str">
        <f>IF('Board Summary'!$E$9="","",'Board Summary'!$E$9)</f>
        <v/>
      </c>
      <c r="H117" t="str">
        <v>1.8 MS6</v>
      </c>
      <c r="I117" t="str">
        <v>Not assessed</v>
      </c>
    </row>
    <row r="118" spans="1:9" x14ac:dyDescent="0.35">
      <c r="A118" t="str">
        <f>IF('Board Summary'!$B$5="","",'Board Summary'!$B$5)</f>
        <v/>
      </c>
      <c r="B118" t="str">
        <f>IF('Board Summary'!$B$6="","",'Board Summary'!$B$6)</f>
        <v/>
      </c>
      <c r="C118" t="str">
        <f>IF('Board Summary'!$B$7="","",'Board Summary'!$B$7)</f>
        <v/>
      </c>
      <c r="D118" t="str">
        <f>IF('Board Summary'!$B$8="","",'Board Summary'!$B$8)</f>
        <v/>
      </c>
      <c r="E118" s="33" t="str">
        <f>IF('Board Summary'!$B$9="","",'Board Summary'!$B$9)</f>
        <v/>
      </c>
      <c r="F118" s="33" t="str">
        <f>IF('Board Summary'!$C$9="","",'Board Summary'!$C$9)</f>
        <v/>
      </c>
      <c r="G118" s="33" t="str">
        <f>IF('Board Summary'!$E$9="","",'Board Summary'!$E$9)</f>
        <v/>
      </c>
      <c r="H118" t="str">
        <v>1.8 MS7</v>
      </c>
      <c r="I118" t="str">
        <v>Not assessed</v>
      </c>
    </row>
    <row r="119" spans="1:9" x14ac:dyDescent="0.35">
      <c r="A119" t="str">
        <f>IF('Board Summary'!$B$5="","",'Board Summary'!$B$5)</f>
        <v/>
      </c>
      <c r="B119" t="str">
        <f>IF('Board Summary'!$B$6="","",'Board Summary'!$B$6)</f>
        <v/>
      </c>
      <c r="C119" t="str">
        <f>IF('Board Summary'!$B$7="","",'Board Summary'!$B$7)</f>
        <v/>
      </c>
      <c r="D119" t="str">
        <f>IF('Board Summary'!$B$8="","",'Board Summary'!$B$8)</f>
        <v/>
      </c>
      <c r="E119" s="33" t="str">
        <f>IF('Board Summary'!$B$9="","",'Board Summary'!$B$9)</f>
        <v/>
      </c>
      <c r="F119" s="33" t="str">
        <f>IF('Board Summary'!$C$9="","",'Board Summary'!$C$9)</f>
        <v/>
      </c>
      <c r="G119" s="33" t="str">
        <f>IF('Board Summary'!$E$9="","",'Board Summary'!$E$9)</f>
        <v/>
      </c>
      <c r="H119" t="str">
        <v>1.8 MS8</v>
      </c>
      <c r="I119" t="str">
        <v>Not assessed</v>
      </c>
    </row>
    <row r="120" spans="1:9" x14ac:dyDescent="0.35">
      <c r="A120" t="str">
        <f>IF('Board Summary'!$B$5="","",'Board Summary'!$B$5)</f>
        <v/>
      </c>
      <c r="B120" t="str">
        <f>IF('Board Summary'!$B$6="","",'Board Summary'!$B$6)</f>
        <v/>
      </c>
      <c r="C120" t="str">
        <f>IF('Board Summary'!$B$7="","",'Board Summary'!$B$7)</f>
        <v/>
      </c>
      <c r="D120" t="str">
        <f>IF('Board Summary'!$B$8="","",'Board Summary'!$B$8)</f>
        <v/>
      </c>
      <c r="E120" s="33" t="str">
        <f>IF('Board Summary'!$B$9="","",'Board Summary'!$B$9)</f>
        <v/>
      </c>
      <c r="F120" s="33" t="str">
        <f>IF('Board Summary'!$C$9="","",'Board Summary'!$C$9)</f>
        <v/>
      </c>
      <c r="G120" s="33" t="str">
        <f>IF('Board Summary'!$E$9="","",'Board Summary'!$E$9)</f>
        <v/>
      </c>
      <c r="H120" t="str">
        <v>1.8 MS9</v>
      </c>
      <c r="I120" t="str">
        <v>Not assessed</v>
      </c>
    </row>
    <row r="121" spans="1:9" x14ac:dyDescent="0.35">
      <c r="A121" t="str">
        <f>IF('Board Summary'!$B$5="","",'Board Summary'!$B$5)</f>
        <v/>
      </c>
      <c r="B121" t="str">
        <f>IF('Board Summary'!$B$6="","",'Board Summary'!$B$6)</f>
        <v/>
      </c>
      <c r="C121" t="str">
        <f>IF('Board Summary'!$B$7="","",'Board Summary'!$B$7)</f>
        <v/>
      </c>
      <c r="D121" t="str">
        <f>IF('Board Summary'!$B$8="","",'Board Summary'!$B$8)</f>
        <v/>
      </c>
      <c r="E121" s="33" t="str">
        <f>IF('Board Summary'!$B$9="","",'Board Summary'!$B$9)</f>
        <v/>
      </c>
      <c r="F121" s="33" t="str">
        <f>IF('Board Summary'!$C$9="","",'Board Summary'!$C$9)</f>
        <v/>
      </c>
      <c r="G121" s="33" t="str">
        <f>IF('Board Summary'!$E$9="","",'Board Summary'!$E$9)</f>
        <v/>
      </c>
      <c r="H121" t="str">
        <v>1.8 QR1</v>
      </c>
      <c r="I121" t="str">
        <v>Not assessed</v>
      </c>
    </row>
    <row r="122" spans="1:9" x14ac:dyDescent="0.35">
      <c r="A122" t="str">
        <f>IF('Board Summary'!$B$5="","",'Board Summary'!$B$5)</f>
        <v/>
      </c>
      <c r="B122" t="str">
        <f>IF('Board Summary'!$B$6="","",'Board Summary'!$B$6)</f>
        <v/>
      </c>
      <c r="C122" t="str">
        <f>IF('Board Summary'!$B$7="","",'Board Summary'!$B$7)</f>
        <v/>
      </c>
      <c r="D122" t="str">
        <f>IF('Board Summary'!$B$8="","",'Board Summary'!$B$8)</f>
        <v/>
      </c>
      <c r="E122" s="33" t="str">
        <f>IF('Board Summary'!$B$9="","",'Board Summary'!$B$9)</f>
        <v/>
      </c>
      <c r="F122" s="33" t="str">
        <f>IF('Board Summary'!$C$9="","",'Board Summary'!$C$9)</f>
        <v/>
      </c>
      <c r="G122" s="33" t="str">
        <f>IF('Board Summary'!$E$9="","",'Board Summary'!$E$9)</f>
        <v/>
      </c>
      <c r="H122" t="str">
        <v>1.8 QR2</v>
      </c>
      <c r="I122" t="str">
        <v>Not assessed</v>
      </c>
    </row>
    <row r="123" spans="1:9" x14ac:dyDescent="0.35">
      <c r="A123" t="str">
        <f>IF('Board Summary'!$B$5="","",'Board Summary'!$B$5)</f>
        <v/>
      </c>
      <c r="B123" t="str">
        <f>IF('Board Summary'!$B$6="","",'Board Summary'!$B$6)</f>
        <v/>
      </c>
      <c r="C123" t="str">
        <f>IF('Board Summary'!$B$7="","",'Board Summary'!$B$7)</f>
        <v/>
      </c>
      <c r="D123" t="str">
        <f>IF('Board Summary'!$B$8="","",'Board Summary'!$B$8)</f>
        <v/>
      </c>
      <c r="E123" s="33" t="str">
        <f>IF('Board Summary'!$B$9="","",'Board Summary'!$B$9)</f>
        <v/>
      </c>
      <c r="F123" s="33" t="str">
        <f>IF('Board Summary'!$C$9="","",'Board Summary'!$C$9)</f>
        <v/>
      </c>
      <c r="G123" s="33" t="str">
        <f>IF('Board Summary'!$E$9="","",'Board Summary'!$E$9)</f>
        <v/>
      </c>
      <c r="H123" t="str">
        <v>1.8 QR3</v>
      </c>
      <c r="I123" t="str">
        <v>Not assessed</v>
      </c>
    </row>
    <row r="124" spans="1:9" x14ac:dyDescent="0.35">
      <c r="A124" t="str">
        <f>IF('Board Summary'!$B$5="","",'Board Summary'!$B$5)</f>
        <v/>
      </c>
      <c r="B124" t="str">
        <f>IF('Board Summary'!$B$6="","",'Board Summary'!$B$6)</f>
        <v/>
      </c>
      <c r="C124" t="str">
        <f>IF('Board Summary'!$B$7="","",'Board Summary'!$B$7)</f>
        <v/>
      </c>
      <c r="D124" t="str">
        <f>IF('Board Summary'!$B$8="","",'Board Summary'!$B$8)</f>
        <v/>
      </c>
      <c r="E124" s="33" t="str">
        <f>IF('Board Summary'!$B$9="","",'Board Summary'!$B$9)</f>
        <v/>
      </c>
      <c r="F124" s="33" t="str">
        <f>IF('Board Summary'!$C$9="","",'Board Summary'!$C$9)</f>
        <v/>
      </c>
      <c r="G124" s="33" t="str">
        <f>IF('Board Summary'!$E$9="","",'Board Summary'!$E$9)</f>
        <v/>
      </c>
      <c r="H124" t="str">
        <v>1.8 QR4</v>
      </c>
      <c r="I124" t="str">
        <v>Not assessed</v>
      </c>
    </row>
    <row r="125" spans="1:9" x14ac:dyDescent="0.35">
      <c r="A125" t="str">
        <f>IF('Board Summary'!$B$5="","",'Board Summary'!$B$5)</f>
        <v/>
      </c>
      <c r="B125" t="str">
        <f>IF('Board Summary'!$B$6="","",'Board Summary'!$B$6)</f>
        <v/>
      </c>
      <c r="C125" t="str">
        <f>IF('Board Summary'!$B$7="","",'Board Summary'!$B$7)</f>
        <v/>
      </c>
      <c r="D125" t="str">
        <f>IF('Board Summary'!$B$8="","",'Board Summary'!$B$8)</f>
        <v/>
      </c>
      <c r="E125" s="33" t="str">
        <f>IF('Board Summary'!$B$9="","",'Board Summary'!$B$9)</f>
        <v/>
      </c>
      <c r="F125" s="33" t="str">
        <f>IF('Board Summary'!$C$9="","",'Board Summary'!$C$9)</f>
        <v/>
      </c>
      <c r="G125" s="33" t="str">
        <f>IF('Board Summary'!$E$9="","",'Board Summary'!$E$9)</f>
        <v/>
      </c>
      <c r="H125" t="str">
        <v>1.8 QR5</v>
      </c>
      <c r="I125" t="str">
        <v>Not assessed</v>
      </c>
    </row>
    <row r="126" spans="1:9" x14ac:dyDescent="0.35">
      <c r="A126" t="str">
        <f>IF('Board Summary'!$B$5="","",'Board Summary'!$B$5)</f>
        <v/>
      </c>
      <c r="B126" t="str">
        <f>IF('Board Summary'!$B$6="","",'Board Summary'!$B$6)</f>
        <v/>
      </c>
      <c r="C126" t="str">
        <f>IF('Board Summary'!$B$7="","",'Board Summary'!$B$7)</f>
        <v/>
      </c>
      <c r="D126" t="str">
        <f>IF('Board Summary'!$B$8="","",'Board Summary'!$B$8)</f>
        <v/>
      </c>
      <c r="E126" s="33" t="str">
        <f>IF('Board Summary'!$B$9="","",'Board Summary'!$B$9)</f>
        <v/>
      </c>
      <c r="F126" s="33" t="str">
        <f>IF('Board Summary'!$C$9="","",'Board Summary'!$C$9)</f>
        <v/>
      </c>
      <c r="G126" s="33" t="str">
        <f>IF('Board Summary'!$E$9="","",'Board Summary'!$E$9)</f>
        <v/>
      </c>
      <c r="H126" t="str">
        <v>1.8 QR6</v>
      </c>
      <c r="I126" t="str">
        <v>Not assessed</v>
      </c>
    </row>
    <row r="127" spans="1:9" x14ac:dyDescent="0.35">
      <c r="A127" t="str">
        <f>IF('Board Summary'!$B$5="","",'Board Summary'!$B$5)</f>
        <v/>
      </c>
      <c r="B127" t="str">
        <f>IF('Board Summary'!$B$6="","",'Board Summary'!$B$6)</f>
        <v/>
      </c>
      <c r="C127" t="str">
        <f>IF('Board Summary'!$B$7="","",'Board Summary'!$B$7)</f>
        <v/>
      </c>
      <c r="D127" t="str">
        <f>IF('Board Summary'!$B$8="","",'Board Summary'!$B$8)</f>
        <v/>
      </c>
      <c r="E127" s="33" t="str">
        <f>IF('Board Summary'!$B$9="","",'Board Summary'!$B$9)</f>
        <v/>
      </c>
      <c r="F127" s="33" t="str">
        <f>IF('Board Summary'!$C$9="","",'Board Summary'!$C$9)</f>
        <v/>
      </c>
      <c r="G127" s="33" t="str">
        <f>IF('Board Summary'!$E$9="","",'Board Summary'!$E$9)</f>
        <v/>
      </c>
      <c r="H127" t="str">
        <v>1.9 MS1</v>
      </c>
      <c r="I127" t="str">
        <v>Not assessed</v>
      </c>
    </row>
    <row r="128" spans="1:9" x14ac:dyDescent="0.35">
      <c r="A128" t="str">
        <f>IF('Board Summary'!$B$5="","",'Board Summary'!$B$5)</f>
        <v/>
      </c>
      <c r="B128" t="str">
        <f>IF('Board Summary'!$B$6="","",'Board Summary'!$B$6)</f>
        <v/>
      </c>
      <c r="C128" t="str">
        <f>IF('Board Summary'!$B$7="","",'Board Summary'!$B$7)</f>
        <v/>
      </c>
      <c r="D128" t="str">
        <f>IF('Board Summary'!$B$8="","",'Board Summary'!$B$8)</f>
        <v/>
      </c>
      <c r="E128" s="33" t="str">
        <f>IF('Board Summary'!$B$9="","",'Board Summary'!$B$9)</f>
        <v/>
      </c>
      <c r="F128" s="33" t="str">
        <f>IF('Board Summary'!$C$9="","",'Board Summary'!$C$9)</f>
        <v/>
      </c>
      <c r="G128" s="33" t="str">
        <f>IF('Board Summary'!$E$9="","",'Board Summary'!$E$9)</f>
        <v/>
      </c>
      <c r="H128" t="str">
        <v>1.9 MS2</v>
      </c>
      <c r="I128" t="str">
        <v>Not assessed</v>
      </c>
    </row>
    <row r="129" spans="1:9" x14ac:dyDescent="0.35">
      <c r="A129" t="str">
        <f>IF('Board Summary'!$B$5="","",'Board Summary'!$B$5)</f>
        <v/>
      </c>
      <c r="B129" t="str">
        <f>IF('Board Summary'!$B$6="","",'Board Summary'!$B$6)</f>
        <v/>
      </c>
      <c r="C129" t="str">
        <f>IF('Board Summary'!$B$7="","",'Board Summary'!$B$7)</f>
        <v/>
      </c>
      <c r="D129" t="str">
        <f>IF('Board Summary'!$B$8="","",'Board Summary'!$B$8)</f>
        <v/>
      </c>
      <c r="E129" s="33" t="str">
        <f>IF('Board Summary'!$B$9="","",'Board Summary'!$B$9)</f>
        <v/>
      </c>
      <c r="F129" s="33" t="str">
        <f>IF('Board Summary'!$C$9="","",'Board Summary'!$C$9)</f>
        <v/>
      </c>
      <c r="G129" s="33" t="str">
        <f>IF('Board Summary'!$E$9="","",'Board Summary'!$E$9)</f>
        <v/>
      </c>
      <c r="H129" t="str">
        <v>1.9 MS3</v>
      </c>
      <c r="I129" t="str">
        <v>Not assessed</v>
      </c>
    </row>
    <row r="130" spans="1:9" x14ac:dyDescent="0.35">
      <c r="A130" t="str">
        <f>IF('Board Summary'!$B$5="","",'Board Summary'!$B$5)</f>
        <v/>
      </c>
      <c r="B130" t="str">
        <f>IF('Board Summary'!$B$6="","",'Board Summary'!$B$6)</f>
        <v/>
      </c>
      <c r="C130" t="str">
        <f>IF('Board Summary'!$B$7="","",'Board Summary'!$B$7)</f>
        <v/>
      </c>
      <c r="D130" t="str">
        <f>IF('Board Summary'!$B$8="","",'Board Summary'!$B$8)</f>
        <v/>
      </c>
      <c r="E130" s="33" t="str">
        <f>IF('Board Summary'!$B$9="","",'Board Summary'!$B$9)</f>
        <v/>
      </c>
      <c r="F130" s="33" t="str">
        <f>IF('Board Summary'!$C$9="","",'Board Summary'!$C$9)</f>
        <v/>
      </c>
      <c r="G130" s="33" t="str">
        <f>IF('Board Summary'!$E$9="","",'Board Summary'!$E$9)</f>
        <v/>
      </c>
      <c r="H130" t="str">
        <v>1.9 MS4</v>
      </c>
      <c r="I130" t="str">
        <v>Not assessed</v>
      </c>
    </row>
    <row r="131" spans="1:9" x14ac:dyDescent="0.35">
      <c r="A131" t="str">
        <f>IF('Board Summary'!$B$5="","",'Board Summary'!$B$5)</f>
        <v/>
      </c>
      <c r="B131" t="str">
        <f>IF('Board Summary'!$B$6="","",'Board Summary'!$B$6)</f>
        <v/>
      </c>
      <c r="C131" t="str">
        <f>IF('Board Summary'!$B$7="","",'Board Summary'!$B$7)</f>
        <v/>
      </c>
      <c r="D131" t="str">
        <f>IF('Board Summary'!$B$8="","",'Board Summary'!$B$8)</f>
        <v/>
      </c>
      <c r="E131" s="33" t="str">
        <f>IF('Board Summary'!$B$9="","",'Board Summary'!$B$9)</f>
        <v/>
      </c>
      <c r="F131" s="33" t="str">
        <f>IF('Board Summary'!$C$9="","",'Board Summary'!$C$9)</f>
        <v/>
      </c>
      <c r="G131" s="33" t="str">
        <f>IF('Board Summary'!$E$9="","",'Board Summary'!$E$9)</f>
        <v/>
      </c>
      <c r="H131" t="str">
        <v>1.9 MS5</v>
      </c>
      <c r="I131" t="str">
        <v>Not assessed</v>
      </c>
    </row>
    <row r="132" spans="1:9" x14ac:dyDescent="0.35">
      <c r="A132" t="str">
        <f>IF('Board Summary'!$B$5="","",'Board Summary'!$B$5)</f>
        <v/>
      </c>
      <c r="B132" t="str">
        <f>IF('Board Summary'!$B$6="","",'Board Summary'!$B$6)</f>
        <v/>
      </c>
      <c r="C132" t="str">
        <f>IF('Board Summary'!$B$7="","",'Board Summary'!$B$7)</f>
        <v/>
      </c>
      <c r="D132" t="str">
        <f>IF('Board Summary'!$B$8="","",'Board Summary'!$B$8)</f>
        <v/>
      </c>
      <c r="E132" s="33" t="str">
        <f>IF('Board Summary'!$B$9="","",'Board Summary'!$B$9)</f>
        <v/>
      </c>
      <c r="F132" s="33" t="str">
        <f>IF('Board Summary'!$C$9="","",'Board Summary'!$C$9)</f>
        <v/>
      </c>
      <c r="G132" s="33" t="str">
        <f>IF('Board Summary'!$E$9="","",'Board Summary'!$E$9)</f>
        <v/>
      </c>
      <c r="H132" t="str">
        <v>1.9 MS6</v>
      </c>
      <c r="I132" t="str">
        <v>Not assessed</v>
      </c>
    </row>
    <row r="133" spans="1:9" x14ac:dyDescent="0.35">
      <c r="A133" t="str">
        <f>IF('Board Summary'!$B$5="","",'Board Summary'!$B$5)</f>
        <v/>
      </c>
      <c r="B133" t="str">
        <f>IF('Board Summary'!$B$6="","",'Board Summary'!$B$6)</f>
        <v/>
      </c>
      <c r="C133" t="str">
        <f>IF('Board Summary'!$B$7="","",'Board Summary'!$B$7)</f>
        <v/>
      </c>
      <c r="D133" t="str">
        <f>IF('Board Summary'!$B$8="","",'Board Summary'!$B$8)</f>
        <v/>
      </c>
      <c r="E133" s="33" t="str">
        <f>IF('Board Summary'!$B$9="","",'Board Summary'!$B$9)</f>
        <v/>
      </c>
      <c r="F133" s="33" t="str">
        <f>IF('Board Summary'!$C$9="","",'Board Summary'!$C$9)</f>
        <v/>
      </c>
      <c r="G133" s="33" t="str">
        <f>IF('Board Summary'!$E$9="","",'Board Summary'!$E$9)</f>
        <v/>
      </c>
      <c r="H133" t="str">
        <v>1.9 MS7</v>
      </c>
      <c r="I133" t="str">
        <v>Not assessed</v>
      </c>
    </row>
    <row r="134" spans="1:9" x14ac:dyDescent="0.35">
      <c r="A134" t="str">
        <f>IF('Board Summary'!$B$5="","",'Board Summary'!$B$5)</f>
        <v/>
      </c>
      <c r="B134" t="str">
        <f>IF('Board Summary'!$B$6="","",'Board Summary'!$B$6)</f>
        <v/>
      </c>
      <c r="C134" t="str">
        <f>IF('Board Summary'!$B$7="","",'Board Summary'!$B$7)</f>
        <v/>
      </c>
      <c r="D134" t="str">
        <f>IF('Board Summary'!$B$8="","",'Board Summary'!$B$8)</f>
        <v/>
      </c>
      <c r="E134" s="33" t="str">
        <f>IF('Board Summary'!$B$9="","",'Board Summary'!$B$9)</f>
        <v/>
      </c>
      <c r="F134" s="33" t="str">
        <f>IF('Board Summary'!$C$9="","",'Board Summary'!$C$9)</f>
        <v/>
      </c>
      <c r="G134" s="33" t="str">
        <f>IF('Board Summary'!$E$9="","",'Board Summary'!$E$9)</f>
        <v/>
      </c>
      <c r="H134" t="str">
        <v>1.9 MS8</v>
      </c>
      <c r="I134" t="str">
        <v>Not assessed</v>
      </c>
    </row>
    <row r="135" spans="1:9" x14ac:dyDescent="0.35">
      <c r="A135" t="str">
        <f>IF('Board Summary'!$B$5="","",'Board Summary'!$B$5)</f>
        <v/>
      </c>
      <c r="B135" t="str">
        <f>IF('Board Summary'!$B$6="","",'Board Summary'!$B$6)</f>
        <v/>
      </c>
      <c r="C135" t="str">
        <f>IF('Board Summary'!$B$7="","",'Board Summary'!$B$7)</f>
        <v/>
      </c>
      <c r="D135" t="str">
        <f>IF('Board Summary'!$B$8="","",'Board Summary'!$B$8)</f>
        <v/>
      </c>
      <c r="E135" s="33" t="str">
        <f>IF('Board Summary'!$B$9="","",'Board Summary'!$B$9)</f>
        <v/>
      </c>
      <c r="F135" s="33" t="str">
        <f>IF('Board Summary'!$C$9="","",'Board Summary'!$C$9)</f>
        <v/>
      </c>
      <c r="G135" s="33" t="str">
        <f>IF('Board Summary'!$E$9="","",'Board Summary'!$E$9)</f>
        <v/>
      </c>
      <c r="H135" t="str">
        <v>1.9 MS9</v>
      </c>
      <c r="I135" t="str">
        <v>Not assessed</v>
      </c>
    </row>
    <row r="136" spans="1:9" x14ac:dyDescent="0.35">
      <c r="A136" t="str">
        <f>IF('Board Summary'!$B$5="","",'Board Summary'!$B$5)</f>
        <v/>
      </c>
      <c r="B136" t="str">
        <f>IF('Board Summary'!$B$6="","",'Board Summary'!$B$6)</f>
        <v/>
      </c>
      <c r="C136" t="str">
        <f>IF('Board Summary'!$B$7="","",'Board Summary'!$B$7)</f>
        <v/>
      </c>
      <c r="D136" t="str">
        <f>IF('Board Summary'!$B$8="","",'Board Summary'!$B$8)</f>
        <v/>
      </c>
      <c r="E136" s="33" t="str">
        <f>IF('Board Summary'!$B$9="","",'Board Summary'!$B$9)</f>
        <v/>
      </c>
      <c r="F136" s="33" t="str">
        <f>IF('Board Summary'!$C$9="","",'Board Summary'!$C$9)</f>
        <v/>
      </c>
      <c r="G136" s="33" t="str">
        <f>IF('Board Summary'!$E$9="","",'Board Summary'!$E$9)</f>
        <v/>
      </c>
      <c r="H136" t="str">
        <v>1.9 MS10</v>
      </c>
      <c r="I136" t="str">
        <v>Not assessed</v>
      </c>
    </row>
    <row r="137" spans="1:9" x14ac:dyDescent="0.35">
      <c r="A137" t="str">
        <f>IF('Board Summary'!$B$5="","",'Board Summary'!$B$5)</f>
        <v/>
      </c>
      <c r="B137" t="str">
        <f>IF('Board Summary'!$B$6="","",'Board Summary'!$B$6)</f>
        <v/>
      </c>
      <c r="C137" t="str">
        <f>IF('Board Summary'!$B$7="","",'Board Summary'!$B$7)</f>
        <v/>
      </c>
      <c r="D137" t="str">
        <f>IF('Board Summary'!$B$8="","",'Board Summary'!$B$8)</f>
        <v/>
      </c>
      <c r="E137" s="33" t="str">
        <f>IF('Board Summary'!$B$9="","",'Board Summary'!$B$9)</f>
        <v/>
      </c>
      <c r="F137" s="33" t="str">
        <f>IF('Board Summary'!$C$9="","",'Board Summary'!$C$9)</f>
        <v/>
      </c>
      <c r="G137" s="33" t="str">
        <f>IF('Board Summary'!$E$9="","",'Board Summary'!$E$9)</f>
        <v/>
      </c>
      <c r="H137" t="str">
        <v>1.9 MS11</v>
      </c>
      <c r="I137" t="str">
        <v>Not assessed</v>
      </c>
    </row>
    <row r="138" spans="1:9" x14ac:dyDescent="0.35">
      <c r="A138" t="str">
        <f>IF('Board Summary'!$B$5="","",'Board Summary'!$B$5)</f>
        <v/>
      </c>
      <c r="B138" t="str">
        <f>IF('Board Summary'!$B$6="","",'Board Summary'!$B$6)</f>
        <v/>
      </c>
      <c r="C138" t="str">
        <f>IF('Board Summary'!$B$7="","",'Board Summary'!$B$7)</f>
        <v/>
      </c>
      <c r="D138" t="str">
        <f>IF('Board Summary'!$B$8="","",'Board Summary'!$B$8)</f>
        <v/>
      </c>
      <c r="E138" s="33" t="str">
        <f>IF('Board Summary'!$B$9="","",'Board Summary'!$B$9)</f>
        <v/>
      </c>
      <c r="F138" s="33" t="str">
        <f>IF('Board Summary'!$C$9="","",'Board Summary'!$C$9)</f>
        <v/>
      </c>
      <c r="G138" s="33" t="str">
        <f>IF('Board Summary'!$E$9="","",'Board Summary'!$E$9)</f>
        <v/>
      </c>
      <c r="H138" t="str">
        <v>1.9 QR1</v>
      </c>
      <c r="I138" t="str">
        <v>Not assessed</v>
      </c>
    </row>
    <row r="139" spans="1:9" x14ac:dyDescent="0.35">
      <c r="A139" t="str">
        <f>IF('Board Summary'!$B$5="","",'Board Summary'!$B$5)</f>
        <v/>
      </c>
      <c r="B139" t="str">
        <f>IF('Board Summary'!$B$6="","",'Board Summary'!$B$6)</f>
        <v/>
      </c>
      <c r="C139" t="str">
        <f>IF('Board Summary'!$B$7="","",'Board Summary'!$B$7)</f>
        <v/>
      </c>
      <c r="D139" t="str">
        <f>IF('Board Summary'!$B$8="","",'Board Summary'!$B$8)</f>
        <v/>
      </c>
      <c r="E139" s="33" t="str">
        <f>IF('Board Summary'!$B$9="","",'Board Summary'!$B$9)</f>
        <v/>
      </c>
      <c r="F139" s="33" t="str">
        <f>IF('Board Summary'!$C$9="","",'Board Summary'!$C$9)</f>
        <v/>
      </c>
      <c r="G139" s="33" t="str">
        <f>IF('Board Summary'!$E$9="","",'Board Summary'!$E$9)</f>
        <v/>
      </c>
      <c r="H139" t="str">
        <v>1.9 QR2</v>
      </c>
      <c r="I139" t="str">
        <v>Not assessed</v>
      </c>
    </row>
    <row r="140" spans="1:9" x14ac:dyDescent="0.35">
      <c r="A140" t="str">
        <f>IF('Board Summary'!$B$5="","",'Board Summary'!$B$5)</f>
        <v/>
      </c>
      <c r="B140" t="str">
        <f>IF('Board Summary'!$B$6="","",'Board Summary'!$B$6)</f>
        <v/>
      </c>
      <c r="C140" t="str">
        <f>IF('Board Summary'!$B$7="","",'Board Summary'!$B$7)</f>
        <v/>
      </c>
      <c r="D140" t="str">
        <f>IF('Board Summary'!$B$8="","",'Board Summary'!$B$8)</f>
        <v/>
      </c>
      <c r="E140" s="33" t="str">
        <f>IF('Board Summary'!$B$9="","",'Board Summary'!$B$9)</f>
        <v/>
      </c>
      <c r="F140" s="33" t="str">
        <f>IF('Board Summary'!$C$9="","",'Board Summary'!$C$9)</f>
        <v/>
      </c>
      <c r="G140" s="33" t="str">
        <f>IF('Board Summary'!$E$9="","",'Board Summary'!$E$9)</f>
        <v/>
      </c>
      <c r="H140" t="str">
        <v>1.9 QR3</v>
      </c>
      <c r="I140" t="str">
        <v>Not assessed</v>
      </c>
    </row>
    <row r="141" spans="1:9" x14ac:dyDescent="0.35">
      <c r="A141" t="str">
        <f>IF('Board Summary'!$B$5="","",'Board Summary'!$B$5)</f>
        <v/>
      </c>
      <c r="B141" t="str">
        <f>IF('Board Summary'!$B$6="","",'Board Summary'!$B$6)</f>
        <v/>
      </c>
      <c r="C141" t="str">
        <f>IF('Board Summary'!$B$7="","",'Board Summary'!$B$7)</f>
        <v/>
      </c>
      <c r="D141" t="str">
        <f>IF('Board Summary'!$B$8="","",'Board Summary'!$B$8)</f>
        <v/>
      </c>
      <c r="E141" s="33" t="str">
        <f>IF('Board Summary'!$B$9="","",'Board Summary'!$B$9)</f>
        <v/>
      </c>
      <c r="F141" s="33" t="str">
        <f>IF('Board Summary'!$C$9="","",'Board Summary'!$C$9)</f>
        <v/>
      </c>
      <c r="G141" s="33" t="str">
        <f>IF('Board Summary'!$E$9="","",'Board Summary'!$E$9)</f>
        <v/>
      </c>
      <c r="H141" t="str">
        <v>1.10 MS1</v>
      </c>
      <c r="I141" t="str">
        <v>Not assessed</v>
      </c>
    </row>
    <row r="142" spans="1:9" x14ac:dyDescent="0.35">
      <c r="A142" t="str">
        <f>IF('Board Summary'!$B$5="","",'Board Summary'!$B$5)</f>
        <v/>
      </c>
      <c r="B142" t="str">
        <f>IF('Board Summary'!$B$6="","",'Board Summary'!$B$6)</f>
        <v/>
      </c>
      <c r="C142" t="str">
        <f>IF('Board Summary'!$B$7="","",'Board Summary'!$B$7)</f>
        <v/>
      </c>
      <c r="D142" t="str">
        <f>IF('Board Summary'!$B$8="","",'Board Summary'!$B$8)</f>
        <v/>
      </c>
      <c r="E142" s="33" t="str">
        <f>IF('Board Summary'!$B$9="","",'Board Summary'!$B$9)</f>
        <v/>
      </c>
      <c r="F142" s="33" t="str">
        <f>IF('Board Summary'!$C$9="","",'Board Summary'!$C$9)</f>
        <v/>
      </c>
      <c r="G142" s="33" t="str">
        <f>IF('Board Summary'!$E$9="","",'Board Summary'!$E$9)</f>
        <v/>
      </c>
      <c r="H142" t="str">
        <v>1.10 MS2</v>
      </c>
      <c r="I142" t="str">
        <v>Not assessed</v>
      </c>
    </row>
    <row r="143" spans="1:9" x14ac:dyDescent="0.35">
      <c r="A143" t="str">
        <f>IF('Board Summary'!$B$5="","",'Board Summary'!$B$5)</f>
        <v/>
      </c>
      <c r="B143" t="str">
        <f>IF('Board Summary'!$B$6="","",'Board Summary'!$B$6)</f>
        <v/>
      </c>
      <c r="C143" t="str">
        <f>IF('Board Summary'!$B$7="","",'Board Summary'!$B$7)</f>
        <v/>
      </c>
      <c r="D143" t="str">
        <f>IF('Board Summary'!$B$8="","",'Board Summary'!$B$8)</f>
        <v/>
      </c>
      <c r="E143" s="33" t="str">
        <f>IF('Board Summary'!$B$9="","",'Board Summary'!$B$9)</f>
        <v/>
      </c>
      <c r="F143" s="33" t="str">
        <f>IF('Board Summary'!$C$9="","",'Board Summary'!$C$9)</f>
        <v/>
      </c>
      <c r="G143" s="33" t="str">
        <f>IF('Board Summary'!$E$9="","",'Board Summary'!$E$9)</f>
        <v/>
      </c>
      <c r="H143" t="str">
        <v>1.10 MS3</v>
      </c>
      <c r="I143" t="str">
        <v>Not assessed</v>
      </c>
    </row>
    <row r="144" spans="1:9" x14ac:dyDescent="0.35">
      <c r="A144" t="str">
        <f>IF('Board Summary'!$B$5="","",'Board Summary'!$B$5)</f>
        <v/>
      </c>
      <c r="B144" t="str">
        <f>IF('Board Summary'!$B$6="","",'Board Summary'!$B$6)</f>
        <v/>
      </c>
      <c r="C144" t="str">
        <f>IF('Board Summary'!$B$7="","",'Board Summary'!$B$7)</f>
        <v/>
      </c>
      <c r="D144" t="str">
        <f>IF('Board Summary'!$B$8="","",'Board Summary'!$B$8)</f>
        <v/>
      </c>
      <c r="E144" s="33" t="str">
        <f>IF('Board Summary'!$B$9="","",'Board Summary'!$B$9)</f>
        <v/>
      </c>
      <c r="F144" s="33" t="str">
        <f>IF('Board Summary'!$C$9="","",'Board Summary'!$C$9)</f>
        <v/>
      </c>
      <c r="G144" s="33" t="str">
        <f>IF('Board Summary'!$E$9="","",'Board Summary'!$E$9)</f>
        <v/>
      </c>
      <c r="H144" t="str">
        <v>1.10 MS4</v>
      </c>
      <c r="I144" t="str">
        <v>Not assessed</v>
      </c>
    </row>
    <row r="145" spans="1:9" x14ac:dyDescent="0.35">
      <c r="A145" t="str">
        <f>IF('Board Summary'!$B$5="","",'Board Summary'!$B$5)</f>
        <v/>
      </c>
      <c r="B145" t="str">
        <f>IF('Board Summary'!$B$6="","",'Board Summary'!$B$6)</f>
        <v/>
      </c>
      <c r="C145" t="str">
        <f>IF('Board Summary'!$B$7="","",'Board Summary'!$B$7)</f>
        <v/>
      </c>
      <c r="D145" t="str">
        <f>IF('Board Summary'!$B$8="","",'Board Summary'!$B$8)</f>
        <v/>
      </c>
      <c r="E145" s="33" t="str">
        <f>IF('Board Summary'!$B$9="","",'Board Summary'!$B$9)</f>
        <v/>
      </c>
      <c r="F145" s="33" t="str">
        <f>IF('Board Summary'!$C$9="","",'Board Summary'!$C$9)</f>
        <v/>
      </c>
      <c r="G145" s="33" t="str">
        <f>IF('Board Summary'!$E$9="","",'Board Summary'!$E$9)</f>
        <v/>
      </c>
      <c r="H145" t="str">
        <v>1.10 MS5</v>
      </c>
      <c r="I145" t="str">
        <v>Not assessed</v>
      </c>
    </row>
    <row r="146" spans="1:9" x14ac:dyDescent="0.35">
      <c r="A146" t="str">
        <f>IF('Board Summary'!$B$5="","",'Board Summary'!$B$5)</f>
        <v/>
      </c>
      <c r="B146" t="str">
        <f>IF('Board Summary'!$B$6="","",'Board Summary'!$B$6)</f>
        <v/>
      </c>
      <c r="C146" t="str">
        <f>IF('Board Summary'!$B$7="","",'Board Summary'!$B$7)</f>
        <v/>
      </c>
      <c r="D146" t="str">
        <f>IF('Board Summary'!$B$8="","",'Board Summary'!$B$8)</f>
        <v/>
      </c>
      <c r="E146" s="33" t="str">
        <f>IF('Board Summary'!$B$9="","",'Board Summary'!$B$9)</f>
        <v/>
      </c>
      <c r="F146" s="33" t="str">
        <f>IF('Board Summary'!$C$9="","",'Board Summary'!$C$9)</f>
        <v/>
      </c>
      <c r="G146" s="33" t="str">
        <f>IF('Board Summary'!$E$9="","",'Board Summary'!$E$9)</f>
        <v/>
      </c>
      <c r="H146" t="str">
        <v>1.10 MS6</v>
      </c>
      <c r="I146" t="str">
        <v>Not assessed</v>
      </c>
    </row>
    <row r="147" spans="1:9" x14ac:dyDescent="0.35">
      <c r="A147" t="str">
        <f>IF('Board Summary'!$B$5="","",'Board Summary'!$B$5)</f>
        <v/>
      </c>
      <c r="B147" t="str">
        <f>IF('Board Summary'!$B$6="","",'Board Summary'!$B$6)</f>
        <v/>
      </c>
      <c r="C147" t="str">
        <f>IF('Board Summary'!$B$7="","",'Board Summary'!$B$7)</f>
        <v/>
      </c>
      <c r="D147" t="str">
        <f>IF('Board Summary'!$B$8="","",'Board Summary'!$B$8)</f>
        <v/>
      </c>
      <c r="E147" s="33" t="str">
        <f>IF('Board Summary'!$B$9="","",'Board Summary'!$B$9)</f>
        <v/>
      </c>
      <c r="F147" s="33" t="str">
        <f>IF('Board Summary'!$C$9="","",'Board Summary'!$C$9)</f>
        <v/>
      </c>
      <c r="G147" s="33" t="str">
        <f>IF('Board Summary'!$E$9="","",'Board Summary'!$E$9)</f>
        <v/>
      </c>
      <c r="H147" t="str">
        <v>1.10 QR1</v>
      </c>
      <c r="I147" t="str">
        <v>Not assessed</v>
      </c>
    </row>
    <row r="148" spans="1:9" x14ac:dyDescent="0.35">
      <c r="A148" t="str">
        <f>IF('Board Summary'!$B$5="","",'Board Summary'!$B$5)</f>
        <v/>
      </c>
      <c r="B148" t="str">
        <f>IF('Board Summary'!$B$6="","",'Board Summary'!$B$6)</f>
        <v/>
      </c>
      <c r="C148" t="str">
        <f>IF('Board Summary'!$B$7="","",'Board Summary'!$B$7)</f>
        <v/>
      </c>
      <c r="D148" t="str">
        <f>IF('Board Summary'!$B$8="","",'Board Summary'!$B$8)</f>
        <v/>
      </c>
      <c r="E148" s="33" t="str">
        <f>IF('Board Summary'!$B$9="","",'Board Summary'!$B$9)</f>
        <v/>
      </c>
      <c r="F148" s="33" t="str">
        <f>IF('Board Summary'!$C$9="","",'Board Summary'!$C$9)</f>
        <v/>
      </c>
      <c r="G148" s="33" t="str">
        <f>IF('Board Summary'!$E$9="","",'Board Summary'!$E$9)</f>
        <v/>
      </c>
      <c r="H148" t="str">
        <v>1.10 QR2</v>
      </c>
      <c r="I148" t="str">
        <v>Not assessed</v>
      </c>
    </row>
    <row r="149" spans="1:9" x14ac:dyDescent="0.35">
      <c r="A149" t="str">
        <f>IF('Board Summary'!$B$5="","",'Board Summary'!$B$5)</f>
        <v/>
      </c>
      <c r="B149" t="str">
        <f>IF('Board Summary'!$B$6="","",'Board Summary'!$B$6)</f>
        <v/>
      </c>
      <c r="C149" t="str">
        <f>IF('Board Summary'!$B$7="","",'Board Summary'!$B$7)</f>
        <v/>
      </c>
      <c r="D149" t="str">
        <f>IF('Board Summary'!$B$8="","",'Board Summary'!$B$8)</f>
        <v/>
      </c>
      <c r="E149" s="33" t="str">
        <f>IF('Board Summary'!$B$9="","",'Board Summary'!$B$9)</f>
        <v/>
      </c>
      <c r="F149" s="33" t="str">
        <f>IF('Board Summary'!$C$9="","",'Board Summary'!$C$9)</f>
        <v/>
      </c>
      <c r="G149" s="33" t="str">
        <f>IF('Board Summary'!$E$9="","",'Board Summary'!$E$9)</f>
        <v/>
      </c>
      <c r="H149" t="str">
        <v>1.10 QR3</v>
      </c>
      <c r="I149" t="str">
        <v>Not assessed</v>
      </c>
    </row>
    <row r="150" spans="1:9" x14ac:dyDescent="0.35">
      <c r="A150" t="str">
        <f>IF('Board Summary'!$B$5="","",'Board Summary'!$B$5)</f>
        <v/>
      </c>
      <c r="B150" t="str">
        <f>IF('Board Summary'!$B$6="","",'Board Summary'!$B$6)</f>
        <v/>
      </c>
      <c r="C150" t="str">
        <f>IF('Board Summary'!$B$7="","",'Board Summary'!$B$7)</f>
        <v/>
      </c>
      <c r="D150" t="str">
        <f>IF('Board Summary'!$B$8="","",'Board Summary'!$B$8)</f>
        <v/>
      </c>
      <c r="E150" s="33" t="str">
        <f>IF('Board Summary'!$B$9="","",'Board Summary'!$B$9)</f>
        <v/>
      </c>
      <c r="F150" s="33" t="str">
        <f>IF('Board Summary'!$C$9="","",'Board Summary'!$C$9)</f>
        <v/>
      </c>
      <c r="G150" s="33" t="str">
        <f>IF('Board Summary'!$E$9="","",'Board Summary'!$E$9)</f>
        <v/>
      </c>
      <c r="H150" t="str">
        <v>1.10 QR4</v>
      </c>
      <c r="I150" t="str">
        <v>Not assessed</v>
      </c>
    </row>
    <row r="151" spans="1:9" x14ac:dyDescent="0.35">
      <c r="A151" t="str">
        <f>IF('Board Summary'!$B$5="","",'Board Summary'!$B$5)</f>
        <v/>
      </c>
      <c r="B151" t="str">
        <f>IF('Board Summary'!$B$6="","",'Board Summary'!$B$6)</f>
        <v/>
      </c>
      <c r="C151" t="str">
        <f>IF('Board Summary'!$B$7="","",'Board Summary'!$B$7)</f>
        <v/>
      </c>
      <c r="D151" t="str">
        <f>IF('Board Summary'!$B$8="","",'Board Summary'!$B$8)</f>
        <v/>
      </c>
      <c r="E151" s="33" t="str">
        <f>IF('Board Summary'!$B$9="","",'Board Summary'!$B$9)</f>
        <v/>
      </c>
      <c r="F151" s="33" t="str">
        <f>IF('Board Summary'!$C$9="","",'Board Summary'!$C$9)</f>
        <v/>
      </c>
      <c r="G151" s="33" t="str">
        <f>IF('Board Summary'!$E$9="","",'Board Summary'!$E$9)</f>
        <v/>
      </c>
      <c r="H151" t="str">
        <v>1.10 QR5</v>
      </c>
      <c r="I151" t="str">
        <v>Not assessed</v>
      </c>
    </row>
    <row r="152" spans="1:9" x14ac:dyDescent="0.35">
      <c r="A152" t="str">
        <f>IF('Board Summary'!$B$5="","",'Board Summary'!$B$5)</f>
        <v/>
      </c>
      <c r="B152" t="str">
        <f>IF('Board Summary'!$B$6="","",'Board Summary'!$B$6)</f>
        <v/>
      </c>
      <c r="C152" t="str">
        <f>IF('Board Summary'!$B$7="","",'Board Summary'!$B$7)</f>
        <v/>
      </c>
      <c r="D152" t="str">
        <f>IF('Board Summary'!$B$8="","",'Board Summary'!$B$8)</f>
        <v/>
      </c>
      <c r="E152" s="33" t="str">
        <f>IF('Board Summary'!$B$9="","",'Board Summary'!$B$9)</f>
        <v/>
      </c>
      <c r="F152" s="33" t="str">
        <f>IF('Board Summary'!$C$9="","",'Board Summary'!$C$9)</f>
        <v/>
      </c>
      <c r="G152" s="33" t="str">
        <f>IF('Board Summary'!$E$9="","",'Board Summary'!$E$9)</f>
        <v/>
      </c>
      <c r="H152" t="str">
        <v>1.10 QR6</v>
      </c>
      <c r="I152" t="str">
        <v>Not assessed</v>
      </c>
    </row>
    <row r="153" spans="1:9" x14ac:dyDescent="0.35">
      <c r="A153" t="str">
        <f>IF('Board Summary'!$B$5="","",'Board Summary'!$B$5)</f>
        <v/>
      </c>
      <c r="B153" t="str">
        <f>IF('Board Summary'!$B$6="","",'Board Summary'!$B$6)</f>
        <v/>
      </c>
      <c r="C153" t="str">
        <f>IF('Board Summary'!$B$7="","",'Board Summary'!$B$7)</f>
        <v/>
      </c>
      <c r="D153" t="str">
        <f>IF('Board Summary'!$B$8="","",'Board Summary'!$B$8)</f>
        <v/>
      </c>
      <c r="E153" s="33" t="str">
        <f>IF('Board Summary'!$B$9="","",'Board Summary'!$B$9)</f>
        <v/>
      </c>
      <c r="F153" s="33" t="str">
        <f>IF('Board Summary'!$C$9="","",'Board Summary'!$C$9)</f>
        <v/>
      </c>
      <c r="G153" s="33" t="str">
        <f>IF('Board Summary'!$E$9="","",'Board Summary'!$E$9)</f>
        <v/>
      </c>
      <c r="H153" t="str">
        <v>1.10 QR7</v>
      </c>
      <c r="I153" t="str">
        <v>Not assessed</v>
      </c>
    </row>
    <row r="154" spans="1:9" x14ac:dyDescent="0.35">
      <c r="A154" t="str">
        <f>IF('Board Summary'!$B$5="","",'Board Summary'!$B$5)</f>
        <v/>
      </c>
      <c r="B154" t="str">
        <f>IF('Board Summary'!$B$6="","",'Board Summary'!$B$6)</f>
        <v/>
      </c>
      <c r="C154" t="str">
        <f>IF('Board Summary'!$B$7="","",'Board Summary'!$B$7)</f>
        <v/>
      </c>
      <c r="D154" t="str">
        <f>IF('Board Summary'!$B$8="","",'Board Summary'!$B$8)</f>
        <v/>
      </c>
      <c r="E154" s="33" t="str">
        <f>IF('Board Summary'!$B$9="","",'Board Summary'!$B$9)</f>
        <v/>
      </c>
      <c r="F154" s="33" t="str">
        <f>IF('Board Summary'!$C$9="","",'Board Summary'!$C$9)</f>
        <v/>
      </c>
      <c r="G154" s="33" t="str">
        <f>IF('Board Summary'!$E$9="","",'Board Summary'!$E$9)</f>
        <v/>
      </c>
      <c r="H154" t="str">
        <v>1.10 QR8</v>
      </c>
      <c r="I154" t="str">
        <v>Not assessed</v>
      </c>
    </row>
    <row r="155" spans="1:9" x14ac:dyDescent="0.35">
      <c r="A155" t="str">
        <f>IF('Board Summary'!$B$5="","",'Board Summary'!$B$5)</f>
        <v/>
      </c>
      <c r="B155" t="str">
        <f>IF('Board Summary'!$B$6="","",'Board Summary'!$B$6)</f>
        <v/>
      </c>
      <c r="C155" t="str">
        <f>IF('Board Summary'!$B$7="","",'Board Summary'!$B$7)</f>
        <v/>
      </c>
      <c r="D155" t="str">
        <f>IF('Board Summary'!$B$8="","",'Board Summary'!$B$8)</f>
        <v/>
      </c>
      <c r="E155" s="33" t="str">
        <f>IF('Board Summary'!$B$9="","",'Board Summary'!$B$9)</f>
        <v/>
      </c>
      <c r="F155" s="33" t="str">
        <f>IF('Board Summary'!$C$9="","",'Board Summary'!$C$9)</f>
        <v/>
      </c>
      <c r="G155" s="33" t="str">
        <f>IF('Board Summary'!$E$9="","",'Board Summary'!$E$9)</f>
        <v/>
      </c>
      <c r="H155" t="str">
        <v>1.11 MS1</v>
      </c>
      <c r="I155" t="str">
        <v>Not assessed</v>
      </c>
    </row>
    <row r="156" spans="1:9" x14ac:dyDescent="0.35">
      <c r="A156" t="str">
        <f>IF('Board Summary'!$B$5="","",'Board Summary'!$B$5)</f>
        <v/>
      </c>
      <c r="B156" t="str">
        <f>IF('Board Summary'!$B$6="","",'Board Summary'!$B$6)</f>
        <v/>
      </c>
      <c r="C156" t="str">
        <f>IF('Board Summary'!$B$7="","",'Board Summary'!$B$7)</f>
        <v/>
      </c>
      <c r="D156" t="str">
        <f>IF('Board Summary'!$B$8="","",'Board Summary'!$B$8)</f>
        <v/>
      </c>
      <c r="E156" s="33" t="str">
        <f>IF('Board Summary'!$B$9="","",'Board Summary'!$B$9)</f>
        <v/>
      </c>
      <c r="F156" s="33" t="str">
        <f>IF('Board Summary'!$C$9="","",'Board Summary'!$C$9)</f>
        <v/>
      </c>
      <c r="G156" s="33" t="str">
        <f>IF('Board Summary'!$E$9="","",'Board Summary'!$E$9)</f>
        <v/>
      </c>
      <c r="H156" t="str">
        <v>1.11 MS2</v>
      </c>
      <c r="I156" t="str">
        <v>Not assessed</v>
      </c>
    </row>
    <row r="157" spans="1:9" x14ac:dyDescent="0.35">
      <c r="A157" t="str">
        <f>IF('Board Summary'!$B$5="","",'Board Summary'!$B$5)</f>
        <v/>
      </c>
      <c r="B157" t="str">
        <f>IF('Board Summary'!$B$6="","",'Board Summary'!$B$6)</f>
        <v/>
      </c>
      <c r="C157" t="str">
        <f>IF('Board Summary'!$B$7="","",'Board Summary'!$B$7)</f>
        <v/>
      </c>
      <c r="D157" t="str">
        <f>IF('Board Summary'!$B$8="","",'Board Summary'!$B$8)</f>
        <v/>
      </c>
      <c r="E157" s="33" t="str">
        <f>IF('Board Summary'!$B$9="","",'Board Summary'!$B$9)</f>
        <v/>
      </c>
      <c r="F157" s="33" t="str">
        <f>IF('Board Summary'!$C$9="","",'Board Summary'!$C$9)</f>
        <v/>
      </c>
      <c r="G157" s="33" t="str">
        <f>IF('Board Summary'!$E$9="","",'Board Summary'!$E$9)</f>
        <v/>
      </c>
      <c r="H157" t="str">
        <v>1.11 MS3</v>
      </c>
      <c r="I157" t="str">
        <v>Not assessed</v>
      </c>
    </row>
    <row r="158" spans="1:9" x14ac:dyDescent="0.35">
      <c r="A158" t="str">
        <f>IF('Board Summary'!$B$5="","",'Board Summary'!$B$5)</f>
        <v/>
      </c>
      <c r="B158" t="str">
        <f>IF('Board Summary'!$B$6="","",'Board Summary'!$B$6)</f>
        <v/>
      </c>
      <c r="C158" t="str">
        <f>IF('Board Summary'!$B$7="","",'Board Summary'!$B$7)</f>
        <v/>
      </c>
      <c r="D158" t="str">
        <f>IF('Board Summary'!$B$8="","",'Board Summary'!$B$8)</f>
        <v/>
      </c>
      <c r="E158" s="33" t="str">
        <f>IF('Board Summary'!$B$9="","",'Board Summary'!$B$9)</f>
        <v/>
      </c>
      <c r="F158" s="33" t="str">
        <f>IF('Board Summary'!$C$9="","",'Board Summary'!$C$9)</f>
        <v/>
      </c>
      <c r="G158" s="33" t="str">
        <f>IF('Board Summary'!$E$9="","",'Board Summary'!$E$9)</f>
        <v/>
      </c>
      <c r="H158" t="str">
        <v>1.11 MS4</v>
      </c>
      <c r="I158" t="str">
        <v>Not assessed</v>
      </c>
    </row>
    <row r="159" spans="1:9" x14ac:dyDescent="0.35">
      <c r="A159" t="str">
        <f>IF('Board Summary'!$B$5="","",'Board Summary'!$B$5)</f>
        <v/>
      </c>
      <c r="B159" t="str">
        <f>IF('Board Summary'!$B$6="","",'Board Summary'!$B$6)</f>
        <v/>
      </c>
      <c r="C159" t="str">
        <f>IF('Board Summary'!$B$7="","",'Board Summary'!$B$7)</f>
        <v/>
      </c>
      <c r="D159" t="str">
        <f>IF('Board Summary'!$B$8="","",'Board Summary'!$B$8)</f>
        <v/>
      </c>
      <c r="E159" s="33" t="str">
        <f>IF('Board Summary'!$B$9="","",'Board Summary'!$B$9)</f>
        <v/>
      </c>
      <c r="F159" s="33" t="str">
        <f>IF('Board Summary'!$C$9="","",'Board Summary'!$C$9)</f>
        <v/>
      </c>
      <c r="G159" s="33" t="str">
        <f>IF('Board Summary'!$E$9="","",'Board Summary'!$E$9)</f>
        <v/>
      </c>
      <c r="H159" t="str">
        <v>1.11 MS5</v>
      </c>
      <c r="I159" t="str">
        <v>Not assessed</v>
      </c>
    </row>
    <row r="160" spans="1:9" x14ac:dyDescent="0.35">
      <c r="A160" t="str">
        <f>IF('Board Summary'!$B$5="","",'Board Summary'!$B$5)</f>
        <v/>
      </c>
      <c r="B160" t="str">
        <f>IF('Board Summary'!$B$6="","",'Board Summary'!$B$6)</f>
        <v/>
      </c>
      <c r="C160" t="str">
        <f>IF('Board Summary'!$B$7="","",'Board Summary'!$B$7)</f>
        <v/>
      </c>
      <c r="D160" t="str">
        <f>IF('Board Summary'!$B$8="","",'Board Summary'!$B$8)</f>
        <v/>
      </c>
      <c r="E160" s="33" t="str">
        <f>IF('Board Summary'!$B$9="","",'Board Summary'!$B$9)</f>
        <v/>
      </c>
      <c r="F160" s="33" t="str">
        <f>IF('Board Summary'!$C$9="","",'Board Summary'!$C$9)</f>
        <v/>
      </c>
      <c r="G160" s="33" t="str">
        <f>IF('Board Summary'!$E$9="","",'Board Summary'!$E$9)</f>
        <v/>
      </c>
      <c r="H160" t="str">
        <v>1.11 MS6</v>
      </c>
      <c r="I160" t="str">
        <v>Not assessed</v>
      </c>
    </row>
    <row r="161" spans="1:9" x14ac:dyDescent="0.35">
      <c r="A161" t="str">
        <f>IF('Board Summary'!$B$5="","",'Board Summary'!$B$5)</f>
        <v/>
      </c>
      <c r="B161" t="str">
        <f>IF('Board Summary'!$B$6="","",'Board Summary'!$B$6)</f>
        <v/>
      </c>
      <c r="C161" t="str">
        <f>IF('Board Summary'!$B$7="","",'Board Summary'!$B$7)</f>
        <v/>
      </c>
      <c r="D161" t="str">
        <f>IF('Board Summary'!$B$8="","",'Board Summary'!$B$8)</f>
        <v/>
      </c>
      <c r="E161" s="33" t="str">
        <f>IF('Board Summary'!$B$9="","",'Board Summary'!$B$9)</f>
        <v/>
      </c>
      <c r="F161" s="33" t="str">
        <f>IF('Board Summary'!$C$9="","",'Board Summary'!$C$9)</f>
        <v/>
      </c>
      <c r="G161" s="33" t="str">
        <f>IF('Board Summary'!$E$9="","",'Board Summary'!$E$9)</f>
        <v/>
      </c>
      <c r="H161" t="str">
        <v>1.11 QR1</v>
      </c>
      <c r="I161" t="str">
        <v>Not assessed</v>
      </c>
    </row>
    <row r="162" spans="1:9" x14ac:dyDescent="0.35">
      <c r="A162" t="str">
        <f>IF('Board Summary'!$B$5="","",'Board Summary'!$B$5)</f>
        <v/>
      </c>
      <c r="B162" t="str">
        <f>IF('Board Summary'!$B$6="","",'Board Summary'!$B$6)</f>
        <v/>
      </c>
      <c r="C162" t="str">
        <f>IF('Board Summary'!$B$7="","",'Board Summary'!$B$7)</f>
        <v/>
      </c>
      <c r="D162" t="str">
        <f>IF('Board Summary'!$B$8="","",'Board Summary'!$B$8)</f>
        <v/>
      </c>
      <c r="E162" s="33" t="str">
        <f>IF('Board Summary'!$B$9="","",'Board Summary'!$B$9)</f>
        <v/>
      </c>
      <c r="F162" s="33" t="str">
        <f>IF('Board Summary'!$C$9="","",'Board Summary'!$C$9)</f>
        <v/>
      </c>
      <c r="G162" s="33" t="str">
        <f>IF('Board Summary'!$E$9="","",'Board Summary'!$E$9)</f>
        <v/>
      </c>
      <c r="H162" t="str">
        <v>1.11 QR2</v>
      </c>
      <c r="I162" t="str">
        <v>Not assessed</v>
      </c>
    </row>
    <row r="163" spans="1:9" x14ac:dyDescent="0.35">
      <c r="A163" t="str">
        <f>IF('Board Summary'!$B$5="","",'Board Summary'!$B$5)</f>
        <v/>
      </c>
      <c r="B163" t="str">
        <f>IF('Board Summary'!$B$6="","",'Board Summary'!$B$6)</f>
        <v/>
      </c>
      <c r="C163" t="str">
        <f>IF('Board Summary'!$B$7="","",'Board Summary'!$B$7)</f>
        <v/>
      </c>
      <c r="D163" t="str">
        <f>IF('Board Summary'!$B$8="","",'Board Summary'!$B$8)</f>
        <v/>
      </c>
      <c r="E163" s="33" t="str">
        <f>IF('Board Summary'!$B$9="","",'Board Summary'!$B$9)</f>
        <v/>
      </c>
      <c r="F163" s="33" t="str">
        <f>IF('Board Summary'!$C$9="","",'Board Summary'!$C$9)</f>
        <v/>
      </c>
      <c r="G163" s="33" t="str">
        <f>IF('Board Summary'!$E$9="","",'Board Summary'!$E$9)</f>
        <v/>
      </c>
      <c r="H163" t="str">
        <v>1.11 QR3</v>
      </c>
      <c r="I163" t="str">
        <v>Not assessed</v>
      </c>
    </row>
    <row r="164" spans="1:9" x14ac:dyDescent="0.35">
      <c r="A164" t="str">
        <f>IF('Board Summary'!$B$5="","",'Board Summary'!$B$5)</f>
        <v/>
      </c>
      <c r="B164" t="str">
        <f>IF('Board Summary'!$B$6="","",'Board Summary'!$B$6)</f>
        <v/>
      </c>
      <c r="C164" t="str">
        <f>IF('Board Summary'!$B$7="","",'Board Summary'!$B$7)</f>
        <v/>
      </c>
      <c r="D164" t="str">
        <f>IF('Board Summary'!$B$8="","",'Board Summary'!$B$8)</f>
        <v/>
      </c>
      <c r="E164" s="33" t="str">
        <f>IF('Board Summary'!$B$9="","",'Board Summary'!$B$9)</f>
        <v/>
      </c>
      <c r="F164" s="33" t="str">
        <f>IF('Board Summary'!$C$9="","",'Board Summary'!$C$9)</f>
        <v/>
      </c>
      <c r="G164" s="33" t="str">
        <f>IF('Board Summary'!$E$9="","",'Board Summary'!$E$9)</f>
        <v/>
      </c>
      <c r="H164" t="str">
        <v>1.11 QR4</v>
      </c>
      <c r="I164" t="str">
        <v>Not assessed</v>
      </c>
    </row>
    <row r="165" spans="1:9" x14ac:dyDescent="0.35">
      <c r="A165" t="str">
        <f>IF('Board Summary'!$B$5="","",'Board Summary'!$B$5)</f>
        <v/>
      </c>
      <c r="B165" t="str">
        <f>IF('Board Summary'!$B$6="","",'Board Summary'!$B$6)</f>
        <v/>
      </c>
      <c r="C165" t="str">
        <f>IF('Board Summary'!$B$7="","",'Board Summary'!$B$7)</f>
        <v/>
      </c>
      <c r="D165" t="str">
        <f>IF('Board Summary'!$B$8="","",'Board Summary'!$B$8)</f>
        <v/>
      </c>
      <c r="E165" s="33" t="str">
        <f>IF('Board Summary'!$B$9="","",'Board Summary'!$B$9)</f>
        <v/>
      </c>
      <c r="F165" s="33" t="str">
        <f>IF('Board Summary'!$C$9="","",'Board Summary'!$C$9)</f>
        <v/>
      </c>
      <c r="G165" s="33" t="str">
        <f>IF('Board Summary'!$E$9="","",'Board Summary'!$E$9)</f>
        <v/>
      </c>
      <c r="H165" t="str">
        <v>1.11 QR5</v>
      </c>
      <c r="I165" t="str">
        <v>Not assessed</v>
      </c>
    </row>
    <row r="166" spans="1:9" x14ac:dyDescent="0.35">
      <c r="A166" t="str">
        <f>IF('Board Summary'!$B$5="","",'Board Summary'!$B$5)</f>
        <v/>
      </c>
      <c r="B166" t="str">
        <f>IF('Board Summary'!$B$6="","",'Board Summary'!$B$6)</f>
        <v/>
      </c>
      <c r="C166" t="str">
        <f>IF('Board Summary'!$B$7="","",'Board Summary'!$B$7)</f>
        <v/>
      </c>
      <c r="D166" t="str">
        <f>IF('Board Summary'!$B$8="","",'Board Summary'!$B$8)</f>
        <v/>
      </c>
      <c r="E166" s="33" t="str">
        <f>IF('Board Summary'!$B$9="","",'Board Summary'!$B$9)</f>
        <v/>
      </c>
      <c r="F166" s="33" t="str">
        <f>IF('Board Summary'!$C$9="","",'Board Summary'!$C$9)</f>
        <v/>
      </c>
      <c r="G166" s="33" t="str">
        <f>IF('Board Summary'!$E$9="","",'Board Summary'!$E$9)</f>
        <v/>
      </c>
      <c r="H166" t="str">
        <v>1.11 QR6</v>
      </c>
      <c r="I166" t="str">
        <v>Not assessed</v>
      </c>
    </row>
    <row r="167" spans="1:9" x14ac:dyDescent="0.35">
      <c r="A167" t="str">
        <f>IF('Board Summary'!$B$5="","",'Board Summary'!$B$5)</f>
        <v/>
      </c>
      <c r="B167" t="str">
        <f>IF('Board Summary'!$B$6="","",'Board Summary'!$B$6)</f>
        <v/>
      </c>
      <c r="C167" t="str">
        <f>IF('Board Summary'!$B$7="","",'Board Summary'!$B$7)</f>
        <v/>
      </c>
      <c r="D167" t="str">
        <f>IF('Board Summary'!$B$8="","",'Board Summary'!$B$8)</f>
        <v/>
      </c>
      <c r="E167" s="33" t="str">
        <f>IF('Board Summary'!$B$9="","",'Board Summary'!$B$9)</f>
        <v/>
      </c>
      <c r="F167" s="33" t="str">
        <f>IF('Board Summary'!$C$9="","",'Board Summary'!$C$9)</f>
        <v/>
      </c>
      <c r="G167" s="33" t="str">
        <f>IF('Board Summary'!$E$9="","",'Board Summary'!$E$9)</f>
        <v/>
      </c>
      <c r="H167" t="str">
        <v>1.12 MS1</v>
      </c>
      <c r="I167" t="str">
        <v>Not assessed</v>
      </c>
    </row>
    <row r="168" spans="1:9" x14ac:dyDescent="0.35">
      <c r="A168" t="str">
        <f>IF('Board Summary'!$B$5="","",'Board Summary'!$B$5)</f>
        <v/>
      </c>
      <c r="B168" t="str">
        <f>IF('Board Summary'!$B$6="","",'Board Summary'!$B$6)</f>
        <v/>
      </c>
      <c r="C168" t="str">
        <f>IF('Board Summary'!$B$7="","",'Board Summary'!$B$7)</f>
        <v/>
      </c>
      <c r="D168" t="str">
        <f>IF('Board Summary'!$B$8="","",'Board Summary'!$B$8)</f>
        <v/>
      </c>
      <c r="E168" s="33" t="str">
        <f>IF('Board Summary'!$B$9="","",'Board Summary'!$B$9)</f>
        <v/>
      </c>
      <c r="F168" s="33" t="str">
        <f>IF('Board Summary'!$C$9="","",'Board Summary'!$C$9)</f>
        <v/>
      </c>
      <c r="G168" s="33" t="str">
        <f>IF('Board Summary'!$E$9="","",'Board Summary'!$E$9)</f>
        <v/>
      </c>
      <c r="H168" t="str">
        <v>1.12 MS2</v>
      </c>
      <c r="I168" t="str">
        <v>Not assessed</v>
      </c>
    </row>
    <row r="169" spans="1:9" x14ac:dyDescent="0.35">
      <c r="A169" t="str">
        <f>IF('Board Summary'!$B$5="","",'Board Summary'!$B$5)</f>
        <v/>
      </c>
      <c r="B169" t="str">
        <f>IF('Board Summary'!$B$6="","",'Board Summary'!$B$6)</f>
        <v/>
      </c>
      <c r="C169" t="str">
        <f>IF('Board Summary'!$B$7="","",'Board Summary'!$B$7)</f>
        <v/>
      </c>
      <c r="D169" t="str">
        <f>IF('Board Summary'!$B$8="","",'Board Summary'!$B$8)</f>
        <v/>
      </c>
      <c r="E169" s="33" t="str">
        <f>IF('Board Summary'!$B$9="","",'Board Summary'!$B$9)</f>
        <v/>
      </c>
      <c r="F169" s="33" t="str">
        <f>IF('Board Summary'!$C$9="","",'Board Summary'!$C$9)</f>
        <v/>
      </c>
      <c r="G169" s="33" t="str">
        <f>IF('Board Summary'!$E$9="","",'Board Summary'!$E$9)</f>
        <v/>
      </c>
      <c r="H169" t="str">
        <v>1.12 MS3</v>
      </c>
      <c r="I169" t="str">
        <v>Not assessed</v>
      </c>
    </row>
    <row r="170" spans="1:9" x14ac:dyDescent="0.35">
      <c r="A170" t="str">
        <f>IF('Board Summary'!$B$5="","",'Board Summary'!$B$5)</f>
        <v/>
      </c>
      <c r="B170" t="str">
        <f>IF('Board Summary'!$B$6="","",'Board Summary'!$B$6)</f>
        <v/>
      </c>
      <c r="C170" t="str">
        <f>IF('Board Summary'!$B$7="","",'Board Summary'!$B$7)</f>
        <v/>
      </c>
      <c r="D170" t="str">
        <f>IF('Board Summary'!$B$8="","",'Board Summary'!$B$8)</f>
        <v/>
      </c>
      <c r="E170" s="33" t="str">
        <f>IF('Board Summary'!$B$9="","",'Board Summary'!$B$9)</f>
        <v/>
      </c>
      <c r="F170" s="33" t="str">
        <f>IF('Board Summary'!$C$9="","",'Board Summary'!$C$9)</f>
        <v/>
      </c>
      <c r="G170" s="33" t="str">
        <f>IF('Board Summary'!$E$9="","",'Board Summary'!$E$9)</f>
        <v/>
      </c>
      <c r="H170" t="str">
        <v>1.12 MS4</v>
      </c>
      <c r="I170" t="str">
        <v>Not assessed</v>
      </c>
    </row>
    <row r="171" spans="1:9" x14ac:dyDescent="0.35">
      <c r="A171" t="str">
        <f>IF('Board Summary'!$B$5="","",'Board Summary'!$B$5)</f>
        <v/>
      </c>
      <c r="B171" t="str">
        <f>IF('Board Summary'!$B$6="","",'Board Summary'!$B$6)</f>
        <v/>
      </c>
      <c r="C171" t="str">
        <f>IF('Board Summary'!$B$7="","",'Board Summary'!$B$7)</f>
        <v/>
      </c>
      <c r="D171" t="str">
        <f>IF('Board Summary'!$B$8="","",'Board Summary'!$B$8)</f>
        <v/>
      </c>
      <c r="E171" s="33" t="str">
        <f>IF('Board Summary'!$B$9="","",'Board Summary'!$B$9)</f>
        <v/>
      </c>
      <c r="F171" s="33" t="str">
        <f>IF('Board Summary'!$C$9="","",'Board Summary'!$C$9)</f>
        <v/>
      </c>
      <c r="G171" s="33" t="str">
        <f>IF('Board Summary'!$E$9="","",'Board Summary'!$E$9)</f>
        <v/>
      </c>
      <c r="H171" t="str">
        <v>1.12 MS5</v>
      </c>
      <c r="I171" t="str">
        <v>Not assessed</v>
      </c>
    </row>
    <row r="172" spans="1:9" x14ac:dyDescent="0.35">
      <c r="A172" t="str">
        <f>IF('Board Summary'!$B$5="","",'Board Summary'!$B$5)</f>
        <v/>
      </c>
      <c r="B172" t="str">
        <f>IF('Board Summary'!$B$6="","",'Board Summary'!$B$6)</f>
        <v/>
      </c>
      <c r="C172" t="str">
        <f>IF('Board Summary'!$B$7="","",'Board Summary'!$B$7)</f>
        <v/>
      </c>
      <c r="D172" t="str">
        <f>IF('Board Summary'!$B$8="","",'Board Summary'!$B$8)</f>
        <v/>
      </c>
      <c r="E172" s="33" t="str">
        <f>IF('Board Summary'!$B$9="","",'Board Summary'!$B$9)</f>
        <v/>
      </c>
      <c r="F172" s="33" t="str">
        <f>IF('Board Summary'!$C$9="","",'Board Summary'!$C$9)</f>
        <v/>
      </c>
      <c r="G172" s="33" t="str">
        <f>IF('Board Summary'!$E$9="","",'Board Summary'!$E$9)</f>
        <v/>
      </c>
      <c r="H172" t="str">
        <v>1.12 MS6</v>
      </c>
      <c r="I172" t="str">
        <v>Not assessed</v>
      </c>
    </row>
    <row r="173" spans="1:9" x14ac:dyDescent="0.35">
      <c r="A173" t="str">
        <f>IF('Board Summary'!$B$5="","",'Board Summary'!$B$5)</f>
        <v/>
      </c>
      <c r="B173" t="str">
        <f>IF('Board Summary'!$B$6="","",'Board Summary'!$B$6)</f>
        <v/>
      </c>
      <c r="C173" t="str">
        <f>IF('Board Summary'!$B$7="","",'Board Summary'!$B$7)</f>
        <v/>
      </c>
      <c r="D173" t="str">
        <f>IF('Board Summary'!$B$8="","",'Board Summary'!$B$8)</f>
        <v/>
      </c>
      <c r="E173" s="33" t="str">
        <f>IF('Board Summary'!$B$9="","",'Board Summary'!$B$9)</f>
        <v/>
      </c>
      <c r="F173" s="33" t="str">
        <f>IF('Board Summary'!$C$9="","",'Board Summary'!$C$9)</f>
        <v/>
      </c>
      <c r="G173" s="33" t="str">
        <f>IF('Board Summary'!$E$9="","",'Board Summary'!$E$9)</f>
        <v/>
      </c>
      <c r="H173" t="str">
        <v>1.12 MS7</v>
      </c>
      <c r="I173" t="str">
        <v>Not assessed</v>
      </c>
    </row>
    <row r="174" spans="1:9" x14ac:dyDescent="0.35">
      <c r="A174" t="str">
        <f>IF('Board Summary'!$B$5="","",'Board Summary'!$B$5)</f>
        <v/>
      </c>
      <c r="B174" t="str">
        <f>IF('Board Summary'!$B$6="","",'Board Summary'!$B$6)</f>
        <v/>
      </c>
      <c r="C174" t="str">
        <f>IF('Board Summary'!$B$7="","",'Board Summary'!$B$7)</f>
        <v/>
      </c>
      <c r="D174" t="str">
        <f>IF('Board Summary'!$B$8="","",'Board Summary'!$B$8)</f>
        <v/>
      </c>
      <c r="E174" s="33" t="str">
        <f>IF('Board Summary'!$B$9="","",'Board Summary'!$B$9)</f>
        <v/>
      </c>
      <c r="F174" s="33" t="str">
        <f>IF('Board Summary'!$C$9="","",'Board Summary'!$C$9)</f>
        <v/>
      </c>
      <c r="G174" s="33" t="str">
        <f>IF('Board Summary'!$E$9="","",'Board Summary'!$E$9)</f>
        <v/>
      </c>
      <c r="H174" t="str">
        <v>1.12 MS8</v>
      </c>
      <c r="I174" t="str">
        <v>Not assessed</v>
      </c>
    </row>
    <row r="175" spans="1:9" x14ac:dyDescent="0.35">
      <c r="A175" t="str">
        <f>IF('Board Summary'!$B$5="","",'Board Summary'!$B$5)</f>
        <v/>
      </c>
      <c r="B175" t="str">
        <f>IF('Board Summary'!$B$6="","",'Board Summary'!$B$6)</f>
        <v/>
      </c>
      <c r="C175" t="str">
        <f>IF('Board Summary'!$B$7="","",'Board Summary'!$B$7)</f>
        <v/>
      </c>
      <c r="D175" t="str">
        <f>IF('Board Summary'!$B$8="","",'Board Summary'!$B$8)</f>
        <v/>
      </c>
      <c r="E175" s="33" t="str">
        <f>IF('Board Summary'!$B$9="","",'Board Summary'!$B$9)</f>
        <v/>
      </c>
      <c r="F175" s="33" t="str">
        <f>IF('Board Summary'!$C$9="","",'Board Summary'!$C$9)</f>
        <v/>
      </c>
      <c r="G175" s="33" t="str">
        <f>IF('Board Summary'!$E$9="","",'Board Summary'!$E$9)</f>
        <v/>
      </c>
      <c r="H175" t="str">
        <v>1.12 MS9</v>
      </c>
      <c r="I175" t="str">
        <v>Not assessed</v>
      </c>
    </row>
    <row r="176" spans="1:9" x14ac:dyDescent="0.35">
      <c r="A176" t="str">
        <f>IF('Board Summary'!$B$5="","",'Board Summary'!$B$5)</f>
        <v/>
      </c>
      <c r="B176" t="str">
        <f>IF('Board Summary'!$B$6="","",'Board Summary'!$B$6)</f>
        <v/>
      </c>
      <c r="C176" t="str">
        <f>IF('Board Summary'!$B$7="","",'Board Summary'!$B$7)</f>
        <v/>
      </c>
      <c r="D176" t="str">
        <f>IF('Board Summary'!$B$8="","",'Board Summary'!$B$8)</f>
        <v/>
      </c>
      <c r="E176" s="33" t="str">
        <f>IF('Board Summary'!$B$9="","",'Board Summary'!$B$9)</f>
        <v/>
      </c>
      <c r="F176" s="33" t="str">
        <f>IF('Board Summary'!$C$9="","",'Board Summary'!$C$9)</f>
        <v/>
      </c>
      <c r="G176" s="33" t="str">
        <f>IF('Board Summary'!$E$9="","",'Board Summary'!$E$9)</f>
        <v/>
      </c>
      <c r="H176" t="str">
        <v>1.12 MS10</v>
      </c>
      <c r="I176" t="str">
        <v>Not assessed</v>
      </c>
    </row>
    <row r="177" spans="1:9" x14ac:dyDescent="0.35">
      <c r="A177" t="str">
        <f>IF('Board Summary'!$B$5="","",'Board Summary'!$B$5)</f>
        <v/>
      </c>
      <c r="B177" t="str">
        <f>IF('Board Summary'!$B$6="","",'Board Summary'!$B$6)</f>
        <v/>
      </c>
      <c r="C177" t="str">
        <f>IF('Board Summary'!$B$7="","",'Board Summary'!$B$7)</f>
        <v/>
      </c>
      <c r="D177" t="str">
        <f>IF('Board Summary'!$B$8="","",'Board Summary'!$B$8)</f>
        <v/>
      </c>
      <c r="E177" s="33" t="str">
        <f>IF('Board Summary'!$B$9="","",'Board Summary'!$B$9)</f>
        <v/>
      </c>
      <c r="F177" s="33" t="str">
        <f>IF('Board Summary'!$C$9="","",'Board Summary'!$C$9)</f>
        <v/>
      </c>
      <c r="G177" s="33" t="str">
        <f>IF('Board Summary'!$E$9="","",'Board Summary'!$E$9)</f>
        <v/>
      </c>
      <c r="H177" t="str">
        <v>1.12 MS11</v>
      </c>
      <c r="I177" t="str">
        <v>Not assessed</v>
      </c>
    </row>
    <row r="178" spans="1:9" x14ac:dyDescent="0.35">
      <c r="A178" t="str">
        <f>IF('Board Summary'!$B$5="","",'Board Summary'!$B$5)</f>
        <v/>
      </c>
      <c r="B178" t="str">
        <f>IF('Board Summary'!$B$6="","",'Board Summary'!$B$6)</f>
        <v/>
      </c>
      <c r="C178" t="str">
        <f>IF('Board Summary'!$B$7="","",'Board Summary'!$B$7)</f>
        <v/>
      </c>
      <c r="D178" t="str">
        <f>IF('Board Summary'!$B$8="","",'Board Summary'!$B$8)</f>
        <v/>
      </c>
      <c r="E178" s="33" t="str">
        <f>IF('Board Summary'!$B$9="","",'Board Summary'!$B$9)</f>
        <v/>
      </c>
      <c r="F178" s="33" t="str">
        <f>IF('Board Summary'!$C$9="","",'Board Summary'!$C$9)</f>
        <v/>
      </c>
      <c r="G178" s="33" t="str">
        <f>IF('Board Summary'!$E$9="","",'Board Summary'!$E$9)</f>
        <v/>
      </c>
      <c r="H178" t="str">
        <v>1.12 MS12</v>
      </c>
      <c r="I178" t="str">
        <v>Not assessed</v>
      </c>
    </row>
    <row r="179" spans="1:9" x14ac:dyDescent="0.35">
      <c r="A179" t="str">
        <f>IF('Board Summary'!$B$5="","",'Board Summary'!$B$5)</f>
        <v/>
      </c>
      <c r="B179" t="str">
        <f>IF('Board Summary'!$B$6="","",'Board Summary'!$B$6)</f>
        <v/>
      </c>
      <c r="C179" t="str">
        <f>IF('Board Summary'!$B$7="","",'Board Summary'!$B$7)</f>
        <v/>
      </c>
      <c r="D179" t="str">
        <f>IF('Board Summary'!$B$8="","",'Board Summary'!$B$8)</f>
        <v/>
      </c>
      <c r="E179" s="33" t="str">
        <f>IF('Board Summary'!$B$9="","",'Board Summary'!$B$9)</f>
        <v/>
      </c>
      <c r="F179" s="33" t="str">
        <f>IF('Board Summary'!$C$9="","",'Board Summary'!$C$9)</f>
        <v/>
      </c>
      <c r="G179" s="33" t="str">
        <f>IF('Board Summary'!$E$9="","",'Board Summary'!$E$9)</f>
        <v/>
      </c>
      <c r="H179" t="str">
        <v>1.12 QR1</v>
      </c>
      <c r="I179" t="str">
        <v>Not assessed</v>
      </c>
    </row>
    <row r="180" spans="1:9" x14ac:dyDescent="0.35">
      <c r="A180" t="str">
        <f>IF('Board Summary'!$B$5="","",'Board Summary'!$B$5)</f>
        <v/>
      </c>
      <c r="B180" t="str">
        <f>IF('Board Summary'!$B$6="","",'Board Summary'!$B$6)</f>
        <v/>
      </c>
      <c r="C180" t="str">
        <f>IF('Board Summary'!$B$7="","",'Board Summary'!$B$7)</f>
        <v/>
      </c>
      <c r="D180" t="str">
        <f>IF('Board Summary'!$B$8="","",'Board Summary'!$B$8)</f>
        <v/>
      </c>
      <c r="E180" s="33" t="str">
        <f>IF('Board Summary'!$B$9="","",'Board Summary'!$B$9)</f>
        <v/>
      </c>
      <c r="F180" s="33" t="str">
        <f>IF('Board Summary'!$C$9="","",'Board Summary'!$C$9)</f>
        <v/>
      </c>
      <c r="G180" s="33" t="str">
        <f>IF('Board Summary'!$E$9="","",'Board Summary'!$E$9)</f>
        <v/>
      </c>
      <c r="H180" t="str">
        <v>1.12 QR2</v>
      </c>
      <c r="I180" t="str">
        <v>Not assessed</v>
      </c>
    </row>
    <row r="181" spans="1:9" x14ac:dyDescent="0.35">
      <c r="A181" t="str">
        <f>IF('Board Summary'!$B$5="","",'Board Summary'!$B$5)</f>
        <v/>
      </c>
      <c r="B181" t="str">
        <f>IF('Board Summary'!$B$6="","",'Board Summary'!$B$6)</f>
        <v/>
      </c>
      <c r="C181" t="str">
        <f>IF('Board Summary'!$B$7="","",'Board Summary'!$B$7)</f>
        <v/>
      </c>
      <c r="D181" t="str">
        <f>IF('Board Summary'!$B$8="","",'Board Summary'!$B$8)</f>
        <v/>
      </c>
      <c r="E181" s="33" t="str">
        <f>IF('Board Summary'!$B$9="","",'Board Summary'!$B$9)</f>
        <v/>
      </c>
      <c r="F181" s="33" t="str">
        <f>IF('Board Summary'!$C$9="","",'Board Summary'!$C$9)</f>
        <v/>
      </c>
      <c r="G181" s="33" t="str">
        <f>IF('Board Summary'!$E$9="","",'Board Summary'!$E$9)</f>
        <v/>
      </c>
      <c r="H181" t="str">
        <v>1.12 QR3</v>
      </c>
      <c r="I181" t="str">
        <v>Not assessed</v>
      </c>
    </row>
    <row r="182" spans="1:9" x14ac:dyDescent="0.35">
      <c r="A182" t="str">
        <f>IF('Board Summary'!$B$5="","",'Board Summary'!$B$5)</f>
        <v/>
      </c>
      <c r="B182" t="str">
        <f>IF('Board Summary'!$B$6="","",'Board Summary'!$B$6)</f>
        <v/>
      </c>
      <c r="C182" t="str">
        <f>IF('Board Summary'!$B$7="","",'Board Summary'!$B$7)</f>
        <v/>
      </c>
      <c r="D182" t="str">
        <f>IF('Board Summary'!$B$8="","",'Board Summary'!$B$8)</f>
        <v/>
      </c>
      <c r="E182" s="33" t="str">
        <f>IF('Board Summary'!$B$9="","",'Board Summary'!$B$9)</f>
        <v/>
      </c>
      <c r="F182" s="33" t="str">
        <f>IF('Board Summary'!$C$9="","",'Board Summary'!$C$9)</f>
        <v/>
      </c>
      <c r="G182" s="33" t="str">
        <f>IF('Board Summary'!$E$9="","",'Board Summary'!$E$9)</f>
        <v/>
      </c>
      <c r="H182" t="str">
        <v>1.13 MS1</v>
      </c>
      <c r="I182" t="str">
        <v>Not assessed</v>
      </c>
    </row>
    <row r="183" spans="1:9" x14ac:dyDescent="0.35">
      <c r="A183" t="str">
        <f>IF('Board Summary'!$B$5="","",'Board Summary'!$B$5)</f>
        <v/>
      </c>
      <c r="B183" t="str">
        <f>IF('Board Summary'!$B$6="","",'Board Summary'!$B$6)</f>
        <v/>
      </c>
      <c r="C183" t="str">
        <f>IF('Board Summary'!$B$7="","",'Board Summary'!$B$7)</f>
        <v/>
      </c>
      <c r="D183" t="str">
        <f>IF('Board Summary'!$B$8="","",'Board Summary'!$B$8)</f>
        <v/>
      </c>
      <c r="E183" s="33" t="str">
        <f>IF('Board Summary'!$B$9="","",'Board Summary'!$B$9)</f>
        <v/>
      </c>
      <c r="F183" s="33" t="str">
        <f>IF('Board Summary'!$C$9="","",'Board Summary'!$C$9)</f>
        <v/>
      </c>
      <c r="G183" s="33" t="str">
        <f>IF('Board Summary'!$E$9="","",'Board Summary'!$E$9)</f>
        <v/>
      </c>
      <c r="H183" t="str">
        <v>1.13 MS2</v>
      </c>
      <c r="I183" t="str">
        <v>Not assessed</v>
      </c>
    </row>
    <row r="184" spans="1:9" x14ac:dyDescent="0.35">
      <c r="A184" t="str">
        <f>IF('Board Summary'!$B$5="","",'Board Summary'!$B$5)</f>
        <v/>
      </c>
      <c r="B184" t="str">
        <f>IF('Board Summary'!$B$6="","",'Board Summary'!$B$6)</f>
        <v/>
      </c>
      <c r="C184" t="str">
        <f>IF('Board Summary'!$B$7="","",'Board Summary'!$B$7)</f>
        <v/>
      </c>
      <c r="D184" t="str">
        <f>IF('Board Summary'!$B$8="","",'Board Summary'!$B$8)</f>
        <v/>
      </c>
      <c r="E184" s="33" t="str">
        <f>IF('Board Summary'!$B$9="","",'Board Summary'!$B$9)</f>
        <v/>
      </c>
      <c r="F184" s="33" t="str">
        <f>IF('Board Summary'!$C$9="","",'Board Summary'!$C$9)</f>
        <v/>
      </c>
      <c r="G184" s="33" t="str">
        <f>IF('Board Summary'!$E$9="","",'Board Summary'!$E$9)</f>
        <v/>
      </c>
      <c r="H184" t="str">
        <v>1.13 MS3</v>
      </c>
      <c r="I184" t="str">
        <v>Not assessed</v>
      </c>
    </row>
    <row r="185" spans="1:9" x14ac:dyDescent="0.35">
      <c r="A185" t="str">
        <f>IF('Board Summary'!$B$5="","",'Board Summary'!$B$5)</f>
        <v/>
      </c>
      <c r="B185" t="str">
        <f>IF('Board Summary'!$B$6="","",'Board Summary'!$B$6)</f>
        <v/>
      </c>
      <c r="C185" t="str">
        <f>IF('Board Summary'!$B$7="","",'Board Summary'!$B$7)</f>
        <v/>
      </c>
      <c r="D185" t="str">
        <f>IF('Board Summary'!$B$8="","",'Board Summary'!$B$8)</f>
        <v/>
      </c>
      <c r="E185" s="33" t="str">
        <f>IF('Board Summary'!$B$9="","",'Board Summary'!$B$9)</f>
        <v/>
      </c>
      <c r="F185" s="33" t="str">
        <f>IF('Board Summary'!$C$9="","",'Board Summary'!$C$9)</f>
        <v/>
      </c>
      <c r="G185" s="33" t="str">
        <f>IF('Board Summary'!$E$9="","",'Board Summary'!$E$9)</f>
        <v/>
      </c>
      <c r="H185" t="str">
        <v>1.13 MS4</v>
      </c>
      <c r="I185" t="str">
        <v>Not assessed</v>
      </c>
    </row>
    <row r="186" spans="1:9" x14ac:dyDescent="0.35">
      <c r="A186" t="str">
        <f>IF('Board Summary'!$B$5="","",'Board Summary'!$B$5)</f>
        <v/>
      </c>
      <c r="B186" t="str">
        <f>IF('Board Summary'!$B$6="","",'Board Summary'!$B$6)</f>
        <v/>
      </c>
      <c r="C186" t="str">
        <f>IF('Board Summary'!$B$7="","",'Board Summary'!$B$7)</f>
        <v/>
      </c>
      <c r="D186" t="str">
        <f>IF('Board Summary'!$B$8="","",'Board Summary'!$B$8)</f>
        <v/>
      </c>
      <c r="E186" s="33" t="str">
        <f>IF('Board Summary'!$B$9="","",'Board Summary'!$B$9)</f>
        <v/>
      </c>
      <c r="F186" s="33" t="str">
        <f>IF('Board Summary'!$C$9="","",'Board Summary'!$C$9)</f>
        <v/>
      </c>
      <c r="G186" s="33" t="str">
        <f>IF('Board Summary'!$E$9="","",'Board Summary'!$E$9)</f>
        <v/>
      </c>
      <c r="H186" t="str">
        <v>1.13 MS5</v>
      </c>
      <c r="I186" t="str">
        <v>Not assessed</v>
      </c>
    </row>
    <row r="187" spans="1:9" x14ac:dyDescent="0.35">
      <c r="A187" t="str">
        <f>IF('Board Summary'!$B$5="","",'Board Summary'!$B$5)</f>
        <v/>
      </c>
      <c r="B187" t="str">
        <f>IF('Board Summary'!$B$6="","",'Board Summary'!$B$6)</f>
        <v/>
      </c>
      <c r="C187" t="str">
        <f>IF('Board Summary'!$B$7="","",'Board Summary'!$B$7)</f>
        <v/>
      </c>
      <c r="D187" t="str">
        <f>IF('Board Summary'!$B$8="","",'Board Summary'!$B$8)</f>
        <v/>
      </c>
      <c r="E187" s="33" t="str">
        <f>IF('Board Summary'!$B$9="","",'Board Summary'!$B$9)</f>
        <v/>
      </c>
      <c r="F187" s="33" t="str">
        <f>IF('Board Summary'!$C$9="","",'Board Summary'!$C$9)</f>
        <v/>
      </c>
      <c r="G187" s="33" t="str">
        <f>IF('Board Summary'!$E$9="","",'Board Summary'!$E$9)</f>
        <v/>
      </c>
      <c r="H187" t="str">
        <v>1.13 MS6</v>
      </c>
      <c r="I187" t="str">
        <v>Not assessed</v>
      </c>
    </row>
    <row r="188" spans="1:9" x14ac:dyDescent="0.35">
      <c r="A188" t="str">
        <f>IF('Board Summary'!$B$5="","",'Board Summary'!$B$5)</f>
        <v/>
      </c>
      <c r="B188" t="str">
        <f>IF('Board Summary'!$B$6="","",'Board Summary'!$B$6)</f>
        <v/>
      </c>
      <c r="C188" t="str">
        <f>IF('Board Summary'!$B$7="","",'Board Summary'!$B$7)</f>
        <v/>
      </c>
      <c r="D188" t="str">
        <f>IF('Board Summary'!$B$8="","",'Board Summary'!$B$8)</f>
        <v/>
      </c>
      <c r="E188" s="33" t="str">
        <f>IF('Board Summary'!$B$9="","",'Board Summary'!$B$9)</f>
        <v/>
      </c>
      <c r="F188" s="33" t="str">
        <f>IF('Board Summary'!$C$9="","",'Board Summary'!$C$9)</f>
        <v/>
      </c>
      <c r="G188" s="33" t="str">
        <f>IF('Board Summary'!$E$9="","",'Board Summary'!$E$9)</f>
        <v/>
      </c>
      <c r="H188" t="str">
        <v>1.13 MS7</v>
      </c>
      <c r="I188" t="str">
        <v>Not assessed</v>
      </c>
    </row>
    <row r="189" spans="1:9" x14ac:dyDescent="0.35">
      <c r="A189" t="str">
        <f>IF('Board Summary'!$B$5="","",'Board Summary'!$B$5)</f>
        <v/>
      </c>
      <c r="B189" t="str">
        <f>IF('Board Summary'!$B$6="","",'Board Summary'!$B$6)</f>
        <v/>
      </c>
      <c r="C189" t="str">
        <f>IF('Board Summary'!$B$7="","",'Board Summary'!$B$7)</f>
        <v/>
      </c>
      <c r="D189" t="str">
        <f>IF('Board Summary'!$B$8="","",'Board Summary'!$B$8)</f>
        <v/>
      </c>
      <c r="E189" s="33" t="str">
        <f>IF('Board Summary'!$B$9="","",'Board Summary'!$B$9)</f>
        <v/>
      </c>
      <c r="F189" s="33" t="str">
        <f>IF('Board Summary'!$C$9="","",'Board Summary'!$C$9)</f>
        <v/>
      </c>
      <c r="G189" s="33" t="str">
        <f>IF('Board Summary'!$E$9="","",'Board Summary'!$E$9)</f>
        <v/>
      </c>
      <c r="H189" t="str">
        <v>1.13 MS8</v>
      </c>
      <c r="I189" t="str">
        <v>Not assessed</v>
      </c>
    </row>
    <row r="190" spans="1:9" x14ac:dyDescent="0.35">
      <c r="A190" t="str">
        <f>IF('Board Summary'!$B$5="","",'Board Summary'!$B$5)</f>
        <v/>
      </c>
      <c r="B190" t="str">
        <f>IF('Board Summary'!$B$6="","",'Board Summary'!$B$6)</f>
        <v/>
      </c>
      <c r="C190" t="str">
        <f>IF('Board Summary'!$B$7="","",'Board Summary'!$B$7)</f>
        <v/>
      </c>
      <c r="D190" t="str">
        <f>IF('Board Summary'!$B$8="","",'Board Summary'!$B$8)</f>
        <v/>
      </c>
      <c r="E190" s="33" t="str">
        <f>IF('Board Summary'!$B$9="","",'Board Summary'!$B$9)</f>
        <v/>
      </c>
      <c r="F190" s="33" t="str">
        <f>IF('Board Summary'!$C$9="","",'Board Summary'!$C$9)</f>
        <v/>
      </c>
      <c r="G190" s="33" t="str">
        <f>IF('Board Summary'!$E$9="","",'Board Summary'!$E$9)</f>
        <v/>
      </c>
      <c r="H190" t="str">
        <v>1.13 QR1</v>
      </c>
      <c r="I190" t="str">
        <v>Not assessed</v>
      </c>
    </row>
    <row r="191" spans="1:9" x14ac:dyDescent="0.35">
      <c r="A191" t="str">
        <f>IF('Board Summary'!$B$5="","",'Board Summary'!$B$5)</f>
        <v/>
      </c>
      <c r="B191" t="str">
        <f>IF('Board Summary'!$B$6="","",'Board Summary'!$B$6)</f>
        <v/>
      </c>
      <c r="C191" t="str">
        <f>IF('Board Summary'!$B$7="","",'Board Summary'!$B$7)</f>
        <v/>
      </c>
      <c r="D191" t="str">
        <f>IF('Board Summary'!$B$8="","",'Board Summary'!$B$8)</f>
        <v/>
      </c>
      <c r="E191" s="33" t="str">
        <f>IF('Board Summary'!$B$9="","",'Board Summary'!$B$9)</f>
        <v/>
      </c>
      <c r="F191" s="33" t="str">
        <f>IF('Board Summary'!$C$9="","",'Board Summary'!$C$9)</f>
        <v/>
      </c>
      <c r="G191" s="33" t="str">
        <f>IF('Board Summary'!$E$9="","",'Board Summary'!$E$9)</f>
        <v/>
      </c>
      <c r="H191" t="str">
        <v>1.13 QR2</v>
      </c>
      <c r="I191" t="str">
        <v>Not assessed</v>
      </c>
    </row>
    <row r="192" spans="1:9" x14ac:dyDescent="0.35">
      <c r="A192" t="str">
        <f>IF('Board Summary'!$B$5="","",'Board Summary'!$B$5)</f>
        <v/>
      </c>
      <c r="B192" t="str">
        <f>IF('Board Summary'!$B$6="","",'Board Summary'!$B$6)</f>
        <v/>
      </c>
      <c r="C192" t="str">
        <f>IF('Board Summary'!$B$7="","",'Board Summary'!$B$7)</f>
        <v/>
      </c>
      <c r="D192" t="str">
        <f>IF('Board Summary'!$B$8="","",'Board Summary'!$B$8)</f>
        <v/>
      </c>
      <c r="E192" s="33" t="str">
        <f>IF('Board Summary'!$B$9="","",'Board Summary'!$B$9)</f>
        <v/>
      </c>
      <c r="F192" s="33" t="str">
        <f>IF('Board Summary'!$C$9="","",'Board Summary'!$C$9)</f>
        <v/>
      </c>
      <c r="G192" s="33" t="str">
        <f>IF('Board Summary'!$E$9="","",'Board Summary'!$E$9)</f>
        <v/>
      </c>
      <c r="H192" t="str">
        <v>1.13 QR3</v>
      </c>
      <c r="I192" t="str">
        <v>Not assessed</v>
      </c>
    </row>
    <row r="193" spans="1:9" x14ac:dyDescent="0.35">
      <c r="A193" t="str">
        <f>IF('Board Summary'!$B$5="","",'Board Summary'!$B$5)</f>
        <v/>
      </c>
      <c r="B193" t="str">
        <f>IF('Board Summary'!$B$6="","",'Board Summary'!$B$6)</f>
        <v/>
      </c>
      <c r="C193" t="str">
        <f>IF('Board Summary'!$B$7="","",'Board Summary'!$B$7)</f>
        <v/>
      </c>
      <c r="D193" t="str">
        <f>IF('Board Summary'!$B$8="","",'Board Summary'!$B$8)</f>
        <v/>
      </c>
      <c r="E193" s="33" t="str">
        <f>IF('Board Summary'!$B$9="","",'Board Summary'!$B$9)</f>
        <v/>
      </c>
      <c r="F193" s="33" t="str">
        <f>IF('Board Summary'!$C$9="","",'Board Summary'!$C$9)</f>
        <v/>
      </c>
      <c r="G193" s="33" t="str">
        <f>IF('Board Summary'!$E$9="","",'Board Summary'!$E$9)</f>
        <v/>
      </c>
      <c r="H193" t="str">
        <v>1.14 MS1</v>
      </c>
      <c r="I193" t="str">
        <v>Not assessed</v>
      </c>
    </row>
    <row r="194" spans="1:9" x14ac:dyDescent="0.35">
      <c r="A194" t="str">
        <f>IF('Board Summary'!$B$5="","",'Board Summary'!$B$5)</f>
        <v/>
      </c>
      <c r="B194" t="str">
        <f>IF('Board Summary'!$B$6="","",'Board Summary'!$B$6)</f>
        <v/>
      </c>
      <c r="C194" t="str">
        <f>IF('Board Summary'!$B$7="","",'Board Summary'!$B$7)</f>
        <v/>
      </c>
      <c r="D194" t="str">
        <f>IF('Board Summary'!$B$8="","",'Board Summary'!$B$8)</f>
        <v/>
      </c>
      <c r="E194" s="33" t="str">
        <f>IF('Board Summary'!$B$9="","",'Board Summary'!$B$9)</f>
        <v/>
      </c>
      <c r="F194" s="33" t="str">
        <f>IF('Board Summary'!$C$9="","",'Board Summary'!$C$9)</f>
        <v/>
      </c>
      <c r="G194" s="33" t="str">
        <f>IF('Board Summary'!$E$9="","",'Board Summary'!$E$9)</f>
        <v/>
      </c>
      <c r="H194" t="str">
        <v>1.14 MS2</v>
      </c>
      <c r="I194" t="str">
        <v>Not assessed</v>
      </c>
    </row>
    <row r="195" spans="1:9" x14ac:dyDescent="0.35">
      <c r="A195" t="str">
        <f>IF('Board Summary'!$B$5="","",'Board Summary'!$B$5)</f>
        <v/>
      </c>
      <c r="B195" t="str">
        <f>IF('Board Summary'!$B$6="","",'Board Summary'!$B$6)</f>
        <v/>
      </c>
      <c r="C195" t="str">
        <f>IF('Board Summary'!$B$7="","",'Board Summary'!$B$7)</f>
        <v/>
      </c>
      <c r="D195" t="str">
        <f>IF('Board Summary'!$B$8="","",'Board Summary'!$B$8)</f>
        <v/>
      </c>
      <c r="E195" s="33" t="str">
        <f>IF('Board Summary'!$B$9="","",'Board Summary'!$B$9)</f>
        <v/>
      </c>
      <c r="F195" s="33" t="str">
        <f>IF('Board Summary'!$C$9="","",'Board Summary'!$C$9)</f>
        <v/>
      </c>
      <c r="G195" s="33" t="str">
        <f>IF('Board Summary'!$E$9="","",'Board Summary'!$E$9)</f>
        <v/>
      </c>
      <c r="H195" t="str">
        <v>1.14 MS3</v>
      </c>
      <c r="I195" t="str">
        <v>Not assessed</v>
      </c>
    </row>
    <row r="196" spans="1:9" x14ac:dyDescent="0.35">
      <c r="A196" t="str">
        <f>IF('Board Summary'!$B$5="","",'Board Summary'!$B$5)</f>
        <v/>
      </c>
      <c r="B196" t="str">
        <f>IF('Board Summary'!$B$6="","",'Board Summary'!$B$6)</f>
        <v/>
      </c>
      <c r="C196" t="str">
        <f>IF('Board Summary'!$B$7="","",'Board Summary'!$B$7)</f>
        <v/>
      </c>
      <c r="D196" t="str">
        <f>IF('Board Summary'!$B$8="","",'Board Summary'!$B$8)</f>
        <v/>
      </c>
      <c r="E196" s="33" t="str">
        <f>IF('Board Summary'!$B$9="","",'Board Summary'!$B$9)</f>
        <v/>
      </c>
      <c r="F196" s="33" t="str">
        <f>IF('Board Summary'!$C$9="","",'Board Summary'!$C$9)</f>
        <v/>
      </c>
      <c r="G196" s="33" t="str">
        <f>IF('Board Summary'!$E$9="","",'Board Summary'!$E$9)</f>
        <v/>
      </c>
      <c r="H196" t="str">
        <v>1.14 MS4</v>
      </c>
      <c r="I196" t="str">
        <v>Not assessed</v>
      </c>
    </row>
    <row r="197" spans="1:9" x14ac:dyDescent="0.35">
      <c r="A197" t="str">
        <f>IF('Board Summary'!$B$5="","",'Board Summary'!$B$5)</f>
        <v/>
      </c>
      <c r="B197" t="str">
        <f>IF('Board Summary'!$B$6="","",'Board Summary'!$B$6)</f>
        <v/>
      </c>
      <c r="C197" t="str">
        <f>IF('Board Summary'!$B$7="","",'Board Summary'!$B$7)</f>
        <v/>
      </c>
      <c r="D197" t="str">
        <f>IF('Board Summary'!$B$8="","",'Board Summary'!$B$8)</f>
        <v/>
      </c>
      <c r="E197" s="33" t="str">
        <f>IF('Board Summary'!$B$9="","",'Board Summary'!$B$9)</f>
        <v/>
      </c>
      <c r="F197" s="33" t="str">
        <f>IF('Board Summary'!$C$9="","",'Board Summary'!$C$9)</f>
        <v/>
      </c>
      <c r="G197" s="33" t="str">
        <f>IF('Board Summary'!$E$9="","",'Board Summary'!$E$9)</f>
        <v/>
      </c>
      <c r="H197" t="str">
        <v>1.14 QR1</v>
      </c>
      <c r="I197" t="str">
        <v>Not assessed</v>
      </c>
    </row>
    <row r="198" spans="1:9" x14ac:dyDescent="0.35">
      <c r="A198" t="str">
        <f>IF('Board Summary'!$B$5="","",'Board Summary'!$B$5)</f>
        <v/>
      </c>
      <c r="B198" t="str">
        <f>IF('Board Summary'!$B$6="","",'Board Summary'!$B$6)</f>
        <v/>
      </c>
      <c r="C198" t="str">
        <f>IF('Board Summary'!$B$7="","",'Board Summary'!$B$7)</f>
        <v/>
      </c>
      <c r="D198" t="str">
        <f>IF('Board Summary'!$B$8="","",'Board Summary'!$B$8)</f>
        <v/>
      </c>
      <c r="E198" s="33" t="str">
        <f>IF('Board Summary'!$B$9="","",'Board Summary'!$B$9)</f>
        <v/>
      </c>
      <c r="F198" s="33" t="str">
        <f>IF('Board Summary'!$C$9="","",'Board Summary'!$C$9)</f>
        <v/>
      </c>
      <c r="G198" s="33" t="str">
        <f>IF('Board Summary'!$E$9="","",'Board Summary'!$E$9)</f>
        <v/>
      </c>
      <c r="H198" t="str">
        <v>1.14 QR2</v>
      </c>
      <c r="I198" t="str">
        <v>Not assessed</v>
      </c>
    </row>
    <row r="199" spans="1:9" x14ac:dyDescent="0.35">
      <c r="A199" t="str">
        <f>IF('Board Summary'!$B$5="","",'Board Summary'!$B$5)</f>
        <v/>
      </c>
      <c r="B199" t="str">
        <f>IF('Board Summary'!$B$6="","",'Board Summary'!$B$6)</f>
        <v/>
      </c>
      <c r="C199" t="str">
        <f>IF('Board Summary'!$B$7="","",'Board Summary'!$B$7)</f>
        <v/>
      </c>
      <c r="D199" t="str">
        <f>IF('Board Summary'!$B$8="","",'Board Summary'!$B$8)</f>
        <v/>
      </c>
      <c r="E199" s="33" t="str">
        <f>IF('Board Summary'!$B$9="","",'Board Summary'!$B$9)</f>
        <v/>
      </c>
      <c r="F199" s="33" t="str">
        <f>IF('Board Summary'!$C$9="","",'Board Summary'!$C$9)</f>
        <v/>
      </c>
      <c r="G199" s="33" t="str">
        <f>IF('Board Summary'!$E$9="","",'Board Summary'!$E$9)</f>
        <v/>
      </c>
      <c r="H199" t="str">
        <v>1.14 QR3</v>
      </c>
      <c r="I199" t="str">
        <v>Not assessed</v>
      </c>
    </row>
    <row r="200" spans="1:9" x14ac:dyDescent="0.35">
      <c r="A200" t="str">
        <f>IF('Board Summary'!$B$5="","",'Board Summary'!$B$5)</f>
        <v/>
      </c>
      <c r="B200" t="str">
        <f>IF('Board Summary'!$B$6="","",'Board Summary'!$B$6)</f>
        <v/>
      </c>
      <c r="C200" t="str">
        <f>IF('Board Summary'!$B$7="","",'Board Summary'!$B$7)</f>
        <v/>
      </c>
      <c r="D200" t="str">
        <f>IF('Board Summary'!$B$8="","",'Board Summary'!$B$8)</f>
        <v/>
      </c>
      <c r="E200" s="33" t="str">
        <f>IF('Board Summary'!$B$9="","",'Board Summary'!$B$9)</f>
        <v/>
      </c>
      <c r="F200" s="33" t="str">
        <f>IF('Board Summary'!$C$9="","",'Board Summary'!$C$9)</f>
        <v/>
      </c>
      <c r="G200" s="33" t="str">
        <f>IF('Board Summary'!$E$9="","",'Board Summary'!$E$9)</f>
        <v/>
      </c>
      <c r="H200" t="str">
        <v>1.14 QR4</v>
      </c>
      <c r="I200" t="str">
        <v>Not assessed</v>
      </c>
    </row>
    <row r="201" spans="1:9" x14ac:dyDescent="0.35">
      <c r="A201" t="str">
        <f>IF('Board Summary'!$B$5="","",'Board Summary'!$B$5)</f>
        <v/>
      </c>
      <c r="B201" t="str">
        <f>IF('Board Summary'!$B$6="","",'Board Summary'!$B$6)</f>
        <v/>
      </c>
      <c r="C201" t="str">
        <f>IF('Board Summary'!$B$7="","",'Board Summary'!$B$7)</f>
        <v/>
      </c>
      <c r="D201" t="str">
        <f>IF('Board Summary'!$B$8="","",'Board Summary'!$B$8)</f>
        <v/>
      </c>
      <c r="E201" s="33" t="str">
        <f>IF('Board Summary'!$B$9="","",'Board Summary'!$B$9)</f>
        <v/>
      </c>
      <c r="F201" s="33" t="str">
        <f>IF('Board Summary'!$C$9="","",'Board Summary'!$C$9)</f>
        <v/>
      </c>
      <c r="G201" s="33" t="str">
        <f>IF('Board Summary'!$E$9="","",'Board Summary'!$E$9)</f>
        <v/>
      </c>
      <c r="H201" t="str">
        <v>1.14 QR5</v>
      </c>
      <c r="I201" t="str">
        <v>Not assessed</v>
      </c>
    </row>
    <row r="202" spans="1:9" x14ac:dyDescent="0.35">
      <c r="A202" t="str">
        <f>IF('Board Summary'!$B$5="","",'Board Summary'!$B$5)</f>
        <v/>
      </c>
      <c r="B202" t="str">
        <f>IF('Board Summary'!$B$6="","",'Board Summary'!$B$6)</f>
        <v/>
      </c>
      <c r="C202" t="str">
        <f>IF('Board Summary'!$B$7="","",'Board Summary'!$B$7)</f>
        <v/>
      </c>
      <c r="D202" t="str">
        <f>IF('Board Summary'!$B$8="","",'Board Summary'!$B$8)</f>
        <v/>
      </c>
      <c r="E202" s="33" t="str">
        <f>IF('Board Summary'!$B$9="","",'Board Summary'!$B$9)</f>
        <v/>
      </c>
      <c r="F202" s="33" t="str">
        <f>IF('Board Summary'!$C$9="","",'Board Summary'!$C$9)</f>
        <v/>
      </c>
      <c r="G202" s="33" t="str">
        <f>IF('Board Summary'!$E$9="","",'Board Summary'!$E$9)</f>
        <v/>
      </c>
      <c r="H202" t="str">
        <v>1.14 QR6</v>
      </c>
      <c r="I202" t="str">
        <v>Not assessed</v>
      </c>
    </row>
    <row r="203" spans="1:9" x14ac:dyDescent="0.35">
      <c r="A203" t="str">
        <f>IF('Board Summary'!$B$5="","",'Board Summary'!$B$5)</f>
        <v/>
      </c>
      <c r="B203" t="str">
        <f>IF('Board Summary'!$B$6="","",'Board Summary'!$B$6)</f>
        <v/>
      </c>
      <c r="C203" t="str">
        <f>IF('Board Summary'!$B$7="","",'Board Summary'!$B$7)</f>
        <v/>
      </c>
      <c r="D203" t="str">
        <f>IF('Board Summary'!$B$8="","",'Board Summary'!$B$8)</f>
        <v/>
      </c>
      <c r="E203" s="33" t="str">
        <f>IF('Board Summary'!$B$9="","",'Board Summary'!$B$9)</f>
        <v/>
      </c>
      <c r="F203" s="33" t="str">
        <f>IF('Board Summary'!$C$9="","",'Board Summary'!$C$9)</f>
        <v/>
      </c>
      <c r="G203" s="33" t="str">
        <f>IF('Board Summary'!$E$9="","",'Board Summary'!$E$9)</f>
        <v/>
      </c>
      <c r="H203" t="str">
        <v>1.15 MS1</v>
      </c>
      <c r="I203" t="str">
        <v>Not assessed</v>
      </c>
    </row>
    <row r="204" spans="1:9" x14ac:dyDescent="0.35">
      <c r="A204" t="str">
        <f>IF('Board Summary'!$B$5="","",'Board Summary'!$B$5)</f>
        <v/>
      </c>
      <c r="B204" t="str">
        <f>IF('Board Summary'!$B$6="","",'Board Summary'!$B$6)</f>
        <v/>
      </c>
      <c r="C204" t="str">
        <f>IF('Board Summary'!$B$7="","",'Board Summary'!$B$7)</f>
        <v/>
      </c>
      <c r="D204" t="str">
        <f>IF('Board Summary'!$B$8="","",'Board Summary'!$B$8)</f>
        <v/>
      </c>
      <c r="E204" s="33" t="str">
        <f>IF('Board Summary'!$B$9="","",'Board Summary'!$B$9)</f>
        <v/>
      </c>
      <c r="F204" s="33" t="str">
        <f>IF('Board Summary'!$C$9="","",'Board Summary'!$C$9)</f>
        <v/>
      </c>
      <c r="G204" s="33" t="str">
        <f>IF('Board Summary'!$E$9="","",'Board Summary'!$E$9)</f>
        <v/>
      </c>
      <c r="H204" t="str">
        <v>1.15 MS2</v>
      </c>
      <c r="I204" t="str">
        <v>Not assessed</v>
      </c>
    </row>
    <row r="205" spans="1:9" x14ac:dyDescent="0.35">
      <c r="A205" t="str">
        <f>IF('Board Summary'!$B$5="","",'Board Summary'!$B$5)</f>
        <v/>
      </c>
      <c r="B205" t="str">
        <f>IF('Board Summary'!$B$6="","",'Board Summary'!$B$6)</f>
        <v/>
      </c>
      <c r="C205" t="str">
        <f>IF('Board Summary'!$B$7="","",'Board Summary'!$B$7)</f>
        <v/>
      </c>
      <c r="D205" t="str">
        <f>IF('Board Summary'!$B$8="","",'Board Summary'!$B$8)</f>
        <v/>
      </c>
      <c r="E205" s="33" t="str">
        <f>IF('Board Summary'!$B$9="","",'Board Summary'!$B$9)</f>
        <v/>
      </c>
      <c r="F205" s="33" t="str">
        <f>IF('Board Summary'!$C$9="","",'Board Summary'!$C$9)</f>
        <v/>
      </c>
      <c r="G205" s="33" t="str">
        <f>IF('Board Summary'!$E$9="","",'Board Summary'!$E$9)</f>
        <v/>
      </c>
      <c r="H205" t="str">
        <v>1.15 MS3</v>
      </c>
      <c r="I205" t="str">
        <v>Not assessed</v>
      </c>
    </row>
    <row r="206" spans="1:9" x14ac:dyDescent="0.35">
      <c r="A206" t="str">
        <f>IF('Board Summary'!$B$5="","",'Board Summary'!$B$5)</f>
        <v/>
      </c>
      <c r="B206" t="str">
        <f>IF('Board Summary'!$B$6="","",'Board Summary'!$B$6)</f>
        <v/>
      </c>
      <c r="C206" t="str">
        <f>IF('Board Summary'!$B$7="","",'Board Summary'!$B$7)</f>
        <v/>
      </c>
      <c r="D206" t="str">
        <f>IF('Board Summary'!$B$8="","",'Board Summary'!$B$8)</f>
        <v/>
      </c>
      <c r="E206" s="33" t="str">
        <f>IF('Board Summary'!$B$9="","",'Board Summary'!$B$9)</f>
        <v/>
      </c>
      <c r="F206" s="33" t="str">
        <f>IF('Board Summary'!$C$9="","",'Board Summary'!$C$9)</f>
        <v/>
      </c>
      <c r="G206" s="33" t="str">
        <f>IF('Board Summary'!$E$9="","",'Board Summary'!$E$9)</f>
        <v/>
      </c>
      <c r="H206" t="str">
        <v>1.15 MS4</v>
      </c>
      <c r="I206" t="str">
        <v>Not assessed</v>
      </c>
    </row>
    <row r="207" spans="1:9" x14ac:dyDescent="0.35">
      <c r="A207" t="str">
        <f>IF('Board Summary'!$B$5="","",'Board Summary'!$B$5)</f>
        <v/>
      </c>
      <c r="B207" t="str">
        <f>IF('Board Summary'!$B$6="","",'Board Summary'!$B$6)</f>
        <v/>
      </c>
      <c r="C207" t="str">
        <f>IF('Board Summary'!$B$7="","",'Board Summary'!$B$7)</f>
        <v/>
      </c>
      <c r="D207" t="str">
        <f>IF('Board Summary'!$B$8="","",'Board Summary'!$B$8)</f>
        <v/>
      </c>
      <c r="E207" s="33" t="str">
        <f>IF('Board Summary'!$B$9="","",'Board Summary'!$B$9)</f>
        <v/>
      </c>
      <c r="F207" s="33" t="str">
        <f>IF('Board Summary'!$C$9="","",'Board Summary'!$C$9)</f>
        <v/>
      </c>
      <c r="G207" s="33" t="str">
        <f>IF('Board Summary'!$E$9="","",'Board Summary'!$E$9)</f>
        <v/>
      </c>
      <c r="H207" t="str">
        <v>1.15 MS5</v>
      </c>
      <c r="I207" t="str">
        <v>Not assessed</v>
      </c>
    </row>
    <row r="208" spans="1:9" x14ac:dyDescent="0.35">
      <c r="A208" t="str">
        <f>IF('Board Summary'!$B$5="","",'Board Summary'!$B$5)</f>
        <v/>
      </c>
      <c r="B208" t="str">
        <f>IF('Board Summary'!$B$6="","",'Board Summary'!$B$6)</f>
        <v/>
      </c>
      <c r="C208" t="str">
        <f>IF('Board Summary'!$B$7="","",'Board Summary'!$B$7)</f>
        <v/>
      </c>
      <c r="D208" t="str">
        <f>IF('Board Summary'!$B$8="","",'Board Summary'!$B$8)</f>
        <v/>
      </c>
      <c r="E208" s="33" t="str">
        <f>IF('Board Summary'!$B$9="","",'Board Summary'!$B$9)</f>
        <v/>
      </c>
      <c r="F208" s="33" t="str">
        <f>IF('Board Summary'!$C$9="","",'Board Summary'!$C$9)</f>
        <v/>
      </c>
      <c r="G208" s="33" t="str">
        <f>IF('Board Summary'!$E$9="","",'Board Summary'!$E$9)</f>
        <v/>
      </c>
      <c r="H208" t="str">
        <v>1.15 MS6</v>
      </c>
      <c r="I208" t="str">
        <v>Not assessed</v>
      </c>
    </row>
    <row r="209" spans="1:9" x14ac:dyDescent="0.35">
      <c r="A209" t="str">
        <f>IF('Board Summary'!$B$5="","",'Board Summary'!$B$5)</f>
        <v/>
      </c>
      <c r="B209" t="str">
        <f>IF('Board Summary'!$B$6="","",'Board Summary'!$B$6)</f>
        <v/>
      </c>
      <c r="C209" t="str">
        <f>IF('Board Summary'!$B$7="","",'Board Summary'!$B$7)</f>
        <v/>
      </c>
      <c r="D209" t="str">
        <f>IF('Board Summary'!$B$8="","",'Board Summary'!$B$8)</f>
        <v/>
      </c>
      <c r="E209" s="33" t="str">
        <f>IF('Board Summary'!$B$9="","",'Board Summary'!$B$9)</f>
        <v/>
      </c>
      <c r="F209" s="33" t="str">
        <f>IF('Board Summary'!$C$9="","",'Board Summary'!$C$9)</f>
        <v/>
      </c>
      <c r="G209" s="33" t="str">
        <f>IF('Board Summary'!$E$9="","",'Board Summary'!$E$9)</f>
        <v/>
      </c>
      <c r="H209" t="str">
        <v>1.15 MS7</v>
      </c>
      <c r="I209" t="str">
        <v>Not assessed</v>
      </c>
    </row>
    <row r="210" spans="1:9" x14ac:dyDescent="0.35">
      <c r="A210" t="str">
        <f>IF('Board Summary'!$B$5="","",'Board Summary'!$B$5)</f>
        <v/>
      </c>
      <c r="B210" t="str">
        <f>IF('Board Summary'!$B$6="","",'Board Summary'!$B$6)</f>
        <v/>
      </c>
      <c r="C210" t="str">
        <f>IF('Board Summary'!$B$7="","",'Board Summary'!$B$7)</f>
        <v/>
      </c>
      <c r="D210" t="str">
        <f>IF('Board Summary'!$B$8="","",'Board Summary'!$B$8)</f>
        <v/>
      </c>
      <c r="E210" s="33" t="str">
        <f>IF('Board Summary'!$B$9="","",'Board Summary'!$B$9)</f>
        <v/>
      </c>
      <c r="F210" s="33" t="str">
        <f>IF('Board Summary'!$C$9="","",'Board Summary'!$C$9)</f>
        <v/>
      </c>
      <c r="G210" s="33" t="str">
        <f>IF('Board Summary'!$E$9="","",'Board Summary'!$E$9)</f>
        <v/>
      </c>
      <c r="H210" t="str">
        <v>1.15 MS8</v>
      </c>
      <c r="I210" t="str">
        <v>Not assessed</v>
      </c>
    </row>
    <row r="211" spans="1:9" x14ac:dyDescent="0.35">
      <c r="A211" t="str">
        <f>IF('Board Summary'!$B$5="","",'Board Summary'!$B$5)</f>
        <v/>
      </c>
      <c r="B211" t="str">
        <f>IF('Board Summary'!$B$6="","",'Board Summary'!$B$6)</f>
        <v/>
      </c>
      <c r="C211" t="str">
        <f>IF('Board Summary'!$B$7="","",'Board Summary'!$B$7)</f>
        <v/>
      </c>
      <c r="D211" t="str">
        <f>IF('Board Summary'!$B$8="","",'Board Summary'!$B$8)</f>
        <v/>
      </c>
      <c r="E211" s="33" t="str">
        <f>IF('Board Summary'!$B$9="","",'Board Summary'!$B$9)</f>
        <v/>
      </c>
      <c r="F211" s="33" t="str">
        <f>IF('Board Summary'!$C$9="","",'Board Summary'!$C$9)</f>
        <v/>
      </c>
      <c r="G211" s="33" t="str">
        <f>IF('Board Summary'!$E$9="","",'Board Summary'!$E$9)</f>
        <v/>
      </c>
      <c r="H211" t="str">
        <v>1.15 QR1</v>
      </c>
      <c r="I211" t="str">
        <v>Not assessed</v>
      </c>
    </row>
    <row r="212" spans="1:9" x14ac:dyDescent="0.35">
      <c r="A212" t="str">
        <f>IF('Board Summary'!$B$5="","",'Board Summary'!$B$5)</f>
        <v/>
      </c>
      <c r="B212" t="str">
        <f>IF('Board Summary'!$B$6="","",'Board Summary'!$B$6)</f>
        <v/>
      </c>
      <c r="C212" t="str">
        <f>IF('Board Summary'!$B$7="","",'Board Summary'!$B$7)</f>
        <v/>
      </c>
      <c r="D212" t="str">
        <f>IF('Board Summary'!$B$8="","",'Board Summary'!$B$8)</f>
        <v/>
      </c>
      <c r="E212" s="33" t="str">
        <f>IF('Board Summary'!$B$9="","",'Board Summary'!$B$9)</f>
        <v/>
      </c>
      <c r="F212" s="33" t="str">
        <f>IF('Board Summary'!$C$9="","",'Board Summary'!$C$9)</f>
        <v/>
      </c>
      <c r="G212" s="33" t="str">
        <f>IF('Board Summary'!$E$9="","",'Board Summary'!$E$9)</f>
        <v/>
      </c>
      <c r="H212" t="str">
        <v>1.15 QR2</v>
      </c>
      <c r="I212" t="str">
        <v>Not assessed</v>
      </c>
    </row>
    <row r="213" spans="1:9" x14ac:dyDescent="0.35">
      <c r="A213" t="str">
        <f>IF('Board Summary'!$B$5="","",'Board Summary'!$B$5)</f>
        <v/>
      </c>
      <c r="B213" t="str">
        <f>IF('Board Summary'!$B$6="","",'Board Summary'!$B$6)</f>
        <v/>
      </c>
      <c r="C213" t="str">
        <f>IF('Board Summary'!$B$7="","",'Board Summary'!$B$7)</f>
        <v/>
      </c>
      <c r="D213" t="str">
        <f>IF('Board Summary'!$B$8="","",'Board Summary'!$B$8)</f>
        <v/>
      </c>
      <c r="E213" s="33" t="str">
        <f>IF('Board Summary'!$B$9="","",'Board Summary'!$B$9)</f>
        <v/>
      </c>
      <c r="F213" s="33" t="str">
        <f>IF('Board Summary'!$C$9="","",'Board Summary'!$C$9)</f>
        <v/>
      </c>
      <c r="G213" s="33" t="str">
        <f>IF('Board Summary'!$E$9="","",'Board Summary'!$E$9)</f>
        <v/>
      </c>
      <c r="H213" t="str">
        <v>1.15 QR3</v>
      </c>
      <c r="I213" t="str">
        <v>Not assessed</v>
      </c>
    </row>
    <row r="214" spans="1:9" x14ac:dyDescent="0.35">
      <c r="A214" t="str">
        <f>IF('Board Summary'!$B$5="","",'Board Summary'!$B$5)</f>
        <v/>
      </c>
      <c r="B214" t="str">
        <f>IF('Board Summary'!$B$6="","",'Board Summary'!$B$6)</f>
        <v/>
      </c>
      <c r="C214" t="str">
        <f>IF('Board Summary'!$B$7="","",'Board Summary'!$B$7)</f>
        <v/>
      </c>
      <c r="D214" t="str">
        <f>IF('Board Summary'!$B$8="","",'Board Summary'!$B$8)</f>
        <v/>
      </c>
      <c r="E214" s="33" t="str">
        <f>IF('Board Summary'!$B$9="","",'Board Summary'!$B$9)</f>
        <v/>
      </c>
      <c r="F214" s="33" t="str">
        <f>IF('Board Summary'!$C$9="","",'Board Summary'!$C$9)</f>
        <v/>
      </c>
      <c r="G214" s="33" t="str">
        <f>IF('Board Summary'!$E$9="","",'Board Summary'!$E$9)</f>
        <v/>
      </c>
      <c r="H214" t="str">
        <v>1.15 QR4</v>
      </c>
      <c r="I214" t="str">
        <v>Not assessed</v>
      </c>
    </row>
    <row r="215" spans="1:9" x14ac:dyDescent="0.35">
      <c r="A215" t="str">
        <f>IF('Board Summary'!$B$5="","",'Board Summary'!$B$5)</f>
        <v/>
      </c>
      <c r="B215" t="str">
        <f>IF('Board Summary'!$B$6="","",'Board Summary'!$B$6)</f>
        <v/>
      </c>
      <c r="C215" t="str">
        <f>IF('Board Summary'!$B$7="","",'Board Summary'!$B$7)</f>
        <v/>
      </c>
      <c r="D215" t="str">
        <f>IF('Board Summary'!$B$8="","",'Board Summary'!$B$8)</f>
        <v/>
      </c>
      <c r="E215" s="33" t="str">
        <f>IF('Board Summary'!$B$9="","",'Board Summary'!$B$9)</f>
        <v/>
      </c>
      <c r="F215" s="33" t="str">
        <f>IF('Board Summary'!$C$9="","",'Board Summary'!$C$9)</f>
        <v/>
      </c>
      <c r="G215" s="33" t="str">
        <f>IF('Board Summary'!$E$9="","",'Board Summary'!$E$9)</f>
        <v/>
      </c>
      <c r="H215" t="str">
        <v>1.16 MS1</v>
      </c>
      <c r="I215" t="str">
        <v>Not assessed</v>
      </c>
    </row>
    <row r="216" spans="1:9" x14ac:dyDescent="0.35">
      <c r="A216" t="str">
        <f>IF('Board Summary'!$B$5="","",'Board Summary'!$B$5)</f>
        <v/>
      </c>
      <c r="B216" t="str">
        <f>IF('Board Summary'!$B$6="","",'Board Summary'!$B$6)</f>
        <v/>
      </c>
      <c r="C216" t="str">
        <f>IF('Board Summary'!$B$7="","",'Board Summary'!$B$7)</f>
        <v/>
      </c>
      <c r="D216" t="str">
        <f>IF('Board Summary'!$B$8="","",'Board Summary'!$B$8)</f>
        <v/>
      </c>
      <c r="E216" s="33" t="str">
        <f>IF('Board Summary'!$B$9="","",'Board Summary'!$B$9)</f>
        <v/>
      </c>
      <c r="F216" s="33" t="str">
        <f>IF('Board Summary'!$C$9="","",'Board Summary'!$C$9)</f>
        <v/>
      </c>
      <c r="G216" s="33" t="str">
        <f>IF('Board Summary'!$E$9="","",'Board Summary'!$E$9)</f>
        <v/>
      </c>
      <c r="H216" t="str">
        <v>1.16 MS2</v>
      </c>
      <c r="I216" t="str">
        <v>Not assessed</v>
      </c>
    </row>
    <row r="217" spans="1:9" x14ac:dyDescent="0.35">
      <c r="A217" t="str">
        <f>IF('Board Summary'!$B$5="","",'Board Summary'!$B$5)</f>
        <v/>
      </c>
      <c r="B217" t="str">
        <f>IF('Board Summary'!$B$6="","",'Board Summary'!$B$6)</f>
        <v/>
      </c>
      <c r="C217" t="str">
        <f>IF('Board Summary'!$B$7="","",'Board Summary'!$B$7)</f>
        <v/>
      </c>
      <c r="D217" t="str">
        <f>IF('Board Summary'!$B$8="","",'Board Summary'!$B$8)</f>
        <v/>
      </c>
      <c r="E217" s="33" t="str">
        <f>IF('Board Summary'!$B$9="","",'Board Summary'!$B$9)</f>
        <v/>
      </c>
      <c r="F217" s="33" t="str">
        <f>IF('Board Summary'!$C$9="","",'Board Summary'!$C$9)</f>
        <v/>
      </c>
      <c r="G217" s="33" t="str">
        <f>IF('Board Summary'!$E$9="","",'Board Summary'!$E$9)</f>
        <v/>
      </c>
      <c r="H217" t="str">
        <v>1.16 MS3</v>
      </c>
      <c r="I217" t="str">
        <v>Not assessed</v>
      </c>
    </row>
    <row r="218" spans="1:9" x14ac:dyDescent="0.35">
      <c r="A218" t="str">
        <f>IF('Board Summary'!$B$5="","",'Board Summary'!$B$5)</f>
        <v/>
      </c>
      <c r="B218" t="str">
        <f>IF('Board Summary'!$B$6="","",'Board Summary'!$B$6)</f>
        <v/>
      </c>
      <c r="C218" t="str">
        <f>IF('Board Summary'!$B$7="","",'Board Summary'!$B$7)</f>
        <v/>
      </c>
      <c r="D218" t="str">
        <f>IF('Board Summary'!$B$8="","",'Board Summary'!$B$8)</f>
        <v/>
      </c>
      <c r="E218" s="33" t="str">
        <f>IF('Board Summary'!$B$9="","",'Board Summary'!$B$9)</f>
        <v/>
      </c>
      <c r="F218" s="33" t="str">
        <f>IF('Board Summary'!$C$9="","",'Board Summary'!$C$9)</f>
        <v/>
      </c>
      <c r="G218" s="33" t="str">
        <f>IF('Board Summary'!$E$9="","",'Board Summary'!$E$9)</f>
        <v/>
      </c>
      <c r="H218" t="str">
        <v>1.16 MS4</v>
      </c>
      <c r="I218" t="str">
        <v>Not assessed</v>
      </c>
    </row>
    <row r="219" spans="1:9" x14ac:dyDescent="0.35">
      <c r="A219" t="str">
        <f>IF('Board Summary'!$B$5="","",'Board Summary'!$B$5)</f>
        <v/>
      </c>
      <c r="B219" t="str">
        <f>IF('Board Summary'!$B$6="","",'Board Summary'!$B$6)</f>
        <v/>
      </c>
      <c r="C219" t="str">
        <f>IF('Board Summary'!$B$7="","",'Board Summary'!$B$7)</f>
        <v/>
      </c>
      <c r="D219" t="str">
        <f>IF('Board Summary'!$B$8="","",'Board Summary'!$B$8)</f>
        <v/>
      </c>
      <c r="E219" s="33" t="str">
        <f>IF('Board Summary'!$B$9="","",'Board Summary'!$B$9)</f>
        <v/>
      </c>
      <c r="F219" s="33" t="str">
        <f>IF('Board Summary'!$C$9="","",'Board Summary'!$C$9)</f>
        <v/>
      </c>
      <c r="G219" s="33" t="str">
        <f>IF('Board Summary'!$E$9="","",'Board Summary'!$E$9)</f>
        <v/>
      </c>
      <c r="H219" t="str">
        <v>1.16 MS5</v>
      </c>
      <c r="I219" t="str">
        <v>Not assessed</v>
      </c>
    </row>
    <row r="220" spans="1:9" x14ac:dyDescent="0.35">
      <c r="A220" t="str">
        <f>IF('Board Summary'!$B$5="","",'Board Summary'!$B$5)</f>
        <v/>
      </c>
      <c r="B220" t="str">
        <f>IF('Board Summary'!$B$6="","",'Board Summary'!$B$6)</f>
        <v/>
      </c>
      <c r="C220" t="str">
        <f>IF('Board Summary'!$B$7="","",'Board Summary'!$B$7)</f>
        <v/>
      </c>
      <c r="D220" t="str">
        <f>IF('Board Summary'!$B$8="","",'Board Summary'!$B$8)</f>
        <v/>
      </c>
      <c r="E220" s="33" t="str">
        <f>IF('Board Summary'!$B$9="","",'Board Summary'!$B$9)</f>
        <v/>
      </c>
      <c r="F220" s="33" t="str">
        <f>IF('Board Summary'!$C$9="","",'Board Summary'!$C$9)</f>
        <v/>
      </c>
      <c r="G220" s="33" t="str">
        <f>IF('Board Summary'!$E$9="","",'Board Summary'!$E$9)</f>
        <v/>
      </c>
      <c r="H220" t="str">
        <v>1.16 MS6</v>
      </c>
      <c r="I220" t="str">
        <v>Not assessed</v>
      </c>
    </row>
    <row r="221" spans="1:9" x14ac:dyDescent="0.35">
      <c r="A221" t="str">
        <f>IF('Board Summary'!$B$5="","",'Board Summary'!$B$5)</f>
        <v/>
      </c>
      <c r="B221" t="str">
        <f>IF('Board Summary'!$B$6="","",'Board Summary'!$B$6)</f>
        <v/>
      </c>
      <c r="C221" t="str">
        <f>IF('Board Summary'!$B$7="","",'Board Summary'!$B$7)</f>
        <v/>
      </c>
      <c r="D221" t="str">
        <f>IF('Board Summary'!$B$8="","",'Board Summary'!$B$8)</f>
        <v/>
      </c>
      <c r="E221" s="33" t="str">
        <f>IF('Board Summary'!$B$9="","",'Board Summary'!$B$9)</f>
        <v/>
      </c>
      <c r="F221" s="33" t="str">
        <f>IF('Board Summary'!$C$9="","",'Board Summary'!$C$9)</f>
        <v/>
      </c>
      <c r="G221" s="33" t="str">
        <f>IF('Board Summary'!$E$9="","",'Board Summary'!$E$9)</f>
        <v/>
      </c>
      <c r="H221" t="str">
        <v>1.16 MS7</v>
      </c>
      <c r="I221" t="str">
        <v>Not assessed</v>
      </c>
    </row>
    <row r="222" spans="1:9" x14ac:dyDescent="0.35">
      <c r="A222" t="str">
        <f>IF('Board Summary'!$B$5="","",'Board Summary'!$B$5)</f>
        <v/>
      </c>
      <c r="B222" t="str">
        <f>IF('Board Summary'!$B$6="","",'Board Summary'!$B$6)</f>
        <v/>
      </c>
      <c r="C222" t="str">
        <f>IF('Board Summary'!$B$7="","",'Board Summary'!$B$7)</f>
        <v/>
      </c>
      <c r="D222" t="str">
        <f>IF('Board Summary'!$B$8="","",'Board Summary'!$B$8)</f>
        <v/>
      </c>
      <c r="E222" s="33" t="str">
        <f>IF('Board Summary'!$B$9="","",'Board Summary'!$B$9)</f>
        <v/>
      </c>
      <c r="F222" s="33" t="str">
        <f>IF('Board Summary'!$C$9="","",'Board Summary'!$C$9)</f>
        <v/>
      </c>
      <c r="G222" s="33" t="str">
        <f>IF('Board Summary'!$E$9="","",'Board Summary'!$E$9)</f>
        <v/>
      </c>
      <c r="H222" t="str">
        <v>1.16 QR1</v>
      </c>
      <c r="I222" t="str">
        <v>Not assessed</v>
      </c>
    </row>
    <row r="223" spans="1:9" x14ac:dyDescent="0.35">
      <c r="A223" t="str">
        <f>IF('Board Summary'!$B$5="","",'Board Summary'!$B$5)</f>
        <v/>
      </c>
      <c r="B223" t="str">
        <f>IF('Board Summary'!$B$6="","",'Board Summary'!$B$6)</f>
        <v/>
      </c>
      <c r="C223" t="str">
        <f>IF('Board Summary'!$B$7="","",'Board Summary'!$B$7)</f>
        <v/>
      </c>
      <c r="D223" t="str">
        <f>IF('Board Summary'!$B$8="","",'Board Summary'!$B$8)</f>
        <v/>
      </c>
      <c r="E223" s="33" t="str">
        <f>IF('Board Summary'!$B$9="","",'Board Summary'!$B$9)</f>
        <v/>
      </c>
      <c r="F223" s="33" t="str">
        <f>IF('Board Summary'!$C$9="","",'Board Summary'!$C$9)</f>
        <v/>
      </c>
      <c r="G223" s="33" t="str">
        <f>IF('Board Summary'!$E$9="","",'Board Summary'!$E$9)</f>
        <v/>
      </c>
      <c r="H223" t="str">
        <v>1.16 QR2</v>
      </c>
      <c r="I223" t="str">
        <v>Not assessed</v>
      </c>
    </row>
    <row r="224" spans="1:9" x14ac:dyDescent="0.35">
      <c r="A224" t="str">
        <f>IF('Board Summary'!$B$5="","",'Board Summary'!$B$5)</f>
        <v/>
      </c>
      <c r="B224" t="str">
        <f>IF('Board Summary'!$B$6="","",'Board Summary'!$B$6)</f>
        <v/>
      </c>
      <c r="C224" t="str">
        <f>IF('Board Summary'!$B$7="","",'Board Summary'!$B$7)</f>
        <v/>
      </c>
      <c r="D224" t="str">
        <f>IF('Board Summary'!$B$8="","",'Board Summary'!$B$8)</f>
        <v/>
      </c>
      <c r="E224" s="33" t="str">
        <f>IF('Board Summary'!$B$9="","",'Board Summary'!$B$9)</f>
        <v/>
      </c>
      <c r="F224" s="33" t="str">
        <f>IF('Board Summary'!$C$9="","",'Board Summary'!$C$9)</f>
        <v/>
      </c>
      <c r="G224" s="33" t="str">
        <f>IF('Board Summary'!$E$9="","",'Board Summary'!$E$9)</f>
        <v/>
      </c>
      <c r="H224" t="str">
        <v>1.16 QR3</v>
      </c>
      <c r="I224" t="str">
        <v>Not assessed</v>
      </c>
    </row>
    <row r="225" spans="1:9" x14ac:dyDescent="0.35">
      <c r="A225" t="str">
        <f>IF('Board Summary'!$B$5="","",'Board Summary'!$B$5)</f>
        <v/>
      </c>
      <c r="B225" t="str">
        <f>IF('Board Summary'!$B$6="","",'Board Summary'!$B$6)</f>
        <v/>
      </c>
      <c r="C225" t="str">
        <f>IF('Board Summary'!$B$7="","",'Board Summary'!$B$7)</f>
        <v/>
      </c>
      <c r="D225" t="str">
        <f>IF('Board Summary'!$B$8="","",'Board Summary'!$B$8)</f>
        <v/>
      </c>
      <c r="E225" s="33" t="str">
        <f>IF('Board Summary'!$B$9="","",'Board Summary'!$B$9)</f>
        <v/>
      </c>
      <c r="F225" s="33" t="str">
        <f>IF('Board Summary'!$C$9="","",'Board Summary'!$C$9)</f>
        <v/>
      </c>
      <c r="G225" s="33" t="str">
        <f>IF('Board Summary'!$E$9="","",'Board Summary'!$E$9)</f>
        <v/>
      </c>
      <c r="H225" t="str">
        <v>1.17 MS1</v>
      </c>
      <c r="I225" t="str">
        <v>Not assessed</v>
      </c>
    </row>
    <row r="226" spans="1:9" x14ac:dyDescent="0.35">
      <c r="A226" t="str">
        <f>IF('Board Summary'!$B$5="","",'Board Summary'!$B$5)</f>
        <v/>
      </c>
      <c r="B226" t="str">
        <f>IF('Board Summary'!$B$6="","",'Board Summary'!$B$6)</f>
        <v/>
      </c>
      <c r="C226" t="str">
        <f>IF('Board Summary'!$B$7="","",'Board Summary'!$B$7)</f>
        <v/>
      </c>
      <c r="D226" t="str">
        <f>IF('Board Summary'!$B$8="","",'Board Summary'!$B$8)</f>
        <v/>
      </c>
      <c r="E226" s="33" t="str">
        <f>IF('Board Summary'!$B$9="","",'Board Summary'!$B$9)</f>
        <v/>
      </c>
      <c r="F226" s="33" t="str">
        <f>IF('Board Summary'!$C$9="","",'Board Summary'!$C$9)</f>
        <v/>
      </c>
      <c r="G226" s="33" t="str">
        <f>IF('Board Summary'!$E$9="","",'Board Summary'!$E$9)</f>
        <v/>
      </c>
      <c r="H226" t="str">
        <v>1.17 MS2</v>
      </c>
      <c r="I226" t="str">
        <v>Not assessed</v>
      </c>
    </row>
    <row r="227" spans="1:9" x14ac:dyDescent="0.35">
      <c r="A227" t="str">
        <f>IF('Board Summary'!$B$5="","",'Board Summary'!$B$5)</f>
        <v/>
      </c>
      <c r="B227" t="str">
        <f>IF('Board Summary'!$B$6="","",'Board Summary'!$B$6)</f>
        <v/>
      </c>
      <c r="C227" t="str">
        <f>IF('Board Summary'!$B$7="","",'Board Summary'!$B$7)</f>
        <v/>
      </c>
      <c r="D227" t="str">
        <f>IF('Board Summary'!$B$8="","",'Board Summary'!$B$8)</f>
        <v/>
      </c>
      <c r="E227" s="33" t="str">
        <f>IF('Board Summary'!$B$9="","",'Board Summary'!$B$9)</f>
        <v/>
      </c>
      <c r="F227" s="33" t="str">
        <f>IF('Board Summary'!$C$9="","",'Board Summary'!$C$9)</f>
        <v/>
      </c>
      <c r="G227" s="33" t="str">
        <f>IF('Board Summary'!$E$9="","",'Board Summary'!$E$9)</f>
        <v/>
      </c>
      <c r="H227" t="str">
        <v>1.17 MS3</v>
      </c>
      <c r="I227" t="str">
        <v>Not assessed</v>
      </c>
    </row>
    <row r="228" spans="1:9" x14ac:dyDescent="0.35">
      <c r="A228" t="str">
        <f>IF('Board Summary'!$B$5="","",'Board Summary'!$B$5)</f>
        <v/>
      </c>
      <c r="B228" t="str">
        <f>IF('Board Summary'!$B$6="","",'Board Summary'!$B$6)</f>
        <v/>
      </c>
      <c r="C228" t="str">
        <f>IF('Board Summary'!$B$7="","",'Board Summary'!$B$7)</f>
        <v/>
      </c>
      <c r="D228" t="str">
        <f>IF('Board Summary'!$B$8="","",'Board Summary'!$B$8)</f>
        <v/>
      </c>
      <c r="E228" s="33" t="str">
        <f>IF('Board Summary'!$B$9="","",'Board Summary'!$B$9)</f>
        <v/>
      </c>
      <c r="F228" s="33" t="str">
        <f>IF('Board Summary'!$C$9="","",'Board Summary'!$C$9)</f>
        <v/>
      </c>
      <c r="G228" s="33" t="str">
        <f>IF('Board Summary'!$E$9="","",'Board Summary'!$E$9)</f>
        <v/>
      </c>
      <c r="H228" t="str">
        <v>1.17 MS4</v>
      </c>
      <c r="I228" t="str">
        <v>Not assessed</v>
      </c>
    </row>
    <row r="229" spans="1:9" x14ac:dyDescent="0.35">
      <c r="A229" t="str">
        <f>IF('Board Summary'!$B$5="","",'Board Summary'!$B$5)</f>
        <v/>
      </c>
      <c r="B229" t="str">
        <f>IF('Board Summary'!$B$6="","",'Board Summary'!$B$6)</f>
        <v/>
      </c>
      <c r="C229" t="str">
        <f>IF('Board Summary'!$B$7="","",'Board Summary'!$B$7)</f>
        <v/>
      </c>
      <c r="D229" t="str">
        <f>IF('Board Summary'!$B$8="","",'Board Summary'!$B$8)</f>
        <v/>
      </c>
      <c r="E229" s="33" t="str">
        <f>IF('Board Summary'!$B$9="","",'Board Summary'!$B$9)</f>
        <v/>
      </c>
      <c r="F229" s="33" t="str">
        <f>IF('Board Summary'!$C$9="","",'Board Summary'!$C$9)</f>
        <v/>
      </c>
      <c r="G229" s="33" t="str">
        <f>IF('Board Summary'!$E$9="","",'Board Summary'!$E$9)</f>
        <v/>
      </c>
      <c r="H229" t="str">
        <v>1.17 MS5</v>
      </c>
      <c r="I229" t="str">
        <v>Not assessed</v>
      </c>
    </row>
    <row r="230" spans="1:9" x14ac:dyDescent="0.35">
      <c r="A230" t="str">
        <f>IF('Board Summary'!$B$5="","",'Board Summary'!$B$5)</f>
        <v/>
      </c>
      <c r="B230" t="str">
        <f>IF('Board Summary'!$B$6="","",'Board Summary'!$B$6)</f>
        <v/>
      </c>
      <c r="C230" t="str">
        <f>IF('Board Summary'!$B$7="","",'Board Summary'!$B$7)</f>
        <v/>
      </c>
      <c r="D230" t="str">
        <f>IF('Board Summary'!$B$8="","",'Board Summary'!$B$8)</f>
        <v/>
      </c>
      <c r="E230" s="33" t="str">
        <f>IF('Board Summary'!$B$9="","",'Board Summary'!$B$9)</f>
        <v/>
      </c>
      <c r="F230" s="33" t="str">
        <f>IF('Board Summary'!$C$9="","",'Board Summary'!$C$9)</f>
        <v/>
      </c>
      <c r="G230" s="33" t="str">
        <f>IF('Board Summary'!$E$9="","",'Board Summary'!$E$9)</f>
        <v/>
      </c>
      <c r="H230" t="str">
        <v>1.17 QR1</v>
      </c>
      <c r="I230" t="str">
        <v>Not assessed</v>
      </c>
    </row>
    <row r="231" spans="1:9" x14ac:dyDescent="0.35">
      <c r="A231" t="str">
        <f>IF('Board Summary'!$B$5="","",'Board Summary'!$B$5)</f>
        <v/>
      </c>
      <c r="B231" t="str">
        <f>IF('Board Summary'!$B$6="","",'Board Summary'!$B$6)</f>
        <v/>
      </c>
      <c r="C231" t="str">
        <f>IF('Board Summary'!$B$7="","",'Board Summary'!$B$7)</f>
        <v/>
      </c>
      <c r="D231" t="str">
        <f>IF('Board Summary'!$B$8="","",'Board Summary'!$B$8)</f>
        <v/>
      </c>
      <c r="E231" s="33" t="str">
        <f>IF('Board Summary'!$B$9="","",'Board Summary'!$B$9)</f>
        <v/>
      </c>
      <c r="F231" s="33" t="str">
        <f>IF('Board Summary'!$C$9="","",'Board Summary'!$C$9)</f>
        <v/>
      </c>
      <c r="G231" s="33" t="str">
        <f>IF('Board Summary'!$E$9="","",'Board Summary'!$E$9)</f>
        <v/>
      </c>
      <c r="H231" t="str">
        <v>1.17 QR2</v>
      </c>
      <c r="I231" t="str">
        <v>Not assessed</v>
      </c>
    </row>
    <row r="232" spans="1:9" x14ac:dyDescent="0.35">
      <c r="A232" t="str">
        <f>IF('Board Summary'!$B$5="","",'Board Summary'!$B$5)</f>
        <v/>
      </c>
      <c r="B232" t="str">
        <f>IF('Board Summary'!$B$6="","",'Board Summary'!$B$6)</f>
        <v/>
      </c>
      <c r="C232" t="str">
        <f>IF('Board Summary'!$B$7="","",'Board Summary'!$B$7)</f>
        <v/>
      </c>
      <c r="D232" t="str">
        <f>IF('Board Summary'!$B$8="","",'Board Summary'!$B$8)</f>
        <v/>
      </c>
      <c r="E232" s="33" t="str">
        <f>IF('Board Summary'!$B$9="","",'Board Summary'!$B$9)</f>
        <v/>
      </c>
      <c r="F232" s="33" t="str">
        <f>IF('Board Summary'!$C$9="","",'Board Summary'!$C$9)</f>
        <v/>
      </c>
      <c r="G232" s="33" t="str">
        <f>IF('Board Summary'!$E$9="","",'Board Summary'!$E$9)</f>
        <v/>
      </c>
      <c r="H232" t="str">
        <v>1.17 QR3</v>
      </c>
      <c r="I232" t="str">
        <v>Not assessed</v>
      </c>
    </row>
    <row r="233" spans="1:9" x14ac:dyDescent="0.35">
      <c r="A233" t="str">
        <f>IF('Board Summary'!$B$5="","",'Board Summary'!$B$5)</f>
        <v/>
      </c>
      <c r="B233" t="str">
        <f>IF('Board Summary'!$B$6="","",'Board Summary'!$B$6)</f>
        <v/>
      </c>
      <c r="C233" t="str">
        <f>IF('Board Summary'!$B$7="","",'Board Summary'!$B$7)</f>
        <v/>
      </c>
      <c r="D233" t="str">
        <f>IF('Board Summary'!$B$8="","",'Board Summary'!$B$8)</f>
        <v/>
      </c>
      <c r="E233" s="33" t="str">
        <f>IF('Board Summary'!$B$9="","",'Board Summary'!$B$9)</f>
        <v/>
      </c>
      <c r="F233" s="33" t="str">
        <f>IF('Board Summary'!$C$9="","",'Board Summary'!$C$9)</f>
        <v/>
      </c>
      <c r="G233" s="33" t="str">
        <f>IF('Board Summary'!$E$9="","",'Board Summary'!$E$9)</f>
        <v/>
      </c>
      <c r="H233" t="str">
        <v>2.1 MS1</v>
      </c>
      <c r="I233" t="str">
        <v>Not assessed</v>
      </c>
    </row>
    <row r="234" spans="1:9" x14ac:dyDescent="0.35">
      <c r="A234" t="str">
        <f>IF('Board Summary'!$B$5="","",'Board Summary'!$B$5)</f>
        <v/>
      </c>
      <c r="B234" t="str">
        <f>IF('Board Summary'!$B$6="","",'Board Summary'!$B$6)</f>
        <v/>
      </c>
      <c r="C234" t="str">
        <f>IF('Board Summary'!$B$7="","",'Board Summary'!$B$7)</f>
        <v/>
      </c>
      <c r="D234" t="str">
        <f>IF('Board Summary'!$B$8="","",'Board Summary'!$B$8)</f>
        <v/>
      </c>
      <c r="E234" s="33" t="str">
        <f>IF('Board Summary'!$B$9="","",'Board Summary'!$B$9)</f>
        <v/>
      </c>
      <c r="F234" s="33" t="str">
        <f>IF('Board Summary'!$C$9="","",'Board Summary'!$C$9)</f>
        <v/>
      </c>
      <c r="G234" s="33" t="str">
        <f>IF('Board Summary'!$E$9="","",'Board Summary'!$E$9)</f>
        <v/>
      </c>
      <c r="H234" t="str">
        <v>2.1 MS2</v>
      </c>
      <c r="I234" t="str">
        <v>Not assessed</v>
      </c>
    </row>
    <row r="235" spans="1:9" x14ac:dyDescent="0.35">
      <c r="A235" t="str">
        <f>IF('Board Summary'!$B$5="","",'Board Summary'!$B$5)</f>
        <v/>
      </c>
      <c r="B235" t="str">
        <f>IF('Board Summary'!$B$6="","",'Board Summary'!$B$6)</f>
        <v/>
      </c>
      <c r="C235" t="str">
        <f>IF('Board Summary'!$B$7="","",'Board Summary'!$B$7)</f>
        <v/>
      </c>
      <c r="D235" t="str">
        <f>IF('Board Summary'!$B$8="","",'Board Summary'!$B$8)</f>
        <v/>
      </c>
      <c r="E235" s="33" t="str">
        <f>IF('Board Summary'!$B$9="","",'Board Summary'!$B$9)</f>
        <v/>
      </c>
      <c r="F235" s="33" t="str">
        <f>IF('Board Summary'!$C$9="","",'Board Summary'!$C$9)</f>
        <v/>
      </c>
      <c r="G235" s="33" t="str">
        <f>IF('Board Summary'!$E$9="","",'Board Summary'!$E$9)</f>
        <v/>
      </c>
      <c r="H235" t="str">
        <v>2.1 MS3</v>
      </c>
      <c r="I235" t="str">
        <v>Not assessed</v>
      </c>
    </row>
    <row r="236" spans="1:9" x14ac:dyDescent="0.35">
      <c r="A236" t="str">
        <f>IF('Board Summary'!$B$5="","",'Board Summary'!$B$5)</f>
        <v/>
      </c>
      <c r="B236" t="str">
        <f>IF('Board Summary'!$B$6="","",'Board Summary'!$B$6)</f>
        <v/>
      </c>
      <c r="C236" t="str">
        <f>IF('Board Summary'!$B$7="","",'Board Summary'!$B$7)</f>
        <v/>
      </c>
      <c r="D236" t="str">
        <f>IF('Board Summary'!$B$8="","",'Board Summary'!$B$8)</f>
        <v/>
      </c>
      <c r="E236" s="33" t="str">
        <f>IF('Board Summary'!$B$9="","",'Board Summary'!$B$9)</f>
        <v/>
      </c>
      <c r="F236" s="33" t="str">
        <f>IF('Board Summary'!$C$9="","",'Board Summary'!$C$9)</f>
        <v/>
      </c>
      <c r="G236" s="33" t="str">
        <f>IF('Board Summary'!$E$9="","",'Board Summary'!$E$9)</f>
        <v/>
      </c>
      <c r="H236" t="str">
        <v>2.1 MS4</v>
      </c>
      <c r="I236" t="str">
        <v>Not assessed</v>
      </c>
    </row>
    <row r="237" spans="1:9" x14ac:dyDescent="0.35">
      <c r="A237" t="str">
        <f>IF('Board Summary'!$B$5="","",'Board Summary'!$B$5)</f>
        <v/>
      </c>
      <c r="B237" t="str">
        <f>IF('Board Summary'!$B$6="","",'Board Summary'!$B$6)</f>
        <v/>
      </c>
      <c r="C237" t="str">
        <f>IF('Board Summary'!$B$7="","",'Board Summary'!$B$7)</f>
        <v/>
      </c>
      <c r="D237" t="str">
        <f>IF('Board Summary'!$B$8="","",'Board Summary'!$B$8)</f>
        <v/>
      </c>
      <c r="E237" s="33" t="str">
        <f>IF('Board Summary'!$B$9="","",'Board Summary'!$B$9)</f>
        <v/>
      </c>
      <c r="F237" s="33" t="str">
        <f>IF('Board Summary'!$C$9="","",'Board Summary'!$C$9)</f>
        <v/>
      </c>
      <c r="G237" s="33" t="str">
        <f>IF('Board Summary'!$E$9="","",'Board Summary'!$E$9)</f>
        <v/>
      </c>
      <c r="H237" t="str">
        <v>2.1 MS5</v>
      </c>
      <c r="I237" t="str">
        <v>Not assessed</v>
      </c>
    </row>
    <row r="238" spans="1:9" x14ac:dyDescent="0.35">
      <c r="A238" t="str">
        <f>IF('Board Summary'!$B$5="","",'Board Summary'!$B$5)</f>
        <v/>
      </c>
      <c r="B238" t="str">
        <f>IF('Board Summary'!$B$6="","",'Board Summary'!$B$6)</f>
        <v/>
      </c>
      <c r="C238" t="str">
        <f>IF('Board Summary'!$B$7="","",'Board Summary'!$B$7)</f>
        <v/>
      </c>
      <c r="D238" t="str">
        <f>IF('Board Summary'!$B$8="","",'Board Summary'!$B$8)</f>
        <v/>
      </c>
      <c r="E238" s="33" t="str">
        <f>IF('Board Summary'!$B$9="","",'Board Summary'!$B$9)</f>
        <v/>
      </c>
      <c r="F238" s="33" t="str">
        <f>IF('Board Summary'!$C$9="","",'Board Summary'!$C$9)</f>
        <v/>
      </c>
      <c r="G238" s="33" t="str">
        <f>IF('Board Summary'!$E$9="","",'Board Summary'!$E$9)</f>
        <v/>
      </c>
      <c r="H238" t="str">
        <v>2.1 MS6</v>
      </c>
      <c r="I238" t="str">
        <v>Not assessed</v>
      </c>
    </row>
    <row r="239" spans="1:9" x14ac:dyDescent="0.35">
      <c r="A239" t="str">
        <f>IF('Board Summary'!$B$5="","",'Board Summary'!$B$5)</f>
        <v/>
      </c>
      <c r="B239" t="str">
        <f>IF('Board Summary'!$B$6="","",'Board Summary'!$B$6)</f>
        <v/>
      </c>
      <c r="C239" t="str">
        <f>IF('Board Summary'!$B$7="","",'Board Summary'!$B$7)</f>
        <v/>
      </c>
      <c r="D239" t="str">
        <f>IF('Board Summary'!$B$8="","",'Board Summary'!$B$8)</f>
        <v/>
      </c>
      <c r="E239" s="33" t="str">
        <f>IF('Board Summary'!$B$9="","",'Board Summary'!$B$9)</f>
        <v/>
      </c>
      <c r="F239" s="33" t="str">
        <f>IF('Board Summary'!$C$9="","",'Board Summary'!$C$9)</f>
        <v/>
      </c>
      <c r="G239" s="33" t="str">
        <f>IF('Board Summary'!$E$9="","",'Board Summary'!$E$9)</f>
        <v/>
      </c>
      <c r="H239" t="str">
        <v>2.1 MS7</v>
      </c>
      <c r="I239" t="str">
        <v>Not assessed</v>
      </c>
    </row>
    <row r="240" spans="1:9" x14ac:dyDescent="0.35">
      <c r="A240" t="str">
        <f>IF('Board Summary'!$B$5="","",'Board Summary'!$B$5)</f>
        <v/>
      </c>
      <c r="B240" t="str">
        <f>IF('Board Summary'!$B$6="","",'Board Summary'!$B$6)</f>
        <v/>
      </c>
      <c r="C240" t="str">
        <f>IF('Board Summary'!$B$7="","",'Board Summary'!$B$7)</f>
        <v/>
      </c>
      <c r="D240" t="str">
        <f>IF('Board Summary'!$B$8="","",'Board Summary'!$B$8)</f>
        <v/>
      </c>
      <c r="E240" s="33" t="str">
        <f>IF('Board Summary'!$B$9="","",'Board Summary'!$B$9)</f>
        <v/>
      </c>
      <c r="F240" s="33" t="str">
        <f>IF('Board Summary'!$C$9="","",'Board Summary'!$C$9)</f>
        <v/>
      </c>
      <c r="G240" s="33" t="str">
        <f>IF('Board Summary'!$E$9="","",'Board Summary'!$E$9)</f>
        <v/>
      </c>
      <c r="H240" t="str">
        <v>2.1 MS8</v>
      </c>
      <c r="I240" t="str">
        <v>Not assessed</v>
      </c>
    </row>
    <row r="241" spans="1:9" x14ac:dyDescent="0.35">
      <c r="A241" t="str">
        <f>IF('Board Summary'!$B$5="","",'Board Summary'!$B$5)</f>
        <v/>
      </c>
      <c r="B241" t="str">
        <f>IF('Board Summary'!$B$6="","",'Board Summary'!$B$6)</f>
        <v/>
      </c>
      <c r="C241" t="str">
        <f>IF('Board Summary'!$B$7="","",'Board Summary'!$B$7)</f>
        <v/>
      </c>
      <c r="D241" t="str">
        <f>IF('Board Summary'!$B$8="","",'Board Summary'!$B$8)</f>
        <v/>
      </c>
      <c r="E241" s="33" t="str">
        <f>IF('Board Summary'!$B$9="","",'Board Summary'!$B$9)</f>
        <v/>
      </c>
      <c r="F241" s="33" t="str">
        <f>IF('Board Summary'!$C$9="","",'Board Summary'!$C$9)</f>
        <v/>
      </c>
      <c r="G241" s="33" t="str">
        <f>IF('Board Summary'!$E$9="","",'Board Summary'!$E$9)</f>
        <v/>
      </c>
      <c r="H241" t="str">
        <v>2.1 MS9</v>
      </c>
      <c r="I241" t="str">
        <v>Not assessed</v>
      </c>
    </row>
    <row r="242" spans="1:9" x14ac:dyDescent="0.35">
      <c r="A242" t="str">
        <f>IF('Board Summary'!$B$5="","",'Board Summary'!$B$5)</f>
        <v/>
      </c>
      <c r="B242" t="str">
        <f>IF('Board Summary'!$B$6="","",'Board Summary'!$B$6)</f>
        <v/>
      </c>
      <c r="C242" t="str">
        <f>IF('Board Summary'!$B$7="","",'Board Summary'!$B$7)</f>
        <v/>
      </c>
      <c r="D242" t="str">
        <f>IF('Board Summary'!$B$8="","",'Board Summary'!$B$8)</f>
        <v/>
      </c>
      <c r="E242" s="33" t="str">
        <f>IF('Board Summary'!$B$9="","",'Board Summary'!$B$9)</f>
        <v/>
      </c>
      <c r="F242" s="33" t="str">
        <f>IF('Board Summary'!$C$9="","",'Board Summary'!$C$9)</f>
        <v/>
      </c>
      <c r="G242" s="33" t="str">
        <f>IF('Board Summary'!$E$9="","",'Board Summary'!$E$9)</f>
        <v/>
      </c>
      <c r="H242" t="str">
        <v>2.1 MS10</v>
      </c>
      <c r="I242" t="str">
        <v>Not assessed</v>
      </c>
    </row>
    <row r="243" spans="1:9" x14ac:dyDescent="0.35">
      <c r="A243" t="str">
        <f>IF('Board Summary'!$B$5="","",'Board Summary'!$B$5)</f>
        <v/>
      </c>
      <c r="B243" t="str">
        <f>IF('Board Summary'!$B$6="","",'Board Summary'!$B$6)</f>
        <v/>
      </c>
      <c r="C243" t="str">
        <f>IF('Board Summary'!$B$7="","",'Board Summary'!$B$7)</f>
        <v/>
      </c>
      <c r="D243" t="str">
        <f>IF('Board Summary'!$B$8="","",'Board Summary'!$B$8)</f>
        <v/>
      </c>
      <c r="E243" s="33" t="str">
        <f>IF('Board Summary'!$B$9="","",'Board Summary'!$B$9)</f>
        <v/>
      </c>
      <c r="F243" s="33" t="str">
        <f>IF('Board Summary'!$C$9="","",'Board Summary'!$C$9)</f>
        <v/>
      </c>
      <c r="G243" s="33" t="str">
        <f>IF('Board Summary'!$E$9="","",'Board Summary'!$E$9)</f>
        <v/>
      </c>
      <c r="H243" t="str">
        <v>2.1 MS11</v>
      </c>
      <c r="I243" t="str">
        <v>Not assessed</v>
      </c>
    </row>
    <row r="244" spans="1:9" x14ac:dyDescent="0.35">
      <c r="A244" t="str">
        <f>IF('Board Summary'!$B$5="","",'Board Summary'!$B$5)</f>
        <v/>
      </c>
      <c r="B244" t="str">
        <f>IF('Board Summary'!$B$6="","",'Board Summary'!$B$6)</f>
        <v/>
      </c>
      <c r="C244" t="str">
        <f>IF('Board Summary'!$B$7="","",'Board Summary'!$B$7)</f>
        <v/>
      </c>
      <c r="D244" t="str">
        <f>IF('Board Summary'!$B$8="","",'Board Summary'!$B$8)</f>
        <v/>
      </c>
      <c r="E244" s="33" t="str">
        <f>IF('Board Summary'!$B$9="","",'Board Summary'!$B$9)</f>
        <v/>
      </c>
      <c r="F244" s="33" t="str">
        <f>IF('Board Summary'!$C$9="","",'Board Summary'!$C$9)</f>
        <v/>
      </c>
      <c r="G244" s="33" t="str">
        <f>IF('Board Summary'!$E$9="","",'Board Summary'!$E$9)</f>
        <v/>
      </c>
      <c r="H244" t="str">
        <v>2.1 QR1</v>
      </c>
      <c r="I244" t="str">
        <v>Not assessed</v>
      </c>
    </row>
    <row r="245" spans="1:9" x14ac:dyDescent="0.35">
      <c r="A245" t="str">
        <f>IF('Board Summary'!$B$5="","",'Board Summary'!$B$5)</f>
        <v/>
      </c>
      <c r="B245" t="str">
        <f>IF('Board Summary'!$B$6="","",'Board Summary'!$B$6)</f>
        <v/>
      </c>
      <c r="C245" t="str">
        <f>IF('Board Summary'!$B$7="","",'Board Summary'!$B$7)</f>
        <v/>
      </c>
      <c r="D245" t="str">
        <f>IF('Board Summary'!$B$8="","",'Board Summary'!$B$8)</f>
        <v/>
      </c>
      <c r="E245" s="33" t="str">
        <f>IF('Board Summary'!$B$9="","",'Board Summary'!$B$9)</f>
        <v/>
      </c>
      <c r="F245" s="33" t="str">
        <f>IF('Board Summary'!$C$9="","",'Board Summary'!$C$9)</f>
        <v/>
      </c>
      <c r="G245" s="33" t="str">
        <f>IF('Board Summary'!$E$9="","",'Board Summary'!$E$9)</f>
        <v/>
      </c>
      <c r="H245" t="str">
        <v>2.1 QR2</v>
      </c>
      <c r="I245" t="str">
        <v>Not assessed</v>
      </c>
    </row>
    <row r="246" spans="1:9" x14ac:dyDescent="0.35">
      <c r="A246" t="str">
        <f>IF('Board Summary'!$B$5="","",'Board Summary'!$B$5)</f>
        <v/>
      </c>
      <c r="B246" t="str">
        <f>IF('Board Summary'!$B$6="","",'Board Summary'!$B$6)</f>
        <v/>
      </c>
      <c r="C246" t="str">
        <f>IF('Board Summary'!$B$7="","",'Board Summary'!$B$7)</f>
        <v/>
      </c>
      <c r="D246" t="str">
        <f>IF('Board Summary'!$B$8="","",'Board Summary'!$B$8)</f>
        <v/>
      </c>
      <c r="E246" s="33" t="str">
        <f>IF('Board Summary'!$B$9="","",'Board Summary'!$B$9)</f>
        <v/>
      </c>
      <c r="F246" s="33" t="str">
        <f>IF('Board Summary'!$C$9="","",'Board Summary'!$C$9)</f>
        <v/>
      </c>
      <c r="G246" s="33" t="str">
        <f>IF('Board Summary'!$E$9="","",'Board Summary'!$E$9)</f>
        <v/>
      </c>
      <c r="H246" t="str">
        <v>2.1 QR3</v>
      </c>
      <c r="I246" t="str">
        <v>Not assessed</v>
      </c>
    </row>
    <row r="247" spans="1:9" x14ac:dyDescent="0.35">
      <c r="A247" t="str">
        <f>IF('Board Summary'!$B$5="","",'Board Summary'!$B$5)</f>
        <v/>
      </c>
      <c r="B247" t="str">
        <f>IF('Board Summary'!$B$6="","",'Board Summary'!$B$6)</f>
        <v/>
      </c>
      <c r="C247" t="str">
        <f>IF('Board Summary'!$B$7="","",'Board Summary'!$B$7)</f>
        <v/>
      </c>
      <c r="D247" t="str">
        <f>IF('Board Summary'!$B$8="","",'Board Summary'!$B$8)</f>
        <v/>
      </c>
      <c r="E247" s="33" t="str">
        <f>IF('Board Summary'!$B$9="","",'Board Summary'!$B$9)</f>
        <v/>
      </c>
      <c r="F247" s="33" t="str">
        <f>IF('Board Summary'!$C$9="","",'Board Summary'!$C$9)</f>
        <v/>
      </c>
      <c r="G247" s="33" t="str">
        <f>IF('Board Summary'!$E$9="","",'Board Summary'!$E$9)</f>
        <v/>
      </c>
      <c r="H247" t="str">
        <v>2.1 QR4</v>
      </c>
      <c r="I247" t="str">
        <v>Not assessed</v>
      </c>
    </row>
    <row r="248" spans="1:9" x14ac:dyDescent="0.35">
      <c r="A248" t="str">
        <f>IF('Board Summary'!$B$5="","",'Board Summary'!$B$5)</f>
        <v/>
      </c>
      <c r="B248" t="str">
        <f>IF('Board Summary'!$B$6="","",'Board Summary'!$B$6)</f>
        <v/>
      </c>
      <c r="C248" t="str">
        <f>IF('Board Summary'!$B$7="","",'Board Summary'!$B$7)</f>
        <v/>
      </c>
      <c r="D248" t="str">
        <f>IF('Board Summary'!$B$8="","",'Board Summary'!$B$8)</f>
        <v/>
      </c>
      <c r="E248" s="33" t="str">
        <f>IF('Board Summary'!$B$9="","",'Board Summary'!$B$9)</f>
        <v/>
      </c>
      <c r="F248" s="33" t="str">
        <f>IF('Board Summary'!$C$9="","",'Board Summary'!$C$9)</f>
        <v/>
      </c>
      <c r="G248" s="33" t="str">
        <f>IF('Board Summary'!$E$9="","",'Board Summary'!$E$9)</f>
        <v/>
      </c>
      <c r="H248" t="str">
        <v>2.1 QR5</v>
      </c>
      <c r="I248" t="str">
        <v>Not assessed</v>
      </c>
    </row>
    <row r="249" spans="1:9" x14ac:dyDescent="0.35">
      <c r="A249" t="str">
        <f>IF('Board Summary'!$B$5="","",'Board Summary'!$B$5)</f>
        <v/>
      </c>
      <c r="B249" t="str">
        <f>IF('Board Summary'!$B$6="","",'Board Summary'!$B$6)</f>
        <v/>
      </c>
      <c r="C249" t="str">
        <f>IF('Board Summary'!$B$7="","",'Board Summary'!$B$7)</f>
        <v/>
      </c>
      <c r="D249" t="str">
        <f>IF('Board Summary'!$B$8="","",'Board Summary'!$B$8)</f>
        <v/>
      </c>
      <c r="E249" s="33" t="str">
        <f>IF('Board Summary'!$B$9="","",'Board Summary'!$B$9)</f>
        <v/>
      </c>
      <c r="F249" s="33" t="str">
        <f>IF('Board Summary'!$C$9="","",'Board Summary'!$C$9)</f>
        <v/>
      </c>
      <c r="G249" s="33" t="str">
        <f>IF('Board Summary'!$E$9="","",'Board Summary'!$E$9)</f>
        <v/>
      </c>
      <c r="H249" t="str">
        <v>2.1 QR6</v>
      </c>
      <c r="I249" t="str">
        <v>Not assessed</v>
      </c>
    </row>
    <row r="250" spans="1:9" x14ac:dyDescent="0.35">
      <c r="A250" t="str">
        <f>IF('Board Summary'!$B$5="","",'Board Summary'!$B$5)</f>
        <v/>
      </c>
      <c r="B250" t="str">
        <f>IF('Board Summary'!$B$6="","",'Board Summary'!$B$6)</f>
        <v/>
      </c>
      <c r="C250" t="str">
        <f>IF('Board Summary'!$B$7="","",'Board Summary'!$B$7)</f>
        <v/>
      </c>
      <c r="D250" t="str">
        <f>IF('Board Summary'!$B$8="","",'Board Summary'!$B$8)</f>
        <v/>
      </c>
      <c r="E250" s="33" t="str">
        <f>IF('Board Summary'!$B$9="","",'Board Summary'!$B$9)</f>
        <v/>
      </c>
      <c r="F250" s="33" t="str">
        <f>IF('Board Summary'!$C$9="","",'Board Summary'!$C$9)</f>
        <v/>
      </c>
      <c r="G250" s="33" t="str">
        <f>IF('Board Summary'!$E$9="","",'Board Summary'!$E$9)</f>
        <v/>
      </c>
      <c r="H250" t="str">
        <v>2.1 QR7</v>
      </c>
      <c r="I250" t="str">
        <v>Not assessed</v>
      </c>
    </row>
    <row r="251" spans="1:9" x14ac:dyDescent="0.35">
      <c r="A251" t="str">
        <f>IF('Board Summary'!$B$5="","",'Board Summary'!$B$5)</f>
        <v/>
      </c>
      <c r="B251" t="str">
        <f>IF('Board Summary'!$B$6="","",'Board Summary'!$B$6)</f>
        <v/>
      </c>
      <c r="C251" t="str">
        <f>IF('Board Summary'!$B$7="","",'Board Summary'!$B$7)</f>
        <v/>
      </c>
      <c r="D251" t="str">
        <f>IF('Board Summary'!$B$8="","",'Board Summary'!$B$8)</f>
        <v/>
      </c>
      <c r="E251" s="33" t="str">
        <f>IF('Board Summary'!$B$9="","",'Board Summary'!$B$9)</f>
        <v/>
      </c>
      <c r="F251" s="33" t="str">
        <f>IF('Board Summary'!$C$9="","",'Board Summary'!$C$9)</f>
        <v/>
      </c>
      <c r="G251" s="33" t="str">
        <f>IF('Board Summary'!$E$9="","",'Board Summary'!$E$9)</f>
        <v/>
      </c>
      <c r="H251" t="str">
        <v>2.1 QR8</v>
      </c>
      <c r="I251" t="str">
        <v>Not assessed</v>
      </c>
    </row>
    <row r="252" spans="1:9" x14ac:dyDescent="0.35">
      <c r="A252" t="str">
        <f>IF('Board Summary'!$B$5="","",'Board Summary'!$B$5)</f>
        <v/>
      </c>
      <c r="B252" t="str">
        <f>IF('Board Summary'!$B$6="","",'Board Summary'!$B$6)</f>
        <v/>
      </c>
      <c r="C252" t="str">
        <f>IF('Board Summary'!$B$7="","",'Board Summary'!$B$7)</f>
        <v/>
      </c>
      <c r="D252" t="str">
        <f>IF('Board Summary'!$B$8="","",'Board Summary'!$B$8)</f>
        <v/>
      </c>
      <c r="E252" s="33" t="str">
        <f>IF('Board Summary'!$B$9="","",'Board Summary'!$B$9)</f>
        <v/>
      </c>
      <c r="F252" s="33" t="str">
        <f>IF('Board Summary'!$C$9="","",'Board Summary'!$C$9)</f>
        <v/>
      </c>
      <c r="G252" s="33" t="str">
        <f>IF('Board Summary'!$E$9="","",'Board Summary'!$E$9)</f>
        <v/>
      </c>
      <c r="H252" t="str">
        <v>2.1 QR9</v>
      </c>
      <c r="I252" t="str">
        <v>Not assessed</v>
      </c>
    </row>
    <row r="253" spans="1:9" x14ac:dyDescent="0.35">
      <c r="A253" t="str">
        <f>IF('Board Summary'!$B$5="","",'Board Summary'!$B$5)</f>
        <v/>
      </c>
      <c r="B253" t="str">
        <f>IF('Board Summary'!$B$6="","",'Board Summary'!$B$6)</f>
        <v/>
      </c>
      <c r="C253" t="str">
        <f>IF('Board Summary'!$B$7="","",'Board Summary'!$B$7)</f>
        <v/>
      </c>
      <c r="D253" t="str">
        <f>IF('Board Summary'!$B$8="","",'Board Summary'!$B$8)</f>
        <v/>
      </c>
      <c r="E253" s="33" t="str">
        <f>IF('Board Summary'!$B$9="","",'Board Summary'!$B$9)</f>
        <v/>
      </c>
      <c r="F253" s="33" t="str">
        <f>IF('Board Summary'!$C$9="","",'Board Summary'!$C$9)</f>
        <v/>
      </c>
      <c r="G253" s="33" t="str">
        <f>IF('Board Summary'!$E$9="","",'Board Summary'!$E$9)</f>
        <v/>
      </c>
      <c r="H253" t="str">
        <v>2.2 MS1</v>
      </c>
      <c r="I253" t="str">
        <v>Not assessed</v>
      </c>
    </row>
    <row r="254" spans="1:9" x14ac:dyDescent="0.35">
      <c r="A254" t="str">
        <f>IF('Board Summary'!$B$5="","",'Board Summary'!$B$5)</f>
        <v/>
      </c>
      <c r="B254" t="str">
        <f>IF('Board Summary'!$B$6="","",'Board Summary'!$B$6)</f>
        <v/>
      </c>
      <c r="C254" t="str">
        <f>IF('Board Summary'!$B$7="","",'Board Summary'!$B$7)</f>
        <v/>
      </c>
      <c r="D254" t="str">
        <f>IF('Board Summary'!$B$8="","",'Board Summary'!$B$8)</f>
        <v/>
      </c>
      <c r="E254" s="33" t="str">
        <f>IF('Board Summary'!$B$9="","",'Board Summary'!$B$9)</f>
        <v/>
      </c>
      <c r="F254" s="33" t="str">
        <f>IF('Board Summary'!$C$9="","",'Board Summary'!$C$9)</f>
        <v/>
      </c>
      <c r="G254" s="33" t="str">
        <f>IF('Board Summary'!$E$9="","",'Board Summary'!$E$9)</f>
        <v/>
      </c>
      <c r="H254" t="str">
        <v>2.2 MS2</v>
      </c>
      <c r="I254" t="str">
        <v>Not assessed</v>
      </c>
    </row>
    <row r="255" spans="1:9" x14ac:dyDescent="0.35">
      <c r="A255" t="str">
        <f>IF('Board Summary'!$B$5="","",'Board Summary'!$B$5)</f>
        <v/>
      </c>
      <c r="B255" t="str">
        <f>IF('Board Summary'!$B$6="","",'Board Summary'!$B$6)</f>
        <v/>
      </c>
      <c r="C255" t="str">
        <f>IF('Board Summary'!$B$7="","",'Board Summary'!$B$7)</f>
        <v/>
      </c>
      <c r="D255" t="str">
        <f>IF('Board Summary'!$B$8="","",'Board Summary'!$B$8)</f>
        <v/>
      </c>
      <c r="E255" s="33" t="str">
        <f>IF('Board Summary'!$B$9="","",'Board Summary'!$B$9)</f>
        <v/>
      </c>
      <c r="F255" s="33" t="str">
        <f>IF('Board Summary'!$C$9="","",'Board Summary'!$C$9)</f>
        <v/>
      </c>
      <c r="G255" s="33" t="str">
        <f>IF('Board Summary'!$E$9="","",'Board Summary'!$E$9)</f>
        <v/>
      </c>
      <c r="H255" t="str">
        <v>2.2 MS3</v>
      </c>
      <c r="I255" t="str">
        <v>Not assessed</v>
      </c>
    </row>
    <row r="256" spans="1:9" x14ac:dyDescent="0.35">
      <c r="A256" t="str">
        <f>IF('Board Summary'!$B$5="","",'Board Summary'!$B$5)</f>
        <v/>
      </c>
      <c r="B256" t="str">
        <f>IF('Board Summary'!$B$6="","",'Board Summary'!$B$6)</f>
        <v/>
      </c>
      <c r="C256" t="str">
        <f>IF('Board Summary'!$B$7="","",'Board Summary'!$B$7)</f>
        <v/>
      </c>
      <c r="D256" t="str">
        <f>IF('Board Summary'!$B$8="","",'Board Summary'!$B$8)</f>
        <v/>
      </c>
      <c r="E256" s="33" t="str">
        <f>IF('Board Summary'!$B$9="","",'Board Summary'!$B$9)</f>
        <v/>
      </c>
      <c r="F256" s="33" t="str">
        <f>IF('Board Summary'!$C$9="","",'Board Summary'!$C$9)</f>
        <v/>
      </c>
      <c r="G256" s="33" t="str">
        <f>IF('Board Summary'!$E$9="","",'Board Summary'!$E$9)</f>
        <v/>
      </c>
      <c r="H256" t="str">
        <v>2.2 MS4</v>
      </c>
      <c r="I256" t="str">
        <v>Not assessed</v>
      </c>
    </row>
    <row r="257" spans="1:9" x14ac:dyDescent="0.35">
      <c r="A257" t="str">
        <f>IF('Board Summary'!$B$5="","",'Board Summary'!$B$5)</f>
        <v/>
      </c>
      <c r="B257" t="str">
        <f>IF('Board Summary'!$B$6="","",'Board Summary'!$B$6)</f>
        <v/>
      </c>
      <c r="C257" t="str">
        <f>IF('Board Summary'!$B$7="","",'Board Summary'!$B$7)</f>
        <v/>
      </c>
      <c r="D257" t="str">
        <f>IF('Board Summary'!$B$8="","",'Board Summary'!$B$8)</f>
        <v/>
      </c>
      <c r="E257" s="33" t="str">
        <f>IF('Board Summary'!$B$9="","",'Board Summary'!$B$9)</f>
        <v/>
      </c>
      <c r="F257" s="33" t="str">
        <f>IF('Board Summary'!$C$9="","",'Board Summary'!$C$9)</f>
        <v/>
      </c>
      <c r="G257" s="33" t="str">
        <f>IF('Board Summary'!$E$9="","",'Board Summary'!$E$9)</f>
        <v/>
      </c>
      <c r="H257" t="str">
        <v>2.2 MS5</v>
      </c>
      <c r="I257" t="str">
        <v>Not assessed</v>
      </c>
    </row>
    <row r="258" spans="1:9" x14ac:dyDescent="0.35">
      <c r="A258" t="str">
        <f>IF('Board Summary'!$B$5="","",'Board Summary'!$B$5)</f>
        <v/>
      </c>
      <c r="B258" t="str">
        <f>IF('Board Summary'!$B$6="","",'Board Summary'!$B$6)</f>
        <v/>
      </c>
      <c r="C258" t="str">
        <f>IF('Board Summary'!$B$7="","",'Board Summary'!$B$7)</f>
        <v/>
      </c>
      <c r="D258" t="str">
        <f>IF('Board Summary'!$B$8="","",'Board Summary'!$B$8)</f>
        <v/>
      </c>
      <c r="E258" s="33" t="str">
        <f>IF('Board Summary'!$B$9="","",'Board Summary'!$B$9)</f>
        <v/>
      </c>
      <c r="F258" s="33" t="str">
        <f>IF('Board Summary'!$C$9="","",'Board Summary'!$C$9)</f>
        <v/>
      </c>
      <c r="G258" s="33" t="str">
        <f>IF('Board Summary'!$E$9="","",'Board Summary'!$E$9)</f>
        <v/>
      </c>
      <c r="H258" t="str">
        <v>2.2 MS6</v>
      </c>
      <c r="I258" t="str">
        <v>Not assessed</v>
      </c>
    </row>
    <row r="259" spans="1:9" x14ac:dyDescent="0.35">
      <c r="A259" t="str">
        <f>IF('Board Summary'!$B$5="","",'Board Summary'!$B$5)</f>
        <v/>
      </c>
      <c r="B259" t="str">
        <f>IF('Board Summary'!$B$6="","",'Board Summary'!$B$6)</f>
        <v/>
      </c>
      <c r="C259" t="str">
        <f>IF('Board Summary'!$B$7="","",'Board Summary'!$B$7)</f>
        <v/>
      </c>
      <c r="D259" t="str">
        <f>IF('Board Summary'!$B$8="","",'Board Summary'!$B$8)</f>
        <v/>
      </c>
      <c r="E259" s="33" t="str">
        <f>IF('Board Summary'!$B$9="","",'Board Summary'!$B$9)</f>
        <v/>
      </c>
      <c r="F259" s="33" t="str">
        <f>IF('Board Summary'!$C$9="","",'Board Summary'!$C$9)</f>
        <v/>
      </c>
      <c r="G259" s="33" t="str">
        <f>IF('Board Summary'!$E$9="","",'Board Summary'!$E$9)</f>
        <v/>
      </c>
      <c r="H259" t="str">
        <v>2.2 QR1</v>
      </c>
      <c r="I259" t="str">
        <v>Not assessed</v>
      </c>
    </row>
    <row r="260" spans="1:9" x14ac:dyDescent="0.35">
      <c r="A260" t="str">
        <f>IF('Board Summary'!$B$5="","",'Board Summary'!$B$5)</f>
        <v/>
      </c>
      <c r="B260" t="str">
        <f>IF('Board Summary'!$B$6="","",'Board Summary'!$B$6)</f>
        <v/>
      </c>
      <c r="C260" t="str">
        <f>IF('Board Summary'!$B$7="","",'Board Summary'!$B$7)</f>
        <v/>
      </c>
      <c r="D260" t="str">
        <f>IF('Board Summary'!$B$8="","",'Board Summary'!$B$8)</f>
        <v/>
      </c>
      <c r="E260" s="33" t="str">
        <f>IF('Board Summary'!$B$9="","",'Board Summary'!$B$9)</f>
        <v/>
      </c>
      <c r="F260" s="33" t="str">
        <f>IF('Board Summary'!$C$9="","",'Board Summary'!$C$9)</f>
        <v/>
      </c>
      <c r="G260" s="33" t="str">
        <f>IF('Board Summary'!$E$9="","",'Board Summary'!$E$9)</f>
        <v/>
      </c>
      <c r="H260" t="str">
        <v>2.2 QR2</v>
      </c>
      <c r="I260" t="str">
        <v>Not assessed</v>
      </c>
    </row>
    <row r="261" spans="1:9" x14ac:dyDescent="0.35">
      <c r="A261" t="str">
        <f>IF('Board Summary'!$B$5="","",'Board Summary'!$B$5)</f>
        <v/>
      </c>
      <c r="B261" t="str">
        <f>IF('Board Summary'!$B$6="","",'Board Summary'!$B$6)</f>
        <v/>
      </c>
      <c r="C261" t="str">
        <f>IF('Board Summary'!$B$7="","",'Board Summary'!$B$7)</f>
        <v/>
      </c>
      <c r="D261" t="str">
        <f>IF('Board Summary'!$B$8="","",'Board Summary'!$B$8)</f>
        <v/>
      </c>
      <c r="E261" s="33" t="str">
        <f>IF('Board Summary'!$B$9="","",'Board Summary'!$B$9)</f>
        <v/>
      </c>
      <c r="F261" s="33" t="str">
        <f>IF('Board Summary'!$C$9="","",'Board Summary'!$C$9)</f>
        <v/>
      </c>
      <c r="G261" s="33" t="str">
        <f>IF('Board Summary'!$E$9="","",'Board Summary'!$E$9)</f>
        <v/>
      </c>
      <c r="H261" t="str">
        <v>2.2 QR3</v>
      </c>
      <c r="I261" t="str">
        <v>Not assessed</v>
      </c>
    </row>
    <row r="262" spans="1:9" x14ac:dyDescent="0.35">
      <c r="A262" t="str">
        <f>IF('Board Summary'!$B$5="","",'Board Summary'!$B$5)</f>
        <v/>
      </c>
      <c r="B262" t="str">
        <f>IF('Board Summary'!$B$6="","",'Board Summary'!$B$6)</f>
        <v/>
      </c>
      <c r="C262" t="str">
        <f>IF('Board Summary'!$B$7="","",'Board Summary'!$B$7)</f>
        <v/>
      </c>
      <c r="D262" t="str">
        <f>IF('Board Summary'!$B$8="","",'Board Summary'!$B$8)</f>
        <v/>
      </c>
      <c r="E262" s="33" t="str">
        <f>IF('Board Summary'!$B$9="","",'Board Summary'!$B$9)</f>
        <v/>
      </c>
      <c r="F262" s="33" t="str">
        <f>IF('Board Summary'!$C$9="","",'Board Summary'!$C$9)</f>
        <v/>
      </c>
      <c r="G262" s="33" t="str">
        <f>IF('Board Summary'!$E$9="","",'Board Summary'!$E$9)</f>
        <v/>
      </c>
      <c r="H262" t="str">
        <v>2.2 QR4</v>
      </c>
      <c r="I262" t="str">
        <v>Not assessed</v>
      </c>
    </row>
    <row r="263" spans="1:9" x14ac:dyDescent="0.35">
      <c r="A263" t="str">
        <f>IF('Board Summary'!$B$5="","",'Board Summary'!$B$5)</f>
        <v/>
      </c>
      <c r="B263" t="str">
        <f>IF('Board Summary'!$B$6="","",'Board Summary'!$B$6)</f>
        <v/>
      </c>
      <c r="C263" t="str">
        <f>IF('Board Summary'!$B$7="","",'Board Summary'!$B$7)</f>
        <v/>
      </c>
      <c r="D263" t="str">
        <f>IF('Board Summary'!$B$8="","",'Board Summary'!$B$8)</f>
        <v/>
      </c>
      <c r="E263" s="33" t="str">
        <f>IF('Board Summary'!$B$9="","",'Board Summary'!$B$9)</f>
        <v/>
      </c>
      <c r="F263" s="33" t="str">
        <f>IF('Board Summary'!$C$9="","",'Board Summary'!$C$9)</f>
        <v/>
      </c>
      <c r="G263" s="33" t="str">
        <f>IF('Board Summary'!$E$9="","",'Board Summary'!$E$9)</f>
        <v/>
      </c>
      <c r="H263" t="str">
        <v>2.2 QR5</v>
      </c>
      <c r="I263" t="str">
        <v>Not assessed</v>
      </c>
    </row>
    <row r="264" spans="1:9" x14ac:dyDescent="0.35">
      <c r="A264" t="str">
        <f>IF('Board Summary'!$B$5="","",'Board Summary'!$B$5)</f>
        <v/>
      </c>
      <c r="B264" t="str">
        <f>IF('Board Summary'!$B$6="","",'Board Summary'!$B$6)</f>
        <v/>
      </c>
      <c r="C264" t="str">
        <f>IF('Board Summary'!$B$7="","",'Board Summary'!$B$7)</f>
        <v/>
      </c>
      <c r="D264" t="str">
        <f>IF('Board Summary'!$B$8="","",'Board Summary'!$B$8)</f>
        <v/>
      </c>
      <c r="E264" s="33" t="str">
        <f>IF('Board Summary'!$B$9="","",'Board Summary'!$B$9)</f>
        <v/>
      </c>
      <c r="F264" s="33" t="str">
        <f>IF('Board Summary'!$C$9="","",'Board Summary'!$C$9)</f>
        <v/>
      </c>
      <c r="G264" s="33" t="str">
        <f>IF('Board Summary'!$E$9="","",'Board Summary'!$E$9)</f>
        <v/>
      </c>
      <c r="H264" t="str">
        <v>2.2 QR6</v>
      </c>
      <c r="I264" t="str">
        <v>Not assessed</v>
      </c>
    </row>
    <row r="265" spans="1:9" x14ac:dyDescent="0.35">
      <c r="A265" t="str">
        <f>IF('Board Summary'!$B$5="","",'Board Summary'!$B$5)</f>
        <v/>
      </c>
      <c r="B265" t="str">
        <f>IF('Board Summary'!$B$6="","",'Board Summary'!$B$6)</f>
        <v/>
      </c>
      <c r="C265" t="str">
        <f>IF('Board Summary'!$B$7="","",'Board Summary'!$B$7)</f>
        <v/>
      </c>
      <c r="D265" t="str">
        <f>IF('Board Summary'!$B$8="","",'Board Summary'!$B$8)</f>
        <v/>
      </c>
      <c r="E265" s="33" t="str">
        <f>IF('Board Summary'!$B$9="","",'Board Summary'!$B$9)</f>
        <v/>
      </c>
      <c r="F265" s="33" t="str">
        <f>IF('Board Summary'!$C$9="","",'Board Summary'!$C$9)</f>
        <v/>
      </c>
      <c r="G265" s="33" t="str">
        <f>IF('Board Summary'!$E$9="","",'Board Summary'!$E$9)</f>
        <v/>
      </c>
      <c r="H265" t="str">
        <v>2.2 QR7</v>
      </c>
      <c r="I265" t="str">
        <v>Not assessed</v>
      </c>
    </row>
    <row r="266" spans="1:9" x14ac:dyDescent="0.35">
      <c r="A266" t="str">
        <f>IF('Board Summary'!$B$5="","",'Board Summary'!$B$5)</f>
        <v/>
      </c>
      <c r="B266" t="str">
        <f>IF('Board Summary'!$B$6="","",'Board Summary'!$B$6)</f>
        <v/>
      </c>
      <c r="C266" t="str">
        <f>IF('Board Summary'!$B$7="","",'Board Summary'!$B$7)</f>
        <v/>
      </c>
      <c r="D266" t="str">
        <f>IF('Board Summary'!$B$8="","",'Board Summary'!$B$8)</f>
        <v/>
      </c>
      <c r="E266" s="33" t="str">
        <f>IF('Board Summary'!$B$9="","",'Board Summary'!$B$9)</f>
        <v/>
      </c>
      <c r="F266" s="33" t="str">
        <f>IF('Board Summary'!$C$9="","",'Board Summary'!$C$9)</f>
        <v/>
      </c>
      <c r="G266" s="33" t="str">
        <f>IF('Board Summary'!$E$9="","",'Board Summary'!$E$9)</f>
        <v/>
      </c>
      <c r="H266" t="str">
        <v>2.3 MS1</v>
      </c>
      <c r="I266" t="str">
        <v>Not assessed</v>
      </c>
    </row>
    <row r="267" spans="1:9" x14ac:dyDescent="0.35">
      <c r="A267" t="str">
        <f>IF('Board Summary'!$B$5="","",'Board Summary'!$B$5)</f>
        <v/>
      </c>
      <c r="B267" t="str">
        <f>IF('Board Summary'!$B$6="","",'Board Summary'!$B$6)</f>
        <v/>
      </c>
      <c r="C267" t="str">
        <f>IF('Board Summary'!$B$7="","",'Board Summary'!$B$7)</f>
        <v/>
      </c>
      <c r="D267" t="str">
        <f>IF('Board Summary'!$B$8="","",'Board Summary'!$B$8)</f>
        <v/>
      </c>
      <c r="E267" s="33" t="str">
        <f>IF('Board Summary'!$B$9="","",'Board Summary'!$B$9)</f>
        <v/>
      </c>
      <c r="F267" s="33" t="str">
        <f>IF('Board Summary'!$C$9="","",'Board Summary'!$C$9)</f>
        <v/>
      </c>
      <c r="G267" s="33" t="str">
        <f>IF('Board Summary'!$E$9="","",'Board Summary'!$E$9)</f>
        <v/>
      </c>
      <c r="H267" t="str">
        <v>2.3 MS2</v>
      </c>
      <c r="I267" t="str">
        <v>Not assessed</v>
      </c>
    </row>
    <row r="268" spans="1:9" x14ac:dyDescent="0.35">
      <c r="A268" t="str">
        <f>IF('Board Summary'!$B$5="","",'Board Summary'!$B$5)</f>
        <v/>
      </c>
      <c r="B268" t="str">
        <f>IF('Board Summary'!$B$6="","",'Board Summary'!$B$6)</f>
        <v/>
      </c>
      <c r="C268" t="str">
        <f>IF('Board Summary'!$B$7="","",'Board Summary'!$B$7)</f>
        <v/>
      </c>
      <c r="D268" t="str">
        <f>IF('Board Summary'!$B$8="","",'Board Summary'!$B$8)</f>
        <v/>
      </c>
      <c r="E268" s="33" t="str">
        <f>IF('Board Summary'!$B$9="","",'Board Summary'!$B$9)</f>
        <v/>
      </c>
      <c r="F268" s="33" t="str">
        <f>IF('Board Summary'!$C$9="","",'Board Summary'!$C$9)</f>
        <v/>
      </c>
      <c r="G268" s="33" t="str">
        <f>IF('Board Summary'!$E$9="","",'Board Summary'!$E$9)</f>
        <v/>
      </c>
      <c r="H268" t="str">
        <v>2.3 MS3</v>
      </c>
      <c r="I268" t="str">
        <v>Not assessed</v>
      </c>
    </row>
    <row r="269" spans="1:9" x14ac:dyDescent="0.35">
      <c r="A269" t="str">
        <f>IF('Board Summary'!$B$5="","",'Board Summary'!$B$5)</f>
        <v/>
      </c>
      <c r="B269" t="str">
        <f>IF('Board Summary'!$B$6="","",'Board Summary'!$B$6)</f>
        <v/>
      </c>
      <c r="C269" t="str">
        <f>IF('Board Summary'!$B$7="","",'Board Summary'!$B$7)</f>
        <v/>
      </c>
      <c r="D269" t="str">
        <f>IF('Board Summary'!$B$8="","",'Board Summary'!$B$8)</f>
        <v/>
      </c>
      <c r="E269" s="33" t="str">
        <f>IF('Board Summary'!$B$9="","",'Board Summary'!$B$9)</f>
        <v/>
      </c>
      <c r="F269" s="33" t="str">
        <f>IF('Board Summary'!$C$9="","",'Board Summary'!$C$9)</f>
        <v/>
      </c>
      <c r="G269" s="33" t="str">
        <f>IF('Board Summary'!$E$9="","",'Board Summary'!$E$9)</f>
        <v/>
      </c>
      <c r="H269" t="str">
        <v>2.3 MS4</v>
      </c>
      <c r="I269" t="str">
        <v>Not assessed</v>
      </c>
    </row>
    <row r="270" spans="1:9" x14ac:dyDescent="0.35">
      <c r="A270" t="str">
        <f>IF('Board Summary'!$B$5="","",'Board Summary'!$B$5)</f>
        <v/>
      </c>
      <c r="B270" t="str">
        <f>IF('Board Summary'!$B$6="","",'Board Summary'!$B$6)</f>
        <v/>
      </c>
      <c r="C270" t="str">
        <f>IF('Board Summary'!$B$7="","",'Board Summary'!$B$7)</f>
        <v/>
      </c>
      <c r="D270" t="str">
        <f>IF('Board Summary'!$B$8="","",'Board Summary'!$B$8)</f>
        <v/>
      </c>
      <c r="E270" s="33" t="str">
        <f>IF('Board Summary'!$B$9="","",'Board Summary'!$B$9)</f>
        <v/>
      </c>
      <c r="F270" s="33" t="str">
        <f>IF('Board Summary'!$C$9="","",'Board Summary'!$C$9)</f>
        <v/>
      </c>
      <c r="G270" s="33" t="str">
        <f>IF('Board Summary'!$E$9="","",'Board Summary'!$E$9)</f>
        <v/>
      </c>
      <c r="H270" t="str">
        <v>2.3 MS5</v>
      </c>
      <c r="I270" t="str">
        <v>Not assessed</v>
      </c>
    </row>
    <row r="271" spans="1:9" x14ac:dyDescent="0.35">
      <c r="A271" t="str">
        <f>IF('Board Summary'!$B$5="","",'Board Summary'!$B$5)</f>
        <v/>
      </c>
      <c r="B271" t="str">
        <f>IF('Board Summary'!$B$6="","",'Board Summary'!$B$6)</f>
        <v/>
      </c>
      <c r="C271" t="str">
        <f>IF('Board Summary'!$B$7="","",'Board Summary'!$B$7)</f>
        <v/>
      </c>
      <c r="D271" t="str">
        <f>IF('Board Summary'!$B$8="","",'Board Summary'!$B$8)</f>
        <v/>
      </c>
      <c r="E271" s="33" t="str">
        <f>IF('Board Summary'!$B$9="","",'Board Summary'!$B$9)</f>
        <v/>
      </c>
      <c r="F271" s="33" t="str">
        <f>IF('Board Summary'!$C$9="","",'Board Summary'!$C$9)</f>
        <v/>
      </c>
      <c r="G271" s="33" t="str">
        <f>IF('Board Summary'!$E$9="","",'Board Summary'!$E$9)</f>
        <v/>
      </c>
      <c r="H271" t="str">
        <v>2.3 MS6</v>
      </c>
      <c r="I271" t="str">
        <v>Not assessed</v>
      </c>
    </row>
    <row r="272" spans="1:9" x14ac:dyDescent="0.35">
      <c r="A272" t="str">
        <f>IF('Board Summary'!$B$5="","",'Board Summary'!$B$5)</f>
        <v/>
      </c>
      <c r="B272" t="str">
        <f>IF('Board Summary'!$B$6="","",'Board Summary'!$B$6)</f>
        <v/>
      </c>
      <c r="C272" t="str">
        <f>IF('Board Summary'!$B$7="","",'Board Summary'!$B$7)</f>
        <v/>
      </c>
      <c r="D272" t="str">
        <f>IF('Board Summary'!$B$8="","",'Board Summary'!$B$8)</f>
        <v/>
      </c>
      <c r="E272" s="33" t="str">
        <f>IF('Board Summary'!$B$9="","",'Board Summary'!$B$9)</f>
        <v/>
      </c>
      <c r="F272" s="33" t="str">
        <f>IF('Board Summary'!$C$9="","",'Board Summary'!$C$9)</f>
        <v/>
      </c>
      <c r="G272" s="33" t="str">
        <f>IF('Board Summary'!$E$9="","",'Board Summary'!$E$9)</f>
        <v/>
      </c>
      <c r="H272" t="str">
        <v>2.3 MS7</v>
      </c>
      <c r="I272" t="str">
        <v>Not assessed</v>
      </c>
    </row>
    <row r="273" spans="1:9" x14ac:dyDescent="0.35">
      <c r="A273" t="str">
        <f>IF('Board Summary'!$B$5="","",'Board Summary'!$B$5)</f>
        <v/>
      </c>
      <c r="B273" t="str">
        <f>IF('Board Summary'!$B$6="","",'Board Summary'!$B$6)</f>
        <v/>
      </c>
      <c r="C273" t="str">
        <f>IF('Board Summary'!$B$7="","",'Board Summary'!$B$7)</f>
        <v/>
      </c>
      <c r="D273" t="str">
        <f>IF('Board Summary'!$B$8="","",'Board Summary'!$B$8)</f>
        <v/>
      </c>
      <c r="E273" s="33" t="str">
        <f>IF('Board Summary'!$B$9="","",'Board Summary'!$B$9)</f>
        <v/>
      </c>
      <c r="F273" s="33" t="str">
        <f>IF('Board Summary'!$C$9="","",'Board Summary'!$C$9)</f>
        <v/>
      </c>
      <c r="G273" s="33" t="str">
        <f>IF('Board Summary'!$E$9="","",'Board Summary'!$E$9)</f>
        <v/>
      </c>
      <c r="H273" t="str">
        <v>2.3 MS8</v>
      </c>
      <c r="I273" t="str">
        <v>Not assessed</v>
      </c>
    </row>
    <row r="274" spans="1:9" x14ac:dyDescent="0.35">
      <c r="A274" t="str">
        <f>IF('Board Summary'!$B$5="","",'Board Summary'!$B$5)</f>
        <v/>
      </c>
      <c r="B274" t="str">
        <f>IF('Board Summary'!$B$6="","",'Board Summary'!$B$6)</f>
        <v/>
      </c>
      <c r="C274" t="str">
        <f>IF('Board Summary'!$B$7="","",'Board Summary'!$B$7)</f>
        <v/>
      </c>
      <c r="D274" t="str">
        <f>IF('Board Summary'!$B$8="","",'Board Summary'!$B$8)</f>
        <v/>
      </c>
      <c r="E274" s="33" t="str">
        <f>IF('Board Summary'!$B$9="","",'Board Summary'!$B$9)</f>
        <v/>
      </c>
      <c r="F274" s="33" t="str">
        <f>IF('Board Summary'!$C$9="","",'Board Summary'!$C$9)</f>
        <v/>
      </c>
      <c r="G274" s="33" t="str">
        <f>IF('Board Summary'!$E$9="","",'Board Summary'!$E$9)</f>
        <v/>
      </c>
      <c r="H274" t="str">
        <v>2.3 QR1</v>
      </c>
      <c r="I274" t="str">
        <v>Not assessed</v>
      </c>
    </row>
    <row r="275" spans="1:9" x14ac:dyDescent="0.35">
      <c r="A275" t="str">
        <f>IF('Board Summary'!$B$5="","",'Board Summary'!$B$5)</f>
        <v/>
      </c>
      <c r="B275" t="str">
        <f>IF('Board Summary'!$B$6="","",'Board Summary'!$B$6)</f>
        <v/>
      </c>
      <c r="C275" t="str">
        <f>IF('Board Summary'!$B$7="","",'Board Summary'!$B$7)</f>
        <v/>
      </c>
      <c r="D275" t="str">
        <f>IF('Board Summary'!$B$8="","",'Board Summary'!$B$8)</f>
        <v/>
      </c>
      <c r="E275" s="33" t="str">
        <f>IF('Board Summary'!$B$9="","",'Board Summary'!$B$9)</f>
        <v/>
      </c>
      <c r="F275" s="33" t="str">
        <f>IF('Board Summary'!$C$9="","",'Board Summary'!$C$9)</f>
        <v/>
      </c>
      <c r="G275" s="33" t="str">
        <f>IF('Board Summary'!$E$9="","",'Board Summary'!$E$9)</f>
        <v/>
      </c>
      <c r="H275" t="str">
        <v>2.3 QR2</v>
      </c>
      <c r="I275" t="str">
        <v>Not assessed</v>
      </c>
    </row>
    <row r="276" spans="1:9" x14ac:dyDescent="0.35">
      <c r="A276" t="str">
        <f>IF('Board Summary'!$B$5="","",'Board Summary'!$B$5)</f>
        <v/>
      </c>
      <c r="B276" t="str">
        <f>IF('Board Summary'!$B$6="","",'Board Summary'!$B$6)</f>
        <v/>
      </c>
      <c r="C276" t="str">
        <f>IF('Board Summary'!$B$7="","",'Board Summary'!$B$7)</f>
        <v/>
      </c>
      <c r="D276" t="str">
        <f>IF('Board Summary'!$B$8="","",'Board Summary'!$B$8)</f>
        <v/>
      </c>
      <c r="E276" s="33" t="str">
        <f>IF('Board Summary'!$B$9="","",'Board Summary'!$B$9)</f>
        <v/>
      </c>
      <c r="F276" s="33" t="str">
        <f>IF('Board Summary'!$C$9="","",'Board Summary'!$C$9)</f>
        <v/>
      </c>
      <c r="G276" s="33" t="str">
        <f>IF('Board Summary'!$E$9="","",'Board Summary'!$E$9)</f>
        <v/>
      </c>
      <c r="H276" t="str">
        <v>2.3 QR3</v>
      </c>
      <c r="I276" t="str">
        <v>Not assessed</v>
      </c>
    </row>
    <row r="277" spans="1:9" x14ac:dyDescent="0.35">
      <c r="A277" t="str">
        <f>IF('Board Summary'!$B$5="","",'Board Summary'!$B$5)</f>
        <v/>
      </c>
      <c r="B277" t="str">
        <f>IF('Board Summary'!$B$6="","",'Board Summary'!$B$6)</f>
        <v/>
      </c>
      <c r="C277" t="str">
        <f>IF('Board Summary'!$B$7="","",'Board Summary'!$B$7)</f>
        <v/>
      </c>
      <c r="D277" t="str">
        <f>IF('Board Summary'!$B$8="","",'Board Summary'!$B$8)</f>
        <v/>
      </c>
      <c r="E277" s="33" t="str">
        <f>IF('Board Summary'!$B$9="","",'Board Summary'!$B$9)</f>
        <v/>
      </c>
      <c r="F277" s="33" t="str">
        <f>IF('Board Summary'!$C$9="","",'Board Summary'!$C$9)</f>
        <v/>
      </c>
      <c r="G277" s="33" t="str">
        <f>IF('Board Summary'!$E$9="","",'Board Summary'!$E$9)</f>
        <v/>
      </c>
      <c r="H277" t="str">
        <v>2.3 QR4</v>
      </c>
      <c r="I277" t="str">
        <v>Not assessed</v>
      </c>
    </row>
    <row r="278" spans="1:9" x14ac:dyDescent="0.35">
      <c r="A278" t="str">
        <f>IF('Board Summary'!$B$5="","",'Board Summary'!$B$5)</f>
        <v/>
      </c>
      <c r="B278" t="str">
        <f>IF('Board Summary'!$B$6="","",'Board Summary'!$B$6)</f>
        <v/>
      </c>
      <c r="C278" t="str">
        <f>IF('Board Summary'!$B$7="","",'Board Summary'!$B$7)</f>
        <v/>
      </c>
      <c r="D278" t="str">
        <f>IF('Board Summary'!$B$8="","",'Board Summary'!$B$8)</f>
        <v/>
      </c>
      <c r="E278" s="33" t="str">
        <f>IF('Board Summary'!$B$9="","",'Board Summary'!$B$9)</f>
        <v/>
      </c>
      <c r="F278" s="33" t="str">
        <f>IF('Board Summary'!$C$9="","",'Board Summary'!$C$9)</f>
        <v/>
      </c>
      <c r="G278" s="33" t="str">
        <f>IF('Board Summary'!$E$9="","",'Board Summary'!$E$9)</f>
        <v/>
      </c>
      <c r="H278" t="str">
        <v>2.3 QR5</v>
      </c>
      <c r="I278" t="str">
        <v>Not assessed</v>
      </c>
    </row>
    <row r="279" spans="1:9" x14ac:dyDescent="0.35">
      <c r="A279" t="str">
        <f>IF('Board Summary'!$B$5="","",'Board Summary'!$B$5)</f>
        <v/>
      </c>
      <c r="B279" t="str">
        <f>IF('Board Summary'!$B$6="","",'Board Summary'!$B$6)</f>
        <v/>
      </c>
      <c r="C279" t="str">
        <f>IF('Board Summary'!$B$7="","",'Board Summary'!$B$7)</f>
        <v/>
      </c>
      <c r="D279" t="str">
        <f>IF('Board Summary'!$B$8="","",'Board Summary'!$B$8)</f>
        <v/>
      </c>
      <c r="E279" s="33" t="str">
        <f>IF('Board Summary'!$B$9="","",'Board Summary'!$B$9)</f>
        <v/>
      </c>
      <c r="F279" s="33" t="str">
        <f>IF('Board Summary'!$C$9="","",'Board Summary'!$C$9)</f>
        <v/>
      </c>
      <c r="G279" s="33" t="str">
        <f>IF('Board Summary'!$E$9="","",'Board Summary'!$E$9)</f>
        <v/>
      </c>
      <c r="H279" t="str">
        <v>2.3 QR6</v>
      </c>
      <c r="I279" t="str">
        <v>Not assessed</v>
      </c>
    </row>
    <row r="280" spans="1:9" x14ac:dyDescent="0.35">
      <c r="A280" t="str">
        <f>IF('Board Summary'!$B$5="","",'Board Summary'!$B$5)</f>
        <v/>
      </c>
      <c r="B280" t="str">
        <f>IF('Board Summary'!$B$6="","",'Board Summary'!$B$6)</f>
        <v/>
      </c>
      <c r="C280" t="str">
        <f>IF('Board Summary'!$B$7="","",'Board Summary'!$B$7)</f>
        <v/>
      </c>
      <c r="D280" t="str">
        <f>IF('Board Summary'!$B$8="","",'Board Summary'!$B$8)</f>
        <v/>
      </c>
      <c r="E280" s="33" t="str">
        <f>IF('Board Summary'!$B$9="","",'Board Summary'!$B$9)</f>
        <v/>
      </c>
      <c r="F280" s="33" t="str">
        <f>IF('Board Summary'!$C$9="","",'Board Summary'!$C$9)</f>
        <v/>
      </c>
      <c r="G280" s="33" t="str">
        <f>IF('Board Summary'!$E$9="","",'Board Summary'!$E$9)</f>
        <v/>
      </c>
      <c r="H280" t="str">
        <v>2.3 QR7</v>
      </c>
      <c r="I280" t="str">
        <v>Not assessed</v>
      </c>
    </row>
    <row r="281" spans="1:9" x14ac:dyDescent="0.35">
      <c r="A281" t="str">
        <f>IF('Board Summary'!$B$5="","",'Board Summary'!$B$5)</f>
        <v/>
      </c>
      <c r="B281" t="str">
        <f>IF('Board Summary'!$B$6="","",'Board Summary'!$B$6)</f>
        <v/>
      </c>
      <c r="C281" t="str">
        <f>IF('Board Summary'!$B$7="","",'Board Summary'!$B$7)</f>
        <v/>
      </c>
      <c r="D281" t="str">
        <f>IF('Board Summary'!$B$8="","",'Board Summary'!$B$8)</f>
        <v/>
      </c>
      <c r="E281" s="33" t="str">
        <f>IF('Board Summary'!$B$9="","",'Board Summary'!$B$9)</f>
        <v/>
      </c>
      <c r="F281" s="33" t="str">
        <f>IF('Board Summary'!$C$9="","",'Board Summary'!$C$9)</f>
        <v/>
      </c>
      <c r="G281" s="33" t="str">
        <f>IF('Board Summary'!$E$9="","",'Board Summary'!$E$9)</f>
        <v/>
      </c>
      <c r="H281" t="str">
        <v>2.3 QR8</v>
      </c>
      <c r="I281" t="str">
        <v>Not assessed</v>
      </c>
    </row>
    <row r="282" spans="1:9" x14ac:dyDescent="0.35">
      <c r="A282" t="str">
        <f>IF('Board Summary'!$B$5="","",'Board Summary'!$B$5)</f>
        <v/>
      </c>
      <c r="B282" t="str">
        <f>IF('Board Summary'!$B$6="","",'Board Summary'!$B$6)</f>
        <v/>
      </c>
      <c r="C282" t="str">
        <f>IF('Board Summary'!$B$7="","",'Board Summary'!$B$7)</f>
        <v/>
      </c>
      <c r="D282" t="str">
        <f>IF('Board Summary'!$B$8="","",'Board Summary'!$B$8)</f>
        <v/>
      </c>
      <c r="E282" s="33" t="str">
        <f>IF('Board Summary'!$B$9="","",'Board Summary'!$B$9)</f>
        <v/>
      </c>
      <c r="F282" s="33" t="str">
        <f>IF('Board Summary'!$C$9="","",'Board Summary'!$C$9)</f>
        <v/>
      </c>
      <c r="G282" s="33" t="str">
        <f>IF('Board Summary'!$E$9="","",'Board Summary'!$E$9)</f>
        <v/>
      </c>
      <c r="H282" t="str">
        <v>2.4 MS1</v>
      </c>
      <c r="I282" t="str">
        <v>Not assessed</v>
      </c>
    </row>
    <row r="283" spans="1:9" x14ac:dyDescent="0.35">
      <c r="A283" t="str">
        <f>IF('Board Summary'!$B$5="","",'Board Summary'!$B$5)</f>
        <v/>
      </c>
      <c r="B283" t="str">
        <f>IF('Board Summary'!$B$6="","",'Board Summary'!$B$6)</f>
        <v/>
      </c>
      <c r="C283" t="str">
        <f>IF('Board Summary'!$B$7="","",'Board Summary'!$B$7)</f>
        <v/>
      </c>
      <c r="D283" t="str">
        <f>IF('Board Summary'!$B$8="","",'Board Summary'!$B$8)</f>
        <v/>
      </c>
      <c r="E283" s="33" t="str">
        <f>IF('Board Summary'!$B$9="","",'Board Summary'!$B$9)</f>
        <v/>
      </c>
      <c r="F283" s="33" t="str">
        <f>IF('Board Summary'!$C$9="","",'Board Summary'!$C$9)</f>
        <v/>
      </c>
      <c r="G283" s="33" t="str">
        <f>IF('Board Summary'!$E$9="","",'Board Summary'!$E$9)</f>
        <v/>
      </c>
      <c r="H283" t="str">
        <v>2.4 MS2</v>
      </c>
      <c r="I283" t="str">
        <v>Not assessed</v>
      </c>
    </row>
    <row r="284" spans="1:9" x14ac:dyDescent="0.35">
      <c r="A284" t="str">
        <f>IF('Board Summary'!$B$5="","",'Board Summary'!$B$5)</f>
        <v/>
      </c>
      <c r="B284" t="str">
        <f>IF('Board Summary'!$B$6="","",'Board Summary'!$B$6)</f>
        <v/>
      </c>
      <c r="C284" t="str">
        <f>IF('Board Summary'!$B$7="","",'Board Summary'!$B$7)</f>
        <v/>
      </c>
      <c r="D284" t="str">
        <f>IF('Board Summary'!$B$8="","",'Board Summary'!$B$8)</f>
        <v/>
      </c>
      <c r="E284" s="33" t="str">
        <f>IF('Board Summary'!$B$9="","",'Board Summary'!$B$9)</f>
        <v/>
      </c>
      <c r="F284" s="33" t="str">
        <f>IF('Board Summary'!$C$9="","",'Board Summary'!$C$9)</f>
        <v/>
      </c>
      <c r="G284" s="33" t="str">
        <f>IF('Board Summary'!$E$9="","",'Board Summary'!$E$9)</f>
        <v/>
      </c>
      <c r="H284" t="str">
        <v>2.4 MS3</v>
      </c>
      <c r="I284" t="str">
        <v>Not assessed</v>
      </c>
    </row>
    <row r="285" spans="1:9" x14ac:dyDescent="0.35">
      <c r="A285" t="str">
        <f>IF('Board Summary'!$B$5="","",'Board Summary'!$B$5)</f>
        <v/>
      </c>
      <c r="B285" t="str">
        <f>IF('Board Summary'!$B$6="","",'Board Summary'!$B$6)</f>
        <v/>
      </c>
      <c r="C285" t="str">
        <f>IF('Board Summary'!$B$7="","",'Board Summary'!$B$7)</f>
        <v/>
      </c>
      <c r="D285" t="str">
        <f>IF('Board Summary'!$B$8="","",'Board Summary'!$B$8)</f>
        <v/>
      </c>
      <c r="E285" s="33" t="str">
        <f>IF('Board Summary'!$B$9="","",'Board Summary'!$B$9)</f>
        <v/>
      </c>
      <c r="F285" s="33" t="str">
        <f>IF('Board Summary'!$C$9="","",'Board Summary'!$C$9)</f>
        <v/>
      </c>
      <c r="G285" s="33" t="str">
        <f>IF('Board Summary'!$E$9="","",'Board Summary'!$E$9)</f>
        <v/>
      </c>
      <c r="H285" t="str">
        <v>2.4 MS4</v>
      </c>
      <c r="I285" t="str">
        <v>Not assessed</v>
      </c>
    </row>
    <row r="286" spans="1:9" x14ac:dyDescent="0.35">
      <c r="A286" t="str">
        <f>IF('Board Summary'!$B$5="","",'Board Summary'!$B$5)</f>
        <v/>
      </c>
      <c r="B286" t="str">
        <f>IF('Board Summary'!$B$6="","",'Board Summary'!$B$6)</f>
        <v/>
      </c>
      <c r="C286" t="str">
        <f>IF('Board Summary'!$B$7="","",'Board Summary'!$B$7)</f>
        <v/>
      </c>
      <c r="D286" t="str">
        <f>IF('Board Summary'!$B$8="","",'Board Summary'!$B$8)</f>
        <v/>
      </c>
      <c r="E286" s="33" t="str">
        <f>IF('Board Summary'!$B$9="","",'Board Summary'!$B$9)</f>
        <v/>
      </c>
      <c r="F286" s="33" t="str">
        <f>IF('Board Summary'!$C$9="","",'Board Summary'!$C$9)</f>
        <v/>
      </c>
      <c r="G286" s="33" t="str">
        <f>IF('Board Summary'!$E$9="","",'Board Summary'!$E$9)</f>
        <v/>
      </c>
      <c r="H286" t="str">
        <v>2.4 MS5</v>
      </c>
      <c r="I286" t="str">
        <v>Not assessed</v>
      </c>
    </row>
    <row r="287" spans="1:9" x14ac:dyDescent="0.35">
      <c r="A287" t="str">
        <f>IF('Board Summary'!$B$5="","",'Board Summary'!$B$5)</f>
        <v/>
      </c>
      <c r="B287" t="str">
        <f>IF('Board Summary'!$B$6="","",'Board Summary'!$B$6)</f>
        <v/>
      </c>
      <c r="C287" t="str">
        <f>IF('Board Summary'!$B$7="","",'Board Summary'!$B$7)</f>
        <v/>
      </c>
      <c r="D287" t="str">
        <f>IF('Board Summary'!$B$8="","",'Board Summary'!$B$8)</f>
        <v/>
      </c>
      <c r="E287" s="33" t="str">
        <f>IF('Board Summary'!$B$9="","",'Board Summary'!$B$9)</f>
        <v/>
      </c>
      <c r="F287" s="33" t="str">
        <f>IF('Board Summary'!$C$9="","",'Board Summary'!$C$9)</f>
        <v/>
      </c>
      <c r="G287" s="33" t="str">
        <f>IF('Board Summary'!$E$9="","",'Board Summary'!$E$9)</f>
        <v/>
      </c>
      <c r="H287" t="str">
        <v>2.4 MS6</v>
      </c>
      <c r="I287" t="str">
        <v>Not assessed</v>
      </c>
    </row>
    <row r="288" spans="1:9" x14ac:dyDescent="0.35">
      <c r="A288" t="str">
        <f>IF('Board Summary'!$B$5="","",'Board Summary'!$B$5)</f>
        <v/>
      </c>
      <c r="B288" t="str">
        <f>IF('Board Summary'!$B$6="","",'Board Summary'!$B$6)</f>
        <v/>
      </c>
      <c r="C288" t="str">
        <f>IF('Board Summary'!$B$7="","",'Board Summary'!$B$7)</f>
        <v/>
      </c>
      <c r="D288" t="str">
        <f>IF('Board Summary'!$B$8="","",'Board Summary'!$B$8)</f>
        <v/>
      </c>
      <c r="E288" s="33" t="str">
        <f>IF('Board Summary'!$B$9="","",'Board Summary'!$B$9)</f>
        <v/>
      </c>
      <c r="F288" s="33" t="str">
        <f>IF('Board Summary'!$C$9="","",'Board Summary'!$C$9)</f>
        <v/>
      </c>
      <c r="G288" s="33" t="str">
        <f>IF('Board Summary'!$E$9="","",'Board Summary'!$E$9)</f>
        <v/>
      </c>
      <c r="H288" t="str">
        <v>2.4 MS7</v>
      </c>
      <c r="I288" t="str">
        <v>Not assessed</v>
      </c>
    </row>
    <row r="289" spans="1:9" x14ac:dyDescent="0.35">
      <c r="A289" t="str">
        <f>IF('Board Summary'!$B$5="","",'Board Summary'!$B$5)</f>
        <v/>
      </c>
      <c r="B289" t="str">
        <f>IF('Board Summary'!$B$6="","",'Board Summary'!$B$6)</f>
        <v/>
      </c>
      <c r="C289" t="str">
        <f>IF('Board Summary'!$B$7="","",'Board Summary'!$B$7)</f>
        <v/>
      </c>
      <c r="D289" t="str">
        <f>IF('Board Summary'!$B$8="","",'Board Summary'!$B$8)</f>
        <v/>
      </c>
      <c r="E289" s="33" t="str">
        <f>IF('Board Summary'!$B$9="","",'Board Summary'!$B$9)</f>
        <v/>
      </c>
      <c r="F289" s="33" t="str">
        <f>IF('Board Summary'!$C$9="","",'Board Summary'!$C$9)</f>
        <v/>
      </c>
      <c r="G289" s="33" t="str">
        <f>IF('Board Summary'!$E$9="","",'Board Summary'!$E$9)</f>
        <v/>
      </c>
      <c r="H289" t="str">
        <v>2.4 QR1</v>
      </c>
      <c r="I289" t="str">
        <v>Not assessed</v>
      </c>
    </row>
    <row r="290" spans="1:9" x14ac:dyDescent="0.35">
      <c r="A290" t="str">
        <f>IF('Board Summary'!$B$5="","",'Board Summary'!$B$5)</f>
        <v/>
      </c>
      <c r="B290" t="str">
        <f>IF('Board Summary'!$B$6="","",'Board Summary'!$B$6)</f>
        <v/>
      </c>
      <c r="C290" t="str">
        <f>IF('Board Summary'!$B$7="","",'Board Summary'!$B$7)</f>
        <v/>
      </c>
      <c r="D290" t="str">
        <f>IF('Board Summary'!$B$8="","",'Board Summary'!$B$8)</f>
        <v/>
      </c>
      <c r="E290" s="33" t="str">
        <f>IF('Board Summary'!$B$9="","",'Board Summary'!$B$9)</f>
        <v/>
      </c>
      <c r="F290" s="33" t="str">
        <f>IF('Board Summary'!$C$9="","",'Board Summary'!$C$9)</f>
        <v/>
      </c>
      <c r="G290" s="33" t="str">
        <f>IF('Board Summary'!$E$9="","",'Board Summary'!$E$9)</f>
        <v/>
      </c>
      <c r="H290" t="str">
        <v>2.4 QR2</v>
      </c>
      <c r="I290" t="str">
        <v>Not assessed</v>
      </c>
    </row>
    <row r="291" spans="1:9" x14ac:dyDescent="0.35">
      <c r="A291" t="str">
        <f>IF('Board Summary'!$B$5="","",'Board Summary'!$B$5)</f>
        <v/>
      </c>
      <c r="B291" t="str">
        <f>IF('Board Summary'!$B$6="","",'Board Summary'!$B$6)</f>
        <v/>
      </c>
      <c r="C291" t="str">
        <f>IF('Board Summary'!$B$7="","",'Board Summary'!$B$7)</f>
        <v/>
      </c>
      <c r="D291" t="str">
        <f>IF('Board Summary'!$B$8="","",'Board Summary'!$B$8)</f>
        <v/>
      </c>
      <c r="E291" s="33" t="str">
        <f>IF('Board Summary'!$B$9="","",'Board Summary'!$B$9)</f>
        <v/>
      </c>
      <c r="F291" s="33" t="str">
        <f>IF('Board Summary'!$C$9="","",'Board Summary'!$C$9)</f>
        <v/>
      </c>
      <c r="G291" s="33" t="str">
        <f>IF('Board Summary'!$E$9="","",'Board Summary'!$E$9)</f>
        <v/>
      </c>
      <c r="H291" t="str">
        <v>2.4 QR3</v>
      </c>
      <c r="I291" t="str">
        <v>Not assessed</v>
      </c>
    </row>
    <row r="292" spans="1:9" x14ac:dyDescent="0.35">
      <c r="A292" t="str">
        <f>IF('Board Summary'!$B$5="","",'Board Summary'!$B$5)</f>
        <v/>
      </c>
      <c r="B292" t="str">
        <f>IF('Board Summary'!$B$6="","",'Board Summary'!$B$6)</f>
        <v/>
      </c>
      <c r="C292" t="str">
        <f>IF('Board Summary'!$B$7="","",'Board Summary'!$B$7)</f>
        <v/>
      </c>
      <c r="D292" t="str">
        <f>IF('Board Summary'!$B$8="","",'Board Summary'!$B$8)</f>
        <v/>
      </c>
      <c r="E292" s="33" t="str">
        <f>IF('Board Summary'!$B$9="","",'Board Summary'!$B$9)</f>
        <v/>
      </c>
      <c r="F292" s="33" t="str">
        <f>IF('Board Summary'!$C$9="","",'Board Summary'!$C$9)</f>
        <v/>
      </c>
      <c r="G292" s="33" t="str">
        <f>IF('Board Summary'!$E$9="","",'Board Summary'!$E$9)</f>
        <v/>
      </c>
      <c r="H292" t="str">
        <v>2.4 QR4</v>
      </c>
      <c r="I292" t="str">
        <v>Not assessed</v>
      </c>
    </row>
    <row r="293" spans="1:9" x14ac:dyDescent="0.35">
      <c r="A293" t="str">
        <f>IF('Board Summary'!$B$5="","",'Board Summary'!$B$5)</f>
        <v/>
      </c>
      <c r="B293" t="str">
        <f>IF('Board Summary'!$B$6="","",'Board Summary'!$B$6)</f>
        <v/>
      </c>
      <c r="C293" t="str">
        <f>IF('Board Summary'!$B$7="","",'Board Summary'!$B$7)</f>
        <v/>
      </c>
      <c r="D293" t="str">
        <f>IF('Board Summary'!$B$8="","",'Board Summary'!$B$8)</f>
        <v/>
      </c>
      <c r="E293" s="33" t="str">
        <f>IF('Board Summary'!$B$9="","",'Board Summary'!$B$9)</f>
        <v/>
      </c>
      <c r="F293" s="33" t="str">
        <f>IF('Board Summary'!$C$9="","",'Board Summary'!$C$9)</f>
        <v/>
      </c>
      <c r="G293" s="33" t="str">
        <f>IF('Board Summary'!$E$9="","",'Board Summary'!$E$9)</f>
        <v/>
      </c>
      <c r="H293" t="str">
        <v>2.4 QR5</v>
      </c>
      <c r="I293" t="str">
        <v>Not assessed</v>
      </c>
    </row>
    <row r="294" spans="1:9" x14ac:dyDescent="0.35">
      <c r="A294" t="str">
        <f>IF('Board Summary'!$B$5="","",'Board Summary'!$B$5)</f>
        <v/>
      </c>
      <c r="B294" t="str">
        <f>IF('Board Summary'!$B$6="","",'Board Summary'!$B$6)</f>
        <v/>
      </c>
      <c r="C294" t="str">
        <f>IF('Board Summary'!$B$7="","",'Board Summary'!$B$7)</f>
        <v/>
      </c>
      <c r="D294" t="str">
        <f>IF('Board Summary'!$B$8="","",'Board Summary'!$B$8)</f>
        <v/>
      </c>
      <c r="E294" s="33" t="str">
        <f>IF('Board Summary'!$B$9="","",'Board Summary'!$B$9)</f>
        <v/>
      </c>
      <c r="F294" s="33" t="str">
        <f>IF('Board Summary'!$C$9="","",'Board Summary'!$C$9)</f>
        <v/>
      </c>
      <c r="G294" s="33" t="str">
        <f>IF('Board Summary'!$E$9="","",'Board Summary'!$E$9)</f>
        <v/>
      </c>
      <c r="H294" t="str">
        <v>2.4 QR6</v>
      </c>
      <c r="I294" t="str">
        <v>Not assessed</v>
      </c>
    </row>
    <row r="295" spans="1:9" x14ac:dyDescent="0.35">
      <c r="A295" t="str">
        <f>IF('Board Summary'!$B$5="","",'Board Summary'!$B$5)</f>
        <v/>
      </c>
      <c r="B295" t="str">
        <f>IF('Board Summary'!$B$6="","",'Board Summary'!$B$6)</f>
        <v/>
      </c>
      <c r="C295" t="str">
        <f>IF('Board Summary'!$B$7="","",'Board Summary'!$B$7)</f>
        <v/>
      </c>
      <c r="D295" t="str">
        <f>IF('Board Summary'!$B$8="","",'Board Summary'!$B$8)</f>
        <v/>
      </c>
      <c r="E295" s="33" t="str">
        <f>IF('Board Summary'!$B$9="","",'Board Summary'!$B$9)</f>
        <v/>
      </c>
      <c r="F295" s="33" t="str">
        <f>IF('Board Summary'!$C$9="","",'Board Summary'!$C$9)</f>
        <v/>
      </c>
      <c r="G295" s="33" t="str">
        <f>IF('Board Summary'!$E$9="","",'Board Summary'!$E$9)</f>
        <v/>
      </c>
      <c r="H295" t="str">
        <v>2.4 QR7</v>
      </c>
      <c r="I295" t="str">
        <v>Not assessed</v>
      </c>
    </row>
    <row r="296" spans="1:9" x14ac:dyDescent="0.35">
      <c r="A296" t="str">
        <f>IF('Board Summary'!$B$5="","",'Board Summary'!$B$5)</f>
        <v/>
      </c>
      <c r="B296" t="str">
        <f>IF('Board Summary'!$B$6="","",'Board Summary'!$B$6)</f>
        <v/>
      </c>
      <c r="C296" t="str">
        <f>IF('Board Summary'!$B$7="","",'Board Summary'!$B$7)</f>
        <v/>
      </c>
      <c r="D296" t="str">
        <f>IF('Board Summary'!$B$8="","",'Board Summary'!$B$8)</f>
        <v/>
      </c>
      <c r="E296" s="33" t="str">
        <f>IF('Board Summary'!$B$9="","",'Board Summary'!$B$9)</f>
        <v/>
      </c>
      <c r="F296" s="33" t="str">
        <f>IF('Board Summary'!$C$9="","",'Board Summary'!$C$9)</f>
        <v/>
      </c>
      <c r="G296" s="33" t="str">
        <f>IF('Board Summary'!$E$9="","",'Board Summary'!$E$9)</f>
        <v/>
      </c>
      <c r="H296" t="str">
        <v>2.5 MS1</v>
      </c>
      <c r="I296" t="str">
        <v>Not assessed</v>
      </c>
    </row>
    <row r="297" spans="1:9" x14ac:dyDescent="0.35">
      <c r="A297" t="str">
        <f>IF('Board Summary'!$B$5="","",'Board Summary'!$B$5)</f>
        <v/>
      </c>
      <c r="B297" t="str">
        <f>IF('Board Summary'!$B$6="","",'Board Summary'!$B$6)</f>
        <v/>
      </c>
      <c r="C297" t="str">
        <f>IF('Board Summary'!$B$7="","",'Board Summary'!$B$7)</f>
        <v/>
      </c>
      <c r="D297" t="str">
        <f>IF('Board Summary'!$B$8="","",'Board Summary'!$B$8)</f>
        <v/>
      </c>
      <c r="E297" s="33" t="str">
        <f>IF('Board Summary'!$B$9="","",'Board Summary'!$B$9)</f>
        <v/>
      </c>
      <c r="F297" s="33" t="str">
        <f>IF('Board Summary'!$C$9="","",'Board Summary'!$C$9)</f>
        <v/>
      </c>
      <c r="G297" s="33" t="str">
        <f>IF('Board Summary'!$E$9="","",'Board Summary'!$E$9)</f>
        <v/>
      </c>
      <c r="H297" t="str">
        <v>2.5 MS2</v>
      </c>
      <c r="I297" t="str">
        <v>Not assessed</v>
      </c>
    </row>
    <row r="298" spans="1:9" x14ac:dyDescent="0.35">
      <c r="A298" t="str">
        <f>IF('Board Summary'!$B$5="","",'Board Summary'!$B$5)</f>
        <v/>
      </c>
      <c r="B298" t="str">
        <f>IF('Board Summary'!$B$6="","",'Board Summary'!$B$6)</f>
        <v/>
      </c>
      <c r="C298" t="str">
        <f>IF('Board Summary'!$B$7="","",'Board Summary'!$B$7)</f>
        <v/>
      </c>
      <c r="D298" t="str">
        <f>IF('Board Summary'!$B$8="","",'Board Summary'!$B$8)</f>
        <v/>
      </c>
      <c r="E298" s="33" t="str">
        <f>IF('Board Summary'!$B$9="","",'Board Summary'!$B$9)</f>
        <v/>
      </c>
      <c r="F298" s="33" t="str">
        <f>IF('Board Summary'!$C$9="","",'Board Summary'!$C$9)</f>
        <v/>
      </c>
      <c r="G298" s="33" t="str">
        <f>IF('Board Summary'!$E$9="","",'Board Summary'!$E$9)</f>
        <v/>
      </c>
      <c r="H298" t="str">
        <v>2.5 MS3</v>
      </c>
      <c r="I298" t="str">
        <v>Not assessed</v>
      </c>
    </row>
    <row r="299" spans="1:9" x14ac:dyDescent="0.35">
      <c r="A299" t="str">
        <f>IF('Board Summary'!$B$5="","",'Board Summary'!$B$5)</f>
        <v/>
      </c>
      <c r="B299" t="str">
        <f>IF('Board Summary'!$B$6="","",'Board Summary'!$B$6)</f>
        <v/>
      </c>
      <c r="C299" t="str">
        <f>IF('Board Summary'!$B$7="","",'Board Summary'!$B$7)</f>
        <v/>
      </c>
      <c r="D299" t="str">
        <f>IF('Board Summary'!$B$8="","",'Board Summary'!$B$8)</f>
        <v/>
      </c>
      <c r="E299" s="33" t="str">
        <f>IF('Board Summary'!$B$9="","",'Board Summary'!$B$9)</f>
        <v/>
      </c>
      <c r="F299" s="33" t="str">
        <f>IF('Board Summary'!$C$9="","",'Board Summary'!$C$9)</f>
        <v/>
      </c>
      <c r="G299" s="33" t="str">
        <f>IF('Board Summary'!$E$9="","",'Board Summary'!$E$9)</f>
        <v/>
      </c>
      <c r="H299" t="str">
        <v>2.5 MS4</v>
      </c>
      <c r="I299" t="str">
        <v>Not assessed</v>
      </c>
    </row>
    <row r="300" spans="1:9" x14ac:dyDescent="0.35">
      <c r="A300" t="str">
        <f>IF('Board Summary'!$B$5="","",'Board Summary'!$B$5)</f>
        <v/>
      </c>
      <c r="B300" t="str">
        <f>IF('Board Summary'!$B$6="","",'Board Summary'!$B$6)</f>
        <v/>
      </c>
      <c r="C300" t="str">
        <f>IF('Board Summary'!$B$7="","",'Board Summary'!$B$7)</f>
        <v/>
      </c>
      <c r="D300" t="str">
        <f>IF('Board Summary'!$B$8="","",'Board Summary'!$B$8)</f>
        <v/>
      </c>
      <c r="E300" s="33" t="str">
        <f>IF('Board Summary'!$B$9="","",'Board Summary'!$B$9)</f>
        <v/>
      </c>
      <c r="F300" s="33" t="str">
        <f>IF('Board Summary'!$C$9="","",'Board Summary'!$C$9)</f>
        <v/>
      </c>
      <c r="G300" s="33" t="str">
        <f>IF('Board Summary'!$E$9="","",'Board Summary'!$E$9)</f>
        <v/>
      </c>
      <c r="H300" t="str">
        <v>2.5 MS5</v>
      </c>
      <c r="I300" t="str">
        <v>Not assessed</v>
      </c>
    </row>
    <row r="301" spans="1:9" x14ac:dyDescent="0.35">
      <c r="A301" t="str">
        <f>IF('Board Summary'!$B$5="","",'Board Summary'!$B$5)</f>
        <v/>
      </c>
      <c r="B301" t="str">
        <f>IF('Board Summary'!$B$6="","",'Board Summary'!$B$6)</f>
        <v/>
      </c>
      <c r="C301" t="str">
        <f>IF('Board Summary'!$B$7="","",'Board Summary'!$B$7)</f>
        <v/>
      </c>
      <c r="D301" t="str">
        <f>IF('Board Summary'!$B$8="","",'Board Summary'!$B$8)</f>
        <v/>
      </c>
      <c r="E301" s="33" t="str">
        <f>IF('Board Summary'!$B$9="","",'Board Summary'!$B$9)</f>
        <v/>
      </c>
      <c r="F301" s="33" t="str">
        <f>IF('Board Summary'!$C$9="","",'Board Summary'!$C$9)</f>
        <v/>
      </c>
      <c r="G301" s="33" t="str">
        <f>IF('Board Summary'!$E$9="","",'Board Summary'!$E$9)</f>
        <v/>
      </c>
      <c r="H301" t="str">
        <v>2.5 MS6</v>
      </c>
      <c r="I301" t="str">
        <v>Not assessed</v>
      </c>
    </row>
    <row r="302" spans="1:9" x14ac:dyDescent="0.35">
      <c r="A302" t="str">
        <f>IF('Board Summary'!$B$5="","",'Board Summary'!$B$5)</f>
        <v/>
      </c>
      <c r="B302" t="str">
        <f>IF('Board Summary'!$B$6="","",'Board Summary'!$B$6)</f>
        <v/>
      </c>
      <c r="C302" t="str">
        <f>IF('Board Summary'!$B$7="","",'Board Summary'!$B$7)</f>
        <v/>
      </c>
      <c r="D302" t="str">
        <f>IF('Board Summary'!$B$8="","",'Board Summary'!$B$8)</f>
        <v/>
      </c>
      <c r="E302" s="33" t="str">
        <f>IF('Board Summary'!$B$9="","",'Board Summary'!$B$9)</f>
        <v/>
      </c>
      <c r="F302" s="33" t="str">
        <f>IF('Board Summary'!$C$9="","",'Board Summary'!$C$9)</f>
        <v/>
      </c>
      <c r="G302" s="33" t="str">
        <f>IF('Board Summary'!$E$9="","",'Board Summary'!$E$9)</f>
        <v/>
      </c>
      <c r="H302" t="str">
        <v>2.5 MS7</v>
      </c>
      <c r="I302" t="str">
        <v>Not assessed</v>
      </c>
    </row>
    <row r="303" spans="1:9" x14ac:dyDescent="0.35">
      <c r="A303" t="str">
        <f>IF('Board Summary'!$B$5="","",'Board Summary'!$B$5)</f>
        <v/>
      </c>
      <c r="B303" t="str">
        <f>IF('Board Summary'!$B$6="","",'Board Summary'!$B$6)</f>
        <v/>
      </c>
      <c r="C303" t="str">
        <f>IF('Board Summary'!$B$7="","",'Board Summary'!$B$7)</f>
        <v/>
      </c>
      <c r="D303" t="str">
        <f>IF('Board Summary'!$B$8="","",'Board Summary'!$B$8)</f>
        <v/>
      </c>
      <c r="E303" s="33" t="str">
        <f>IF('Board Summary'!$B$9="","",'Board Summary'!$B$9)</f>
        <v/>
      </c>
      <c r="F303" s="33" t="str">
        <f>IF('Board Summary'!$C$9="","",'Board Summary'!$C$9)</f>
        <v/>
      </c>
      <c r="G303" s="33" t="str">
        <f>IF('Board Summary'!$E$9="","",'Board Summary'!$E$9)</f>
        <v/>
      </c>
      <c r="H303" t="str">
        <v>2.5 MS8</v>
      </c>
      <c r="I303" t="str">
        <v>Not assessed</v>
      </c>
    </row>
    <row r="304" spans="1:9" x14ac:dyDescent="0.35">
      <c r="A304" t="str">
        <f>IF('Board Summary'!$B$5="","",'Board Summary'!$B$5)</f>
        <v/>
      </c>
      <c r="B304" t="str">
        <f>IF('Board Summary'!$B$6="","",'Board Summary'!$B$6)</f>
        <v/>
      </c>
      <c r="C304" t="str">
        <f>IF('Board Summary'!$B$7="","",'Board Summary'!$B$7)</f>
        <v/>
      </c>
      <c r="D304" t="str">
        <f>IF('Board Summary'!$B$8="","",'Board Summary'!$B$8)</f>
        <v/>
      </c>
      <c r="E304" s="33" t="str">
        <f>IF('Board Summary'!$B$9="","",'Board Summary'!$B$9)</f>
        <v/>
      </c>
      <c r="F304" s="33" t="str">
        <f>IF('Board Summary'!$C$9="","",'Board Summary'!$C$9)</f>
        <v/>
      </c>
      <c r="G304" s="33" t="str">
        <f>IF('Board Summary'!$E$9="","",'Board Summary'!$E$9)</f>
        <v/>
      </c>
      <c r="H304" t="str">
        <v>2.5 MS9</v>
      </c>
      <c r="I304" t="str">
        <v>Not assessed</v>
      </c>
    </row>
    <row r="305" spans="1:9" x14ac:dyDescent="0.35">
      <c r="A305" t="str">
        <f>IF('Board Summary'!$B$5="","",'Board Summary'!$B$5)</f>
        <v/>
      </c>
      <c r="B305" t="str">
        <f>IF('Board Summary'!$B$6="","",'Board Summary'!$B$6)</f>
        <v/>
      </c>
      <c r="C305" t="str">
        <f>IF('Board Summary'!$B$7="","",'Board Summary'!$B$7)</f>
        <v/>
      </c>
      <c r="D305" t="str">
        <f>IF('Board Summary'!$B$8="","",'Board Summary'!$B$8)</f>
        <v/>
      </c>
      <c r="E305" s="33" t="str">
        <f>IF('Board Summary'!$B$9="","",'Board Summary'!$B$9)</f>
        <v/>
      </c>
      <c r="F305" s="33" t="str">
        <f>IF('Board Summary'!$C$9="","",'Board Summary'!$C$9)</f>
        <v/>
      </c>
      <c r="G305" s="33" t="str">
        <f>IF('Board Summary'!$E$9="","",'Board Summary'!$E$9)</f>
        <v/>
      </c>
      <c r="H305" t="str">
        <v>2.5 MS10</v>
      </c>
      <c r="I305" t="str">
        <v>Not assessed</v>
      </c>
    </row>
    <row r="306" spans="1:9" x14ac:dyDescent="0.35">
      <c r="A306" t="str">
        <f>IF('Board Summary'!$B$5="","",'Board Summary'!$B$5)</f>
        <v/>
      </c>
      <c r="B306" t="str">
        <f>IF('Board Summary'!$B$6="","",'Board Summary'!$B$6)</f>
        <v/>
      </c>
      <c r="C306" t="str">
        <f>IF('Board Summary'!$B$7="","",'Board Summary'!$B$7)</f>
        <v/>
      </c>
      <c r="D306" t="str">
        <f>IF('Board Summary'!$B$8="","",'Board Summary'!$B$8)</f>
        <v/>
      </c>
      <c r="E306" s="33" t="str">
        <f>IF('Board Summary'!$B$9="","",'Board Summary'!$B$9)</f>
        <v/>
      </c>
      <c r="F306" s="33" t="str">
        <f>IF('Board Summary'!$C$9="","",'Board Summary'!$C$9)</f>
        <v/>
      </c>
      <c r="G306" s="33" t="str">
        <f>IF('Board Summary'!$E$9="","",'Board Summary'!$E$9)</f>
        <v/>
      </c>
      <c r="H306" t="str">
        <v>2.5 MS11</v>
      </c>
      <c r="I306" t="str">
        <v>Not assessed</v>
      </c>
    </row>
    <row r="307" spans="1:9" x14ac:dyDescent="0.35">
      <c r="A307" t="str">
        <f>IF('Board Summary'!$B$5="","",'Board Summary'!$B$5)</f>
        <v/>
      </c>
      <c r="B307" t="str">
        <f>IF('Board Summary'!$B$6="","",'Board Summary'!$B$6)</f>
        <v/>
      </c>
      <c r="C307" t="str">
        <f>IF('Board Summary'!$B$7="","",'Board Summary'!$B$7)</f>
        <v/>
      </c>
      <c r="D307" t="str">
        <f>IF('Board Summary'!$B$8="","",'Board Summary'!$B$8)</f>
        <v/>
      </c>
      <c r="E307" s="33" t="str">
        <f>IF('Board Summary'!$B$9="","",'Board Summary'!$B$9)</f>
        <v/>
      </c>
      <c r="F307" s="33" t="str">
        <f>IF('Board Summary'!$C$9="","",'Board Summary'!$C$9)</f>
        <v/>
      </c>
      <c r="G307" s="33" t="str">
        <f>IF('Board Summary'!$E$9="","",'Board Summary'!$E$9)</f>
        <v/>
      </c>
      <c r="H307" t="str">
        <v>2.5 MS12</v>
      </c>
      <c r="I307" t="str">
        <v>Not assessed</v>
      </c>
    </row>
    <row r="308" spans="1:9" x14ac:dyDescent="0.35">
      <c r="A308" t="str">
        <f>IF('Board Summary'!$B$5="","",'Board Summary'!$B$5)</f>
        <v/>
      </c>
      <c r="B308" t="str">
        <f>IF('Board Summary'!$B$6="","",'Board Summary'!$B$6)</f>
        <v/>
      </c>
      <c r="C308" t="str">
        <f>IF('Board Summary'!$B$7="","",'Board Summary'!$B$7)</f>
        <v/>
      </c>
      <c r="D308" t="str">
        <f>IF('Board Summary'!$B$8="","",'Board Summary'!$B$8)</f>
        <v/>
      </c>
      <c r="E308" s="33" t="str">
        <f>IF('Board Summary'!$B$9="","",'Board Summary'!$B$9)</f>
        <v/>
      </c>
      <c r="F308" s="33" t="str">
        <f>IF('Board Summary'!$C$9="","",'Board Summary'!$C$9)</f>
        <v/>
      </c>
      <c r="G308" s="33" t="str">
        <f>IF('Board Summary'!$E$9="","",'Board Summary'!$E$9)</f>
        <v/>
      </c>
      <c r="H308" t="str">
        <v>2.5 MS13</v>
      </c>
      <c r="I308" t="str">
        <v>Not assessed</v>
      </c>
    </row>
    <row r="309" spans="1:9" x14ac:dyDescent="0.35">
      <c r="A309" t="str">
        <f>IF('Board Summary'!$B$5="","",'Board Summary'!$B$5)</f>
        <v/>
      </c>
      <c r="B309" t="str">
        <f>IF('Board Summary'!$B$6="","",'Board Summary'!$B$6)</f>
        <v/>
      </c>
      <c r="C309" t="str">
        <f>IF('Board Summary'!$B$7="","",'Board Summary'!$B$7)</f>
        <v/>
      </c>
      <c r="D309" t="str">
        <f>IF('Board Summary'!$B$8="","",'Board Summary'!$B$8)</f>
        <v/>
      </c>
      <c r="E309" s="33" t="str">
        <f>IF('Board Summary'!$B$9="","",'Board Summary'!$B$9)</f>
        <v/>
      </c>
      <c r="F309" s="33" t="str">
        <f>IF('Board Summary'!$C$9="","",'Board Summary'!$C$9)</f>
        <v/>
      </c>
      <c r="G309" s="33" t="str">
        <f>IF('Board Summary'!$E$9="","",'Board Summary'!$E$9)</f>
        <v/>
      </c>
      <c r="H309" t="str">
        <v>2.5 MS14</v>
      </c>
      <c r="I309" t="str">
        <v>Not assessed</v>
      </c>
    </row>
    <row r="310" spans="1:9" x14ac:dyDescent="0.35">
      <c r="A310" t="str">
        <f>IF('Board Summary'!$B$5="","",'Board Summary'!$B$5)</f>
        <v/>
      </c>
      <c r="B310" t="str">
        <f>IF('Board Summary'!$B$6="","",'Board Summary'!$B$6)</f>
        <v/>
      </c>
      <c r="C310" t="str">
        <f>IF('Board Summary'!$B$7="","",'Board Summary'!$B$7)</f>
        <v/>
      </c>
      <c r="D310" t="str">
        <f>IF('Board Summary'!$B$8="","",'Board Summary'!$B$8)</f>
        <v/>
      </c>
      <c r="E310" s="33" t="str">
        <f>IF('Board Summary'!$B$9="","",'Board Summary'!$B$9)</f>
        <v/>
      </c>
      <c r="F310" s="33" t="str">
        <f>IF('Board Summary'!$C$9="","",'Board Summary'!$C$9)</f>
        <v/>
      </c>
      <c r="G310" s="33" t="str">
        <f>IF('Board Summary'!$E$9="","",'Board Summary'!$E$9)</f>
        <v/>
      </c>
      <c r="H310" t="str">
        <v>2.5 MS15</v>
      </c>
      <c r="I310" t="str">
        <v>Not assessed</v>
      </c>
    </row>
    <row r="311" spans="1:9" x14ac:dyDescent="0.35">
      <c r="A311" t="str">
        <f>IF('Board Summary'!$B$5="","",'Board Summary'!$B$5)</f>
        <v/>
      </c>
      <c r="B311" t="str">
        <f>IF('Board Summary'!$B$6="","",'Board Summary'!$B$6)</f>
        <v/>
      </c>
      <c r="C311" t="str">
        <f>IF('Board Summary'!$B$7="","",'Board Summary'!$B$7)</f>
        <v/>
      </c>
      <c r="D311" t="str">
        <f>IF('Board Summary'!$B$8="","",'Board Summary'!$B$8)</f>
        <v/>
      </c>
      <c r="E311" s="33" t="str">
        <f>IF('Board Summary'!$B$9="","",'Board Summary'!$B$9)</f>
        <v/>
      </c>
      <c r="F311" s="33" t="str">
        <f>IF('Board Summary'!$C$9="","",'Board Summary'!$C$9)</f>
        <v/>
      </c>
      <c r="G311" s="33" t="str">
        <f>IF('Board Summary'!$E$9="","",'Board Summary'!$E$9)</f>
        <v/>
      </c>
      <c r="H311" t="str">
        <v>2.5 QR1</v>
      </c>
      <c r="I311" t="str">
        <v>Not assessed</v>
      </c>
    </row>
    <row r="312" spans="1:9" x14ac:dyDescent="0.35">
      <c r="A312" t="str">
        <f>IF('Board Summary'!$B$5="","",'Board Summary'!$B$5)</f>
        <v/>
      </c>
      <c r="B312" t="str">
        <f>IF('Board Summary'!$B$6="","",'Board Summary'!$B$6)</f>
        <v/>
      </c>
      <c r="C312" t="str">
        <f>IF('Board Summary'!$B$7="","",'Board Summary'!$B$7)</f>
        <v/>
      </c>
      <c r="D312" t="str">
        <f>IF('Board Summary'!$B$8="","",'Board Summary'!$B$8)</f>
        <v/>
      </c>
      <c r="E312" s="33" t="str">
        <f>IF('Board Summary'!$B$9="","",'Board Summary'!$B$9)</f>
        <v/>
      </c>
      <c r="F312" s="33" t="str">
        <f>IF('Board Summary'!$C$9="","",'Board Summary'!$C$9)</f>
        <v/>
      </c>
      <c r="G312" s="33" t="str">
        <f>IF('Board Summary'!$E$9="","",'Board Summary'!$E$9)</f>
        <v/>
      </c>
      <c r="H312" t="str">
        <v>2.5 QR2</v>
      </c>
      <c r="I312" t="str">
        <v>Not assessed</v>
      </c>
    </row>
    <row r="313" spans="1:9" x14ac:dyDescent="0.35">
      <c r="A313" t="str">
        <f>IF('Board Summary'!$B$5="","",'Board Summary'!$B$5)</f>
        <v/>
      </c>
      <c r="B313" t="str">
        <f>IF('Board Summary'!$B$6="","",'Board Summary'!$B$6)</f>
        <v/>
      </c>
      <c r="C313" t="str">
        <f>IF('Board Summary'!$B$7="","",'Board Summary'!$B$7)</f>
        <v/>
      </c>
      <c r="D313" t="str">
        <f>IF('Board Summary'!$B$8="","",'Board Summary'!$B$8)</f>
        <v/>
      </c>
      <c r="E313" s="33" t="str">
        <f>IF('Board Summary'!$B$9="","",'Board Summary'!$B$9)</f>
        <v/>
      </c>
      <c r="F313" s="33" t="str">
        <f>IF('Board Summary'!$C$9="","",'Board Summary'!$C$9)</f>
        <v/>
      </c>
      <c r="G313" s="33" t="str">
        <f>IF('Board Summary'!$E$9="","",'Board Summary'!$E$9)</f>
        <v/>
      </c>
      <c r="H313" t="str">
        <v>2.5 QR3</v>
      </c>
      <c r="I313" t="str">
        <v>Not assessed</v>
      </c>
    </row>
    <row r="314" spans="1:9" x14ac:dyDescent="0.35">
      <c r="A314" t="str">
        <f>IF('Board Summary'!$B$5="","",'Board Summary'!$B$5)</f>
        <v/>
      </c>
      <c r="B314" t="str">
        <f>IF('Board Summary'!$B$6="","",'Board Summary'!$B$6)</f>
        <v/>
      </c>
      <c r="C314" t="str">
        <f>IF('Board Summary'!$B$7="","",'Board Summary'!$B$7)</f>
        <v/>
      </c>
      <c r="D314" t="str">
        <f>IF('Board Summary'!$B$8="","",'Board Summary'!$B$8)</f>
        <v/>
      </c>
      <c r="E314" s="33" t="str">
        <f>IF('Board Summary'!$B$9="","",'Board Summary'!$B$9)</f>
        <v/>
      </c>
      <c r="F314" s="33" t="str">
        <f>IF('Board Summary'!$C$9="","",'Board Summary'!$C$9)</f>
        <v/>
      </c>
      <c r="G314" s="33" t="str">
        <f>IF('Board Summary'!$E$9="","",'Board Summary'!$E$9)</f>
        <v/>
      </c>
      <c r="H314" t="str">
        <v>2.5 QR4</v>
      </c>
      <c r="I314" t="str">
        <v>Not assessed</v>
      </c>
    </row>
    <row r="315" spans="1:9" x14ac:dyDescent="0.35">
      <c r="A315" t="str">
        <f>IF('Board Summary'!$B$5="","",'Board Summary'!$B$5)</f>
        <v/>
      </c>
      <c r="B315" t="str">
        <f>IF('Board Summary'!$B$6="","",'Board Summary'!$B$6)</f>
        <v/>
      </c>
      <c r="C315" t="str">
        <f>IF('Board Summary'!$B$7="","",'Board Summary'!$B$7)</f>
        <v/>
      </c>
      <c r="D315" t="str">
        <f>IF('Board Summary'!$B$8="","",'Board Summary'!$B$8)</f>
        <v/>
      </c>
      <c r="E315" s="33" t="str">
        <f>IF('Board Summary'!$B$9="","",'Board Summary'!$B$9)</f>
        <v/>
      </c>
      <c r="F315" s="33" t="str">
        <f>IF('Board Summary'!$C$9="","",'Board Summary'!$C$9)</f>
        <v/>
      </c>
      <c r="G315" s="33" t="str">
        <f>IF('Board Summary'!$E$9="","",'Board Summary'!$E$9)</f>
        <v/>
      </c>
      <c r="H315" t="str">
        <v>2.6 MS1</v>
      </c>
      <c r="I315" t="str">
        <v>Not assessed</v>
      </c>
    </row>
    <row r="316" spans="1:9" x14ac:dyDescent="0.35">
      <c r="A316" t="str">
        <f>IF('Board Summary'!$B$5="","",'Board Summary'!$B$5)</f>
        <v/>
      </c>
      <c r="B316" t="str">
        <f>IF('Board Summary'!$B$6="","",'Board Summary'!$B$6)</f>
        <v/>
      </c>
      <c r="C316" t="str">
        <f>IF('Board Summary'!$B$7="","",'Board Summary'!$B$7)</f>
        <v/>
      </c>
      <c r="D316" t="str">
        <f>IF('Board Summary'!$B$8="","",'Board Summary'!$B$8)</f>
        <v/>
      </c>
      <c r="E316" s="33" t="str">
        <f>IF('Board Summary'!$B$9="","",'Board Summary'!$B$9)</f>
        <v/>
      </c>
      <c r="F316" s="33" t="str">
        <f>IF('Board Summary'!$C$9="","",'Board Summary'!$C$9)</f>
        <v/>
      </c>
      <c r="G316" s="33" t="str">
        <f>IF('Board Summary'!$E$9="","",'Board Summary'!$E$9)</f>
        <v/>
      </c>
      <c r="H316" t="str">
        <v>2.6 MS2</v>
      </c>
      <c r="I316" t="str">
        <v>Not assessed</v>
      </c>
    </row>
    <row r="317" spans="1:9" x14ac:dyDescent="0.35">
      <c r="A317" t="str">
        <f>IF('Board Summary'!$B$5="","",'Board Summary'!$B$5)</f>
        <v/>
      </c>
      <c r="B317" t="str">
        <f>IF('Board Summary'!$B$6="","",'Board Summary'!$B$6)</f>
        <v/>
      </c>
      <c r="C317" t="str">
        <f>IF('Board Summary'!$B$7="","",'Board Summary'!$B$7)</f>
        <v/>
      </c>
      <c r="D317" t="str">
        <f>IF('Board Summary'!$B$8="","",'Board Summary'!$B$8)</f>
        <v/>
      </c>
      <c r="E317" s="33" t="str">
        <f>IF('Board Summary'!$B$9="","",'Board Summary'!$B$9)</f>
        <v/>
      </c>
      <c r="F317" s="33" t="str">
        <f>IF('Board Summary'!$C$9="","",'Board Summary'!$C$9)</f>
        <v/>
      </c>
      <c r="G317" s="33" t="str">
        <f>IF('Board Summary'!$E$9="","",'Board Summary'!$E$9)</f>
        <v/>
      </c>
      <c r="H317" t="str">
        <v>2.6 MS3</v>
      </c>
      <c r="I317" t="str">
        <v>Not assessed</v>
      </c>
    </row>
    <row r="318" spans="1:9" x14ac:dyDescent="0.35">
      <c r="A318" t="str">
        <f>IF('Board Summary'!$B$5="","",'Board Summary'!$B$5)</f>
        <v/>
      </c>
      <c r="B318" t="str">
        <f>IF('Board Summary'!$B$6="","",'Board Summary'!$B$6)</f>
        <v/>
      </c>
      <c r="C318" t="str">
        <f>IF('Board Summary'!$B$7="","",'Board Summary'!$B$7)</f>
        <v/>
      </c>
      <c r="D318" t="str">
        <f>IF('Board Summary'!$B$8="","",'Board Summary'!$B$8)</f>
        <v/>
      </c>
      <c r="E318" s="33" t="str">
        <f>IF('Board Summary'!$B$9="","",'Board Summary'!$B$9)</f>
        <v/>
      </c>
      <c r="F318" s="33" t="str">
        <f>IF('Board Summary'!$C$9="","",'Board Summary'!$C$9)</f>
        <v/>
      </c>
      <c r="G318" s="33" t="str">
        <f>IF('Board Summary'!$E$9="","",'Board Summary'!$E$9)</f>
        <v/>
      </c>
      <c r="H318" t="str">
        <v>2.6 MS4</v>
      </c>
      <c r="I318" t="str">
        <v>Not assessed</v>
      </c>
    </row>
    <row r="319" spans="1:9" x14ac:dyDescent="0.35">
      <c r="A319" t="str">
        <f>IF('Board Summary'!$B$5="","",'Board Summary'!$B$5)</f>
        <v/>
      </c>
      <c r="B319" t="str">
        <f>IF('Board Summary'!$B$6="","",'Board Summary'!$B$6)</f>
        <v/>
      </c>
      <c r="C319" t="str">
        <f>IF('Board Summary'!$B$7="","",'Board Summary'!$B$7)</f>
        <v/>
      </c>
      <c r="D319" t="str">
        <f>IF('Board Summary'!$B$8="","",'Board Summary'!$B$8)</f>
        <v/>
      </c>
      <c r="E319" s="33" t="str">
        <f>IF('Board Summary'!$B$9="","",'Board Summary'!$B$9)</f>
        <v/>
      </c>
      <c r="F319" s="33" t="str">
        <f>IF('Board Summary'!$C$9="","",'Board Summary'!$C$9)</f>
        <v/>
      </c>
      <c r="G319" s="33" t="str">
        <f>IF('Board Summary'!$E$9="","",'Board Summary'!$E$9)</f>
        <v/>
      </c>
      <c r="H319" t="str">
        <v>2.6 MS5</v>
      </c>
      <c r="I319" t="str">
        <v>Not assessed</v>
      </c>
    </row>
    <row r="320" spans="1:9" x14ac:dyDescent="0.35">
      <c r="A320" t="str">
        <f>IF('Board Summary'!$B$5="","",'Board Summary'!$B$5)</f>
        <v/>
      </c>
      <c r="B320" t="str">
        <f>IF('Board Summary'!$B$6="","",'Board Summary'!$B$6)</f>
        <v/>
      </c>
      <c r="C320" t="str">
        <f>IF('Board Summary'!$B$7="","",'Board Summary'!$B$7)</f>
        <v/>
      </c>
      <c r="D320" t="str">
        <f>IF('Board Summary'!$B$8="","",'Board Summary'!$B$8)</f>
        <v/>
      </c>
      <c r="E320" s="33" t="str">
        <f>IF('Board Summary'!$B$9="","",'Board Summary'!$B$9)</f>
        <v/>
      </c>
      <c r="F320" s="33" t="str">
        <f>IF('Board Summary'!$C$9="","",'Board Summary'!$C$9)</f>
        <v/>
      </c>
      <c r="G320" s="33" t="str">
        <f>IF('Board Summary'!$E$9="","",'Board Summary'!$E$9)</f>
        <v/>
      </c>
      <c r="H320" t="str">
        <v>2.6 MS6</v>
      </c>
      <c r="I320" t="str">
        <v>Not assessed</v>
      </c>
    </row>
    <row r="321" spans="1:9" x14ac:dyDescent="0.35">
      <c r="A321" t="str">
        <f>IF('Board Summary'!$B$5="","",'Board Summary'!$B$5)</f>
        <v/>
      </c>
      <c r="B321" t="str">
        <f>IF('Board Summary'!$B$6="","",'Board Summary'!$B$6)</f>
        <v/>
      </c>
      <c r="C321" t="str">
        <f>IF('Board Summary'!$B$7="","",'Board Summary'!$B$7)</f>
        <v/>
      </c>
      <c r="D321" t="str">
        <f>IF('Board Summary'!$B$8="","",'Board Summary'!$B$8)</f>
        <v/>
      </c>
      <c r="E321" s="33" t="str">
        <f>IF('Board Summary'!$B$9="","",'Board Summary'!$B$9)</f>
        <v/>
      </c>
      <c r="F321" s="33" t="str">
        <f>IF('Board Summary'!$C$9="","",'Board Summary'!$C$9)</f>
        <v/>
      </c>
      <c r="G321" s="33" t="str">
        <f>IF('Board Summary'!$E$9="","",'Board Summary'!$E$9)</f>
        <v/>
      </c>
      <c r="H321" t="str">
        <v>2.6 MS7</v>
      </c>
      <c r="I321" t="str">
        <v>Not assessed</v>
      </c>
    </row>
    <row r="322" spans="1:9" x14ac:dyDescent="0.35">
      <c r="A322" t="str">
        <f>IF('Board Summary'!$B$5="","",'Board Summary'!$B$5)</f>
        <v/>
      </c>
      <c r="B322" t="str">
        <f>IF('Board Summary'!$B$6="","",'Board Summary'!$B$6)</f>
        <v/>
      </c>
      <c r="C322" t="str">
        <f>IF('Board Summary'!$B$7="","",'Board Summary'!$B$7)</f>
        <v/>
      </c>
      <c r="D322" t="str">
        <f>IF('Board Summary'!$B$8="","",'Board Summary'!$B$8)</f>
        <v/>
      </c>
      <c r="E322" s="33" t="str">
        <f>IF('Board Summary'!$B$9="","",'Board Summary'!$B$9)</f>
        <v/>
      </c>
      <c r="F322" s="33" t="str">
        <f>IF('Board Summary'!$C$9="","",'Board Summary'!$C$9)</f>
        <v/>
      </c>
      <c r="G322" s="33" t="str">
        <f>IF('Board Summary'!$E$9="","",'Board Summary'!$E$9)</f>
        <v/>
      </c>
      <c r="H322" t="str">
        <v>2.6 MS8</v>
      </c>
      <c r="I322" t="str">
        <v>Not assessed</v>
      </c>
    </row>
    <row r="323" spans="1:9" x14ac:dyDescent="0.35">
      <c r="A323" t="str">
        <f>IF('Board Summary'!$B$5="","",'Board Summary'!$B$5)</f>
        <v/>
      </c>
      <c r="B323" t="str">
        <f>IF('Board Summary'!$B$6="","",'Board Summary'!$B$6)</f>
        <v/>
      </c>
      <c r="C323" t="str">
        <f>IF('Board Summary'!$B$7="","",'Board Summary'!$B$7)</f>
        <v/>
      </c>
      <c r="D323" t="str">
        <f>IF('Board Summary'!$B$8="","",'Board Summary'!$B$8)</f>
        <v/>
      </c>
      <c r="E323" s="33" t="str">
        <f>IF('Board Summary'!$B$9="","",'Board Summary'!$B$9)</f>
        <v/>
      </c>
      <c r="F323" s="33" t="str">
        <f>IF('Board Summary'!$C$9="","",'Board Summary'!$C$9)</f>
        <v/>
      </c>
      <c r="G323" s="33" t="str">
        <f>IF('Board Summary'!$E$9="","",'Board Summary'!$E$9)</f>
        <v/>
      </c>
      <c r="H323" t="str">
        <v>2.7 MS1</v>
      </c>
      <c r="I323" t="str">
        <v>Not assessed</v>
      </c>
    </row>
    <row r="324" spans="1:9" x14ac:dyDescent="0.35">
      <c r="A324" t="str">
        <f>IF('Board Summary'!$B$5="","",'Board Summary'!$B$5)</f>
        <v/>
      </c>
      <c r="B324" t="str">
        <f>IF('Board Summary'!$B$6="","",'Board Summary'!$B$6)</f>
        <v/>
      </c>
      <c r="C324" t="str">
        <f>IF('Board Summary'!$B$7="","",'Board Summary'!$B$7)</f>
        <v/>
      </c>
      <c r="D324" t="str">
        <f>IF('Board Summary'!$B$8="","",'Board Summary'!$B$8)</f>
        <v/>
      </c>
      <c r="E324" s="33" t="str">
        <f>IF('Board Summary'!$B$9="","",'Board Summary'!$B$9)</f>
        <v/>
      </c>
      <c r="F324" s="33" t="str">
        <f>IF('Board Summary'!$C$9="","",'Board Summary'!$C$9)</f>
        <v/>
      </c>
      <c r="G324" s="33" t="str">
        <f>IF('Board Summary'!$E$9="","",'Board Summary'!$E$9)</f>
        <v/>
      </c>
      <c r="H324" t="str">
        <v>2.7 MS2</v>
      </c>
      <c r="I324" t="str">
        <v>Not assessed</v>
      </c>
    </row>
    <row r="325" spans="1:9" x14ac:dyDescent="0.35">
      <c r="A325" t="str">
        <f>IF('Board Summary'!$B$5="","",'Board Summary'!$B$5)</f>
        <v/>
      </c>
      <c r="B325" t="str">
        <f>IF('Board Summary'!$B$6="","",'Board Summary'!$B$6)</f>
        <v/>
      </c>
      <c r="C325" t="str">
        <f>IF('Board Summary'!$B$7="","",'Board Summary'!$B$7)</f>
        <v/>
      </c>
      <c r="D325" t="str">
        <f>IF('Board Summary'!$B$8="","",'Board Summary'!$B$8)</f>
        <v/>
      </c>
      <c r="E325" s="33" t="str">
        <f>IF('Board Summary'!$B$9="","",'Board Summary'!$B$9)</f>
        <v/>
      </c>
      <c r="F325" s="33" t="str">
        <f>IF('Board Summary'!$C$9="","",'Board Summary'!$C$9)</f>
        <v/>
      </c>
      <c r="G325" s="33" t="str">
        <f>IF('Board Summary'!$E$9="","",'Board Summary'!$E$9)</f>
        <v/>
      </c>
      <c r="H325" t="str">
        <v>2.7 MS3</v>
      </c>
      <c r="I325" t="str">
        <v>Not assessed</v>
      </c>
    </row>
    <row r="326" spans="1:9" x14ac:dyDescent="0.35">
      <c r="A326" t="str">
        <f>IF('Board Summary'!$B$5="","",'Board Summary'!$B$5)</f>
        <v/>
      </c>
      <c r="B326" t="str">
        <f>IF('Board Summary'!$B$6="","",'Board Summary'!$B$6)</f>
        <v/>
      </c>
      <c r="C326" t="str">
        <f>IF('Board Summary'!$B$7="","",'Board Summary'!$B$7)</f>
        <v/>
      </c>
      <c r="D326" t="str">
        <f>IF('Board Summary'!$B$8="","",'Board Summary'!$B$8)</f>
        <v/>
      </c>
      <c r="E326" s="33" t="str">
        <f>IF('Board Summary'!$B$9="","",'Board Summary'!$B$9)</f>
        <v/>
      </c>
      <c r="F326" s="33" t="str">
        <f>IF('Board Summary'!$C$9="","",'Board Summary'!$C$9)</f>
        <v/>
      </c>
      <c r="G326" s="33" t="str">
        <f>IF('Board Summary'!$E$9="","",'Board Summary'!$E$9)</f>
        <v/>
      </c>
      <c r="H326" t="str">
        <v>2.7 MS4</v>
      </c>
      <c r="I326" t="str">
        <v>Not assessed</v>
      </c>
    </row>
    <row r="327" spans="1:9" x14ac:dyDescent="0.35">
      <c r="A327" t="str">
        <f>IF('Board Summary'!$B$5="","",'Board Summary'!$B$5)</f>
        <v/>
      </c>
      <c r="B327" t="str">
        <f>IF('Board Summary'!$B$6="","",'Board Summary'!$B$6)</f>
        <v/>
      </c>
      <c r="C327" t="str">
        <f>IF('Board Summary'!$B$7="","",'Board Summary'!$B$7)</f>
        <v/>
      </c>
      <c r="D327" t="str">
        <f>IF('Board Summary'!$B$8="","",'Board Summary'!$B$8)</f>
        <v/>
      </c>
      <c r="E327" s="33" t="str">
        <f>IF('Board Summary'!$B$9="","",'Board Summary'!$B$9)</f>
        <v/>
      </c>
      <c r="F327" s="33" t="str">
        <f>IF('Board Summary'!$C$9="","",'Board Summary'!$C$9)</f>
        <v/>
      </c>
      <c r="G327" s="33" t="str">
        <f>IF('Board Summary'!$E$9="","",'Board Summary'!$E$9)</f>
        <v/>
      </c>
      <c r="H327" t="str">
        <v>2.7 MS5</v>
      </c>
      <c r="I327" t="str">
        <v>Not assessed</v>
      </c>
    </row>
    <row r="328" spans="1:9" x14ac:dyDescent="0.35">
      <c r="A328" t="str">
        <f>IF('Board Summary'!$B$5="","",'Board Summary'!$B$5)</f>
        <v/>
      </c>
      <c r="B328" t="str">
        <f>IF('Board Summary'!$B$6="","",'Board Summary'!$B$6)</f>
        <v/>
      </c>
      <c r="C328" t="str">
        <f>IF('Board Summary'!$B$7="","",'Board Summary'!$B$7)</f>
        <v/>
      </c>
      <c r="D328" t="str">
        <f>IF('Board Summary'!$B$8="","",'Board Summary'!$B$8)</f>
        <v/>
      </c>
      <c r="E328" s="33" t="str">
        <f>IF('Board Summary'!$B$9="","",'Board Summary'!$B$9)</f>
        <v/>
      </c>
      <c r="F328" s="33" t="str">
        <f>IF('Board Summary'!$C$9="","",'Board Summary'!$C$9)</f>
        <v/>
      </c>
      <c r="G328" s="33" t="str">
        <f>IF('Board Summary'!$E$9="","",'Board Summary'!$E$9)</f>
        <v/>
      </c>
      <c r="H328" t="str">
        <v>2.7 MS6</v>
      </c>
      <c r="I328" t="str">
        <v>Not assessed</v>
      </c>
    </row>
    <row r="329" spans="1:9" x14ac:dyDescent="0.35">
      <c r="A329" t="str">
        <f>IF('Board Summary'!$B$5="","",'Board Summary'!$B$5)</f>
        <v/>
      </c>
      <c r="B329" t="str">
        <f>IF('Board Summary'!$B$6="","",'Board Summary'!$B$6)</f>
        <v/>
      </c>
      <c r="C329" t="str">
        <f>IF('Board Summary'!$B$7="","",'Board Summary'!$B$7)</f>
        <v/>
      </c>
      <c r="D329" t="str">
        <f>IF('Board Summary'!$B$8="","",'Board Summary'!$B$8)</f>
        <v/>
      </c>
      <c r="E329" s="33" t="str">
        <f>IF('Board Summary'!$B$9="","",'Board Summary'!$B$9)</f>
        <v/>
      </c>
      <c r="F329" s="33" t="str">
        <f>IF('Board Summary'!$C$9="","",'Board Summary'!$C$9)</f>
        <v/>
      </c>
      <c r="G329" s="33" t="str">
        <f>IF('Board Summary'!$E$9="","",'Board Summary'!$E$9)</f>
        <v/>
      </c>
      <c r="H329" t="str">
        <v>2.7 MS7</v>
      </c>
      <c r="I329" t="str">
        <v>Not assessed</v>
      </c>
    </row>
    <row r="330" spans="1:9" x14ac:dyDescent="0.35">
      <c r="A330" t="str">
        <f>IF('Board Summary'!$B$5="","",'Board Summary'!$B$5)</f>
        <v/>
      </c>
      <c r="B330" t="str">
        <f>IF('Board Summary'!$B$6="","",'Board Summary'!$B$6)</f>
        <v/>
      </c>
      <c r="C330" t="str">
        <f>IF('Board Summary'!$B$7="","",'Board Summary'!$B$7)</f>
        <v/>
      </c>
      <c r="D330" t="str">
        <f>IF('Board Summary'!$B$8="","",'Board Summary'!$B$8)</f>
        <v/>
      </c>
      <c r="E330" s="33" t="str">
        <f>IF('Board Summary'!$B$9="","",'Board Summary'!$B$9)</f>
        <v/>
      </c>
      <c r="F330" s="33" t="str">
        <f>IF('Board Summary'!$C$9="","",'Board Summary'!$C$9)</f>
        <v/>
      </c>
      <c r="G330" s="33" t="str">
        <f>IF('Board Summary'!$E$9="","",'Board Summary'!$E$9)</f>
        <v/>
      </c>
      <c r="H330" t="str">
        <v>2.7 MS8</v>
      </c>
      <c r="I330" t="str">
        <v>Not assessed</v>
      </c>
    </row>
    <row r="331" spans="1:9" x14ac:dyDescent="0.35">
      <c r="A331" t="str">
        <f>IF('Board Summary'!$B$5="","",'Board Summary'!$B$5)</f>
        <v/>
      </c>
      <c r="B331" t="str">
        <f>IF('Board Summary'!$B$6="","",'Board Summary'!$B$6)</f>
        <v/>
      </c>
      <c r="C331" t="str">
        <f>IF('Board Summary'!$B$7="","",'Board Summary'!$B$7)</f>
        <v/>
      </c>
      <c r="D331" t="str">
        <f>IF('Board Summary'!$B$8="","",'Board Summary'!$B$8)</f>
        <v/>
      </c>
      <c r="E331" s="33" t="str">
        <f>IF('Board Summary'!$B$9="","",'Board Summary'!$B$9)</f>
        <v/>
      </c>
      <c r="F331" s="33" t="str">
        <f>IF('Board Summary'!$C$9="","",'Board Summary'!$C$9)</f>
        <v/>
      </c>
      <c r="G331" s="33" t="str">
        <f>IF('Board Summary'!$E$9="","",'Board Summary'!$E$9)</f>
        <v/>
      </c>
      <c r="H331" t="str">
        <v>2.7 QR1</v>
      </c>
      <c r="I331" t="str">
        <v>Not assessed</v>
      </c>
    </row>
    <row r="332" spans="1:9" x14ac:dyDescent="0.35">
      <c r="A332" t="str">
        <f>IF('Board Summary'!$B$5="","",'Board Summary'!$B$5)</f>
        <v/>
      </c>
      <c r="B332" t="str">
        <f>IF('Board Summary'!$B$6="","",'Board Summary'!$B$6)</f>
        <v/>
      </c>
      <c r="C332" t="str">
        <f>IF('Board Summary'!$B$7="","",'Board Summary'!$B$7)</f>
        <v/>
      </c>
      <c r="D332" t="str">
        <f>IF('Board Summary'!$B$8="","",'Board Summary'!$B$8)</f>
        <v/>
      </c>
      <c r="E332" s="33" t="str">
        <f>IF('Board Summary'!$B$9="","",'Board Summary'!$B$9)</f>
        <v/>
      </c>
      <c r="F332" s="33" t="str">
        <f>IF('Board Summary'!$C$9="","",'Board Summary'!$C$9)</f>
        <v/>
      </c>
      <c r="G332" s="33" t="str">
        <f>IF('Board Summary'!$E$9="","",'Board Summary'!$E$9)</f>
        <v/>
      </c>
      <c r="H332" t="str">
        <v>2.7 QR2</v>
      </c>
      <c r="I332" t="str">
        <v>Not assessed</v>
      </c>
    </row>
    <row r="333" spans="1:9" x14ac:dyDescent="0.35">
      <c r="A333" t="str">
        <f>IF('Board Summary'!$B$5="","",'Board Summary'!$B$5)</f>
        <v/>
      </c>
      <c r="B333" t="str">
        <f>IF('Board Summary'!$B$6="","",'Board Summary'!$B$6)</f>
        <v/>
      </c>
      <c r="C333" t="str">
        <f>IF('Board Summary'!$B$7="","",'Board Summary'!$B$7)</f>
        <v/>
      </c>
      <c r="D333" t="str">
        <f>IF('Board Summary'!$B$8="","",'Board Summary'!$B$8)</f>
        <v/>
      </c>
      <c r="E333" s="33" t="str">
        <f>IF('Board Summary'!$B$9="","",'Board Summary'!$B$9)</f>
        <v/>
      </c>
      <c r="F333" s="33" t="str">
        <f>IF('Board Summary'!$C$9="","",'Board Summary'!$C$9)</f>
        <v/>
      </c>
      <c r="G333" s="33" t="str">
        <f>IF('Board Summary'!$E$9="","",'Board Summary'!$E$9)</f>
        <v/>
      </c>
      <c r="H333" t="str">
        <v>2.7 QR3</v>
      </c>
      <c r="I333" t="str">
        <v>Not assessed</v>
      </c>
    </row>
    <row r="334" spans="1:9" x14ac:dyDescent="0.35">
      <c r="A334" t="str">
        <f>IF('Board Summary'!$B$5="","",'Board Summary'!$B$5)</f>
        <v/>
      </c>
      <c r="B334" t="str">
        <f>IF('Board Summary'!$B$6="","",'Board Summary'!$B$6)</f>
        <v/>
      </c>
      <c r="C334" t="str">
        <f>IF('Board Summary'!$B$7="","",'Board Summary'!$B$7)</f>
        <v/>
      </c>
      <c r="D334" t="str">
        <f>IF('Board Summary'!$B$8="","",'Board Summary'!$B$8)</f>
        <v/>
      </c>
      <c r="E334" s="33" t="str">
        <f>IF('Board Summary'!$B$9="","",'Board Summary'!$B$9)</f>
        <v/>
      </c>
      <c r="F334" s="33" t="str">
        <f>IF('Board Summary'!$C$9="","",'Board Summary'!$C$9)</f>
        <v/>
      </c>
      <c r="G334" s="33" t="str">
        <f>IF('Board Summary'!$E$9="","",'Board Summary'!$E$9)</f>
        <v/>
      </c>
      <c r="H334" t="str">
        <v>2.7 QR4</v>
      </c>
      <c r="I334" t="str">
        <v>Not assessed</v>
      </c>
    </row>
    <row r="335" spans="1:9" x14ac:dyDescent="0.35">
      <c r="A335" t="str">
        <f>IF('Board Summary'!$B$5="","",'Board Summary'!$B$5)</f>
        <v/>
      </c>
      <c r="B335" t="str">
        <f>IF('Board Summary'!$B$6="","",'Board Summary'!$B$6)</f>
        <v/>
      </c>
      <c r="C335" t="str">
        <f>IF('Board Summary'!$B$7="","",'Board Summary'!$B$7)</f>
        <v/>
      </c>
      <c r="D335" t="str">
        <f>IF('Board Summary'!$B$8="","",'Board Summary'!$B$8)</f>
        <v/>
      </c>
      <c r="E335" s="33" t="str">
        <f>IF('Board Summary'!$B$9="","",'Board Summary'!$B$9)</f>
        <v/>
      </c>
      <c r="F335" s="33" t="str">
        <f>IF('Board Summary'!$C$9="","",'Board Summary'!$C$9)</f>
        <v/>
      </c>
      <c r="G335" s="33" t="str">
        <f>IF('Board Summary'!$E$9="","",'Board Summary'!$E$9)</f>
        <v/>
      </c>
      <c r="H335" t="str">
        <v>2.7 QR5</v>
      </c>
      <c r="I335" t="str">
        <v>Not assessed</v>
      </c>
    </row>
    <row r="336" spans="1:9" x14ac:dyDescent="0.35">
      <c r="A336" t="str">
        <f>IF('Board Summary'!$B$5="","",'Board Summary'!$B$5)</f>
        <v/>
      </c>
      <c r="B336" t="str">
        <f>IF('Board Summary'!$B$6="","",'Board Summary'!$B$6)</f>
        <v/>
      </c>
      <c r="C336" t="str">
        <f>IF('Board Summary'!$B$7="","",'Board Summary'!$B$7)</f>
        <v/>
      </c>
      <c r="D336" t="str">
        <f>IF('Board Summary'!$B$8="","",'Board Summary'!$B$8)</f>
        <v/>
      </c>
      <c r="E336" s="33" t="str">
        <f>IF('Board Summary'!$B$9="","",'Board Summary'!$B$9)</f>
        <v/>
      </c>
      <c r="F336" s="33" t="str">
        <f>IF('Board Summary'!$C$9="","",'Board Summary'!$C$9)</f>
        <v/>
      </c>
      <c r="G336" s="33" t="str">
        <f>IF('Board Summary'!$E$9="","",'Board Summary'!$E$9)</f>
        <v/>
      </c>
      <c r="H336" t="str">
        <v>2.7 QR6</v>
      </c>
      <c r="I336" t="str">
        <v>Not assessed</v>
      </c>
    </row>
    <row r="337" spans="1:9" x14ac:dyDescent="0.35">
      <c r="A337" t="str">
        <f>IF('Board Summary'!$B$5="","",'Board Summary'!$B$5)</f>
        <v/>
      </c>
      <c r="B337" t="str">
        <f>IF('Board Summary'!$B$6="","",'Board Summary'!$B$6)</f>
        <v/>
      </c>
      <c r="C337" t="str">
        <f>IF('Board Summary'!$B$7="","",'Board Summary'!$B$7)</f>
        <v/>
      </c>
      <c r="D337" t="str">
        <f>IF('Board Summary'!$B$8="","",'Board Summary'!$B$8)</f>
        <v/>
      </c>
      <c r="E337" s="33" t="str">
        <f>IF('Board Summary'!$B$9="","",'Board Summary'!$B$9)</f>
        <v/>
      </c>
      <c r="F337" s="33" t="str">
        <f>IF('Board Summary'!$C$9="","",'Board Summary'!$C$9)</f>
        <v/>
      </c>
      <c r="G337" s="33" t="str">
        <f>IF('Board Summary'!$E$9="","",'Board Summary'!$E$9)</f>
        <v/>
      </c>
      <c r="H337" t="str">
        <v>2.7 QR7</v>
      </c>
      <c r="I337" t="str">
        <v>Not assessed</v>
      </c>
    </row>
    <row r="338" spans="1:9" x14ac:dyDescent="0.35">
      <c r="A338" t="str">
        <f>IF('Board Summary'!$B$5="","",'Board Summary'!$B$5)</f>
        <v/>
      </c>
      <c r="B338" t="str">
        <f>IF('Board Summary'!$B$6="","",'Board Summary'!$B$6)</f>
        <v/>
      </c>
      <c r="C338" t="str">
        <f>IF('Board Summary'!$B$7="","",'Board Summary'!$B$7)</f>
        <v/>
      </c>
      <c r="D338" t="str">
        <f>IF('Board Summary'!$B$8="","",'Board Summary'!$B$8)</f>
        <v/>
      </c>
      <c r="E338" s="33" t="str">
        <f>IF('Board Summary'!$B$9="","",'Board Summary'!$B$9)</f>
        <v/>
      </c>
      <c r="F338" s="33" t="str">
        <f>IF('Board Summary'!$C$9="","",'Board Summary'!$C$9)</f>
        <v/>
      </c>
      <c r="G338" s="33" t="str">
        <f>IF('Board Summary'!$E$9="","",'Board Summary'!$E$9)</f>
        <v/>
      </c>
      <c r="H338" t="str">
        <v>2.7 QR8</v>
      </c>
      <c r="I338" t="str">
        <v>Not assessed</v>
      </c>
    </row>
    <row r="339" spans="1:9" x14ac:dyDescent="0.35">
      <c r="A339" t="str">
        <f>IF('Board Summary'!$B$5="","",'Board Summary'!$B$5)</f>
        <v/>
      </c>
      <c r="B339" t="str">
        <f>IF('Board Summary'!$B$6="","",'Board Summary'!$B$6)</f>
        <v/>
      </c>
      <c r="C339" t="str">
        <f>IF('Board Summary'!$B$7="","",'Board Summary'!$B$7)</f>
        <v/>
      </c>
      <c r="D339" t="str">
        <f>IF('Board Summary'!$B$8="","",'Board Summary'!$B$8)</f>
        <v/>
      </c>
      <c r="E339" s="33" t="str">
        <f>IF('Board Summary'!$B$9="","",'Board Summary'!$B$9)</f>
        <v/>
      </c>
      <c r="F339" s="33" t="str">
        <f>IF('Board Summary'!$C$9="","",'Board Summary'!$C$9)</f>
        <v/>
      </c>
      <c r="G339" s="33" t="str">
        <f>IF('Board Summary'!$E$9="","",'Board Summary'!$E$9)</f>
        <v/>
      </c>
      <c r="H339" t="str">
        <v>2.8 MS1</v>
      </c>
      <c r="I339" t="str">
        <v>Not assessed</v>
      </c>
    </row>
    <row r="340" spans="1:9" x14ac:dyDescent="0.35">
      <c r="A340" t="str">
        <f>IF('Board Summary'!$B$5="","",'Board Summary'!$B$5)</f>
        <v/>
      </c>
      <c r="B340" t="str">
        <f>IF('Board Summary'!$B$6="","",'Board Summary'!$B$6)</f>
        <v/>
      </c>
      <c r="C340" t="str">
        <f>IF('Board Summary'!$B$7="","",'Board Summary'!$B$7)</f>
        <v/>
      </c>
      <c r="D340" t="str">
        <f>IF('Board Summary'!$B$8="","",'Board Summary'!$B$8)</f>
        <v/>
      </c>
      <c r="E340" s="33" t="str">
        <f>IF('Board Summary'!$B$9="","",'Board Summary'!$B$9)</f>
        <v/>
      </c>
      <c r="F340" s="33" t="str">
        <f>IF('Board Summary'!$C$9="","",'Board Summary'!$C$9)</f>
        <v/>
      </c>
      <c r="G340" s="33" t="str">
        <f>IF('Board Summary'!$E$9="","",'Board Summary'!$E$9)</f>
        <v/>
      </c>
      <c r="H340" t="str">
        <v>2.8 MS2</v>
      </c>
      <c r="I340" t="str">
        <v>Not assessed</v>
      </c>
    </row>
    <row r="341" spans="1:9" x14ac:dyDescent="0.35">
      <c r="A341" t="str">
        <f>IF('Board Summary'!$B$5="","",'Board Summary'!$B$5)</f>
        <v/>
      </c>
      <c r="B341" t="str">
        <f>IF('Board Summary'!$B$6="","",'Board Summary'!$B$6)</f>
        <v/>
      </c>
      <c r="C341" t="str">
        <f>IF('Board Summary'!$B$7="","",'Board Summary'!$B$7)</f>
        <v/>
      </c>
      <c r="D341" t="str">
        <f>IF('Board Summary'!$B$8="","",'Board Summary'!$B$8)</f>
        <v/>
      </c>
      <c r="E341" s="33" t="str">
        <f>IF('Board Summary'!$B$9="","",'Board Summary'!$B$9)</f>
        <v/>
      </c>
      <c r="F341" s="33" t="str">
        <f>IF('Board Summary'!$C$9="","",'Board Summary'!$C$9)</f>
        <v/>
      </c>
      <c r="G341" s="33" t="str">
        <f>IF('Board Summary'!$E$9="","",'Board Summary'!$E$9)</f>
        <v/>
      </c>
      <c r="H341" t="str">
        <v>2.8 MS3</v>
      </c>
      <c r="I341" t="str">
        <v>Not assessed</v>
      </c>
    </row>
    <row r="342" spans="1:9" x14ac:dyDescent="0.35">
      <c r="A342" t="str">
        <f>IF('Board Summary'!$B$5="","",'Board Summary'!$B$5)</f>
        <v/>
      </c>
      <c r="B342" t="str">
        <f>IF('Board Summary'!$B$6="","",'Board Summary'!$B$6)</f>
        <v/>
      </c>
      <c r="C342" t="str">
        <f>IF('Board Summary'!$B$7="","",'Board Summary'!$B$7)</f>
        <v/>
      </c>
      <c r="D342" t="str">
        <f>IF('Board Summary'!$B$8="","",'Board Summary'!$B$8)</f>
        <v/>
      </c>
      <c r="E342" s="33" t="str">
        <f>IF('Board Summary'!$B$9="","",'Board Summary'!$B$9)</f>
        <v/>
      </c>
      <c r="F342" s="33" t="str">
        <f>IF('Board Summary'!$C$9="","",'Board Summary'!$C$9)</f>
        <v/>
      </c>
      <c r="G342" s="33" t="str">
        <f>IF('Board Summary'!$E$9="","",'Board Summary'!$E$9)</f>
        <v/>
      </c>
      <c r="H342" t="str">
        <v>2.8 MS4</v>
      </c>
      <c r="I342" t="str">
        <v>Not assessed</v>
      </c>
    </row>
    <row r="343" spans="1:9" x14ac:dyDescent="0.35">
      <c r="A343" t="str">
        <f>IF('Board Summary'!$B$5="","",'Board Summary'!$B$5)</f>
        <v/>
      </c>
      <c r="B343" t="str">
        <f>IF('Board Summary'!$B$6="","",'Board Summary'!$B$6)</f>
        <v/>
      </c>
      <c r="C343" t="str">
        <f>IF('Board Summary'!$B$7="","",'Board Summary'!$B$7)</f>
        <v/>
      </c>
      <c r="D343" t="str">
        <f>IF('Board Summary'!$B$8="","",'Board Summary'!$B$8)</f>
        <v/>
      </c>
      <c r="E343" s="33" t="str">
        <f>IF('Board Summary'!$B$9="","",'Board Summary'!$B$9)</f>
        <v/>
      </c>
      <c r="F343" s="33" t="str">
        <f>IF('Board Summary'!$C$9="","",'Board Summary'!$C$9)</f>
        <v/>
      </c>
      <c r="G343" s="33" t="str">
        <f>IF('Board Summary'!$E$9="","",'Board Summary'!$E$9)</f>
        <v/>
      </c>
      <c r="H343" t="str">
        <v>2.8 MS5</v>
      </c>
      <c r="I343" t="str">
        <v>Not assessed</v>
      </c>
    </row>
    <row r="344" spans="1:9" x14ac:dyDescent="0.35">
      <c r="A344" t="str">
        <f>IF('Board Summary'!$B$5="","",'Board Summary'!$B$5)</f>
        <v/>
      </c>
      <c r="B344" t="str">
        <f>IF('Board Summary'!$B$6="","",'Board Summary'!$B$6)</f>
        <v/>
      </c>
      <c r="C344" t="str">
        <f>IF('Board Summary'!$B$7="","",'Board Summary'!$B$7)</f>
        <v/>
      </c>
      <c r="D344" t="str">
        <f>IF('Board Summary'!$B$8="","",'Board Summary'!$B$8)</f>
        <v/>
      </c>
      <c r="E344" s="33" t="str">
        <f>IF('Board Summary'!$B$9="","",'Board Summary'!$B$9)</f>
        <v/>
      </c>
      <c r="F344" s="33" t="str">
        <f>IF('Board Summary'!$C$9="","",'Board Summary'!$C$9)</f>
        <v/>
      </c>
      <c r="G344" s="33" t="str">
        <f>IF('Board Summary'!$E$9="","",'Board Summary'!$E$9)</f>
        <v/>
      </c>
      <c r="H344" t="str">
        <v>2.8 MS6</v>
      </c>
      <c r="I344" t="str">
        <v>Not assessed</v>
      </c>
    </row>
    <row r="345" spans="1:9" x14ac:dyDescent="0.35">
      <c r="A345" t="str">
        <f>IF('Board Summary'!$B$5="","",'Board Summary'!$B$5)</f>
        <v/>
      </c>
      <c r="B345" t="str">
        <f>IF('Board Summary'!$B$6="","",'Board Summary'!$B$6)</f>
        <v/>
      </c>
      <c r="C345" t="str">
        <f>IF('Board Summary'!$B$7="","",'Board Summary'!$B$7)</f>
        <v/>
      </c>
      <c r="D345" t="str">
        <f>IF('Board Summary'!$B$8="","",'Board Summary'!$B$8)</f>
        <v/>
      </c>
      <c r="E345" s="33" t="str">
        <f>IF('Board Summary'!$B$9="","",'Board Summary'!$B$9)</f>
        <v/>
      </c>
      <c r="F345" s="33" t="str">
        <f>IF('Board Summary'!$C$9="","",'Board Summary'!$C$9)</f>
        <v/>
      </c>
      <c r="G345" s="33" t="str">
        <f>IF('Board Summary'!$E$9="","",'Board Summary'!$E$9)</f>
        <v/>
      </c>
      <c r="H345" t="str">
        <v>2.8 MS7</v>
      </c>
      <c r="I345" t="str">
        <v>Not assessed</v>
      </c>
    </row>
    <row r="346" spans="1:9" x14ac:dyDescent="0.35">
      <c r="A346" t="str">
        <f>IF('Board Summary'!$B$5="","",'Board Summary'!$B$5)</f>
        <v/>
      </c>
      <c r="B346" t="str">
        <f>IF('Board Summary'!$B$6="","",'Board Summary'!$B$6)</f>
        <v/>
      </c>
      <c r="C346" t="str">
        <f>IF('Board Summary'!$B$7="","",'Board Summary'!$B$7)</f>
        <v/>
      </c>
      <c r="D346" t="str">
        <f>IF('Board Summary'!$B$8="","",'Board Summary'!$B$8)</f>
        <v/>
      </c>
      <c r="E346" s="33" t="str">
        <f>IF('Board Summary'!$B$9="","",'Board Summary'!$B$9)</f>
        <v/>
      </c>
      <c r="F346" s="33" t="str">
        <f>IF('Board Summary'!$C$9="","",'Board Summary'!$C$9)</f>
        <v/>
      </c>
      <c r="G346" s="33" t="str">
        <f>IF('Board Summary'!$E$9="","",'Board Summary'!$E$9)</f>
        <v/>
      </c>
      <c r="H346" t="str">
        <v>2.8 MS8</v>
      </c>
      <c r="I346" t="str">
        <v>Not assessed</v>
      </c>
    </row>
    <row r="347" spans="1:9" x14ac:dyDescent="0.35">
      <c r="A347" t="str">
        <f>IF('Board Summary'!$B$5="","",'Board Summary'!$B$5)</f>
        <v/>
      </c>
      <c r="B347" t="str">
        <f>IF('Board Summary'!$B$6="","",'Board Summary'!$B$6)</f>
        <v/>
      </c>
      <c r="C347" t="str">
        <f>IF('Board Summary'!$B$7="","",'Board Summary'!$B$7)</f>
        <v/>
      </c>
      <c r="D347" t="str">
        <f>IF('Board Summary'!$B$8="","",'Board Summary'!$B$8)</f>
        <v/>
      </c>
      <c r="E347" s="33" t="str">
        <f>IF('Board Summary'!$B$9="","",'Board Summary'!$B$9)</f>
        <v/>
      </c>
      <c r="F347" s="33" t="str">
        <f>IF('Board Summary'!$C$9="","",'Board Summary'!$C$9)</f>
        <v/>
      </c>
      <c r="G347" s="33" t="str">
        <f>IF('Board Summary'!$E$9="","",'Board Summary'!$E$9)</f>
        <v/>
      </c>
      <c r="H347" t="str">
        <v>2.8 MS9</v>
      </c>
      <c r="I347" t="str">
        <v>Not assessed</v>
      </c>
    </row>
    <row r="348" spans="1:9" x14ac:dyDescent="0.35">
      <c r="A348" t="str">
        <f>IF('Board Summary'!$B$5="","",'Board Summary'!$B$5)</f>
        <v/>
      </c>
      <c r="B348" t="str">
        <f>IF('Board Summary'!$B$6="","",'Board Summary'!$B$6)</f>
        <v/>
      </c>
      <c r="C348" t="str">
        <f>IF('Board Summary'!$B$7="","",'Board Summary'!$B$7)</f>
        <v/>
      </c>
      <c r="D348" t="str">
        <f>IF('Board Summary'!$B$8="","",'Board Summary'!$B$8)</f>
        <v/>
      </c>
      <c r="E348" s="33" t="str">
        <f>IF('Board Summary'!$B$9="","",'Board Summary'!$B$9)</f>
        <v/>
      </c>
      <c r="F348" s="33" t="str">
        <f>IF('Board Summary'!$C$9="","",'Board Summary'!$C$9)</f>
        <v/>
      </c>
      <c r="G348" s="33" t="str">
        <f>IF('Board Summary'!$E$9="","",'Board Summary'!$E$9)</f>
        <v/>
      </c>
      <c r="H348" t="str">
        <v>2.8 QR1</v>
      </c>
      <c r="I348" t="str">
        <v>Not assessed</v>
      </c>
    </row>
    <row r="349" spans="1:9" x14ac:dyDescent="0.35">
      <c r="A349" t="str">
        <f>IF('Board Summary'!$B$5="","",'Board Summary'!$B$5)</f>
        <v/>
      </c>
      <c r="B349" t="str">
        <f>IF('Board Summary'!$B$6="","",'Board Summary'!$B$6)</f>
        <v/>
      </c>
      <c r="C349" t="str">
        <f>IF('Board Summary'!$B$7="","",'Board Summary'!$B$7)</f>
        <v/>
      </c>
      <c r="D349" t="str">
        <f>IF('Board Summary'!$B$8="","",'Board Summary'!$B$8)</f>
        <v/>
      </c>
      <c r="E349" s="33" t="str">
        <f>IF('Board Summary'!$B$9="","",'Board Summary'!$B$9)</f>
        <v/>
      </c>
      <c r="F349" s="33" t="str">
        <f>IF('Board Summary'!$C$9="","",'Board Summary'!$C$9)</f>
        <v/>
      </c>
      <c r="G349" s="33" t="str">
        <f>IF('Board Summary'!$E$9="","",'Board Summary'!$E$9)</f>
        <v/>
      </c>
      <c r="H349" t="str">
        <v>2.8 QR2</v>
      </c>
      <c r="I349" t="str">
        <v>Not assessed</v>
      </c>
    </row>
    <row r="350" spans="1:9" x14ac:dyDescent="0.35">
      <c r="A350" t="str">
        <f>IF('Board Summary'!$B$5="","",'Board Summary'!$B$5)</f>
        <v/>
      </c>
      <c r="B350" t="str">
        <f>IF('Board Summary'!$B$6="","",'Board Summary'!$B$6)</f>
        <v/>
      </c>
      <c r="C350" t="str">
        <f>IF('Board Summary'!$B$7="","",'Board Summary'!$B$7)</f>
        <v/>
      </c>
      <c r="D350" t="str">
        <f>IF('Board Summary'!$B$8="","",'Board Summary'!$B$8)</f>
        <v/>
      </c>
      <c r="E350" s="33" t="str">
        <f>IF('Board Summary'!$B$9="","",'Board Summary'!$B$9)</f>
        <v/>
      </c>
      <c r="F350" s="33" t="str">
        <f>IF('Board Summary'!$C$9="","",'Board Summary'!$C$9)</f>
        <v/>
      </c>
      <c r="G350" s="33" t="str">
        <f>IF('Board Summary'!$E$9="","",'Board Summary'!$E$9)</f>
        <v/>
      </c>
      <c r="H350" t="str">
        <v>2.8 QR3</v>
      </c>
      <c r="I350" t="str">
        <v>Not assessed</v>
      </c>
    </row>
    <row r="351" spans="1:9" x14ac:dyDescent="0.35">
      <c r="A351" t="str">
        <f>IF('Board Summary'!$B$5="","",'Board Summary'!$B$5)</f>
        <v/>
      </c>
      <c r="B351" t="str">
        <f>IF('Board Summary'!$B$6="","",'Board Summary'!$B$6)</f>
        <v/>
      </c>
      <c r="C351" t="str">
        <f>IF('Board Summary'!$B$7="","",'Board Summary'!$B$7)</f>
        <v/>
      </c>
      <c r="D351" t="str">
        <f>IF('Board Summary'!$B$8="","",'Board Summary'!$B$8)</f>
        <v/>
      </c>
      <c r="E351" s="33" t="str">
        <f>IF('Board Summary'!$B$9="","",'Board Summary'!$B$9)</f>
        <v/>
      </c>
      <c r="F351" s="33" t="str">
        <f>IF('Board Summary'!$C$9="","",'Board Summary'!$C$9)</f>
        <v/>
      </c>
      <c r="G351" s="33" t="str">
        <f>IF('Board Summary'!$E$9="","",'Board Summary'!$E$9)</f>
        <v/>
      </c>
      <c r="H351" t="str">
        <v>2.8 QR4</v>
      </c>
      <c r="I351" t="str">
        <v>Not assessed</v>
      </c>
    </row>
    <row r="352" spans="1:9" x14ac:dyDescent="0.35">
      <c r="A352" t="str">
        <f>IF('Board Summary'!$B$5="","",'Board Summary'!$B$5)</f>
        <v/>
      </c>
      <c r="B352" t="str">
        <f>IF('Board Summary'!$B$6="","",'Board Summary'!$B$6)</f>
        <v/>
      </c>
      <c r="C352" t="str">
        <f>IF('Board Summary'!$B$7="","",'Board Summary'!$B$7)</f>
        <v/>
      </c>
      <c r="D352" t="str">
        <f>IF('Board Summary'!$B$8="","",'Board Summary'!$B$8)</f>
        <v/>
      </c>
      <c r="E352" s="33" t="str">
        <f>IF('Board Summary'!$B$9="","",'Board Summary'!$B$9)</f>
        <v/>
      </c>
      <c r="F352" s="33" t="str">
        <f>IF('Board Summary'!$C$9="","",'Board Summary'!$C$9)</f>
        <v/>
      </c>
      <c r="G352" s="33" t="str">
        <f>IF('Board Summary'!$E$9="","",'Board Summary'!$E$9)</f>
        <v/>
      </c>
      <c r="H352" t="str">
        <v>2.8 QR5</v>
      </c>
      <c r="I352" t="str">
        <v>Not assessed</v>
      </c>
    </row>
    <row r="353" spans="1:9" x14ac:dyDescent="0.35">
      <c r="A353" t="str">
        <f>IF('Board Summary'!$B$5="","",'Board Summary'!$B$5)</f>
        <v/>
      </c>
      <c r="B353" t="str">
        <f>IF('Board Summary'!$B$6="","",'Board Summary'!$B$6)</f>
        <v/>
      </c>
      <c r="C353" t="str">
        <f>IF('Board Summary'!$B$7="","",'Board Summary'!$B$7)</f>
        <v/>
      </c>
      <c r="D353" t="str">
        <f>IF('Board Summary'!$B$8="","",'Board Summary'!$B$8)</f>
        <v/>
      </c>
      <c r="E353" s="33" t="str">
        <f>IF('Board Summary'!$B$9="","",'Board Summary'!$B$9)</f>
        <v/>
      </c>
      <c r="F353" s="33" t="str">
        <f>IF('Board Summary'!$C$9="","",'Board Summary'!$C$9)</f>
        <v/>
      </c>
      <c r="G353" s="33" t="str">
        <f>IF('Board Summary'!$E$9="","",'Board Summary'!$E$9)</f>
        <v/>
      </c>
      <c r="H353" t="str">
        <v>2.8 QR6</v>
      </c>
      <c r="I353" t="str">
        <v>Not assessed</v>
      </c>
    </row>
    <row r="354" spans="1:9" x14ac:dyDescent="0.35">
      <c r="A354" t="str">
        <f>IF('Board Summary'!$B$5="","",'Board Summary'!$B$5)</f>
        <v/>
      </c>
      <c r="B354" t="str">
        <f>IF('Board Summary'!$B$6="","",'Board Summary'!$B$6)</f>
        <v/>
      </c>
      <c r="C354" t="str">
        <f>IF('Board Summary'!$B$7="","",'Board Summary'!$B$7)</f>
        <v/>
      </c>
      <c r="D354" t="str">
        <f>IF('Board Summary'!$B$8="","",'Board Summary'!$B$8)</f>
        <v/>
      </c>
      <c r="E354" s="33" t="str">
        <f>IF('Board Summary'!$B$9="","",'Board Summary'!$B$9)</f>
        <v/>
      </c>
      <c r="F354" s="33" t="str">
        <f>IF('Board Summary'!$C$9="","",'Board Summary'!$C$9)</f>
        <v/>
      </c>
      <c r="G354" s="33" t="str">
        <f>IF('Board Summary'!$E$9="","",'Board Summary'!$E$9)</f>
        <v/>
      </c>
      <c r="H354" t="str">
        <v>2.8 QR7</v>
      </c>
      <c r="I354" t="str">
        <v>Not assessed</v>
      </c>
    </row>
    <row r="355" spans="1:9" x14ac:dyDescent="0.35">
      <c r="A355" t="str">
        <f>IF('Board Summary'!$B$5="","",'Board Summary'!$B$5)</f>
        <v/>
      </c>
      <c r="B355" t="str">
        <f>IF('Board Summary'!$B$6="","",'Board Summary'!$B$6)</f>
        <v/>
      </c>
      <c r="C355" t="str">
        <f>IF('Board Summary'!$B$7="","",'Board Summary'!$B$7)</f>
        <v/>
      </c>
      <c r="D355" t="str">
        <f>IF('Board Summary'!$B$8="","",'Board Summary'!$B$8)</f>
        <v/>
      </c>
      <c r="E355" s="33" t="str">
        <f>IF('Board Summary'!$B$9="","",'Board Summary'!$B$9)</f>
        <v/>
      </c>
      <c r="F355" s="33" t="str">
        <f>IF('Board Summary'!$C$9="","",'Board Summary'!$C$9)</f>
        <v/>
      </c>
      <c r="G355" s="33" t="str">
        <f>IF('Board Summary'!$E$9="","",'Board Summary'!$E$9)</f>
        <v/>
      </c>
      <c r="H355" t="str">
        <v>2.8 QR8</v>
      </c>
      <c r="I355" t="str">
        <v>Not assessed</v>
      </c>
    </row>
    <row r="356" spans="1:9" x14ac:dyDescent="0.35">
      <c r="A356" t="str">
        <f>IF('Board Summary'!$B$5="","",'Board Summary'!$B$5)</f>
        <v/>
      </c>
      <c r="B356" t="str">
        <f>IF('Board Summary'!$B$6="","",'Board Summary'!$B$6)</f>
        <v/>
      </c>
      <c r="C356" t="str">
        <f>IF('Board Summary'!$B$7="","",'Board Summary'!$B$7)</f>
        <v/>
      </c>
      <c r="D356" t="str">
        <f>IF('Board Summary'!$B$8="","",'Board Summary'!$B$8)</f>
        <v/>
      </c>
      <c r="E356" s="33" t="str">
        <f>IF('Board Summary'!$B$9="","",'Board Summary'!$B$9)</f>
        <v/>
      </c>
      <c r="F356" s="33" t="str">
        <f>IF('Board Summary'!$C$9="","",'Board Summary'!$C$9)</f>
        <v/>
      </c>
      <c r="G356" s="33" t="str">
        <f>IF('Board Summary'!$E$9="","",'Board Summary'!$E$9)</f>
        <v/>
      </c>
      <c r="H356" t="str">
        <v>2.8 QR9</v>
      </c>
      <c r="I356" t="str">
        <v>Not assessed</v>
      </c>
    </row>
    <row r="357" spans="1:9" x14ac:dyDescent="0.35">
      <c r="A357" t="str">
        <f>IF('Board Summary'!$B$5="","",'Board Summary'!$B$5)</f>
        <v/>
      </c>
      <c r="B357" t="str">
        <f>IF('Board Summary'!$B$6="","",'Board Summary'!$B$6)</f>
        <v/>
      </c>
      <c r="C357" t="str">
        <f>IF('Board Summary'!$B$7="","",'Board Summary'!$B$7)</f>
        <v/>
      </c>
      <c r="D357" t="str">
        <f>IF('Board Summary'!$B$8="","",'Board Summary'!$B$8)</f>
        <v/>
      </c>
      <c r="E357" s="33" t="str">
        <f>IF('Board Summary'!$B$9="","",'Board Summary'!$B$9)</f>
        <v/>
      </c>
      <c r="F357" s="33" t="str">
        <f>IF('Board Summary'!$C$9="","",'Board Summary'!$C$9)</f>
        <v/>
      </c>
      <c r="G357" s="33" t="str">
        <f>IF('Board Summary'!$E$9="","",'Board Summary'!$E$9)</f>
        <v/>
      </c>
      <c r="H357" t="str">
        <v>2.9 MS1</v>
      </c>
      <c r="I357" t="str">
        <v>Not assessed</v>
      </c>
    </row>
    <row r="358" spans="1:9" x14ac:dyDescent="0.35">
      <c r="A358" t="str">
        <f>IF('Board Summary'!$B$5="","",'Board Summary'!$B$5)</f>
        <v/>
      </c>
      <c r="B358" t="str">
        <f>IF('Board Summary'!$B$6="","",'Board Summary'!$B$6)</f>
        <v/>
      </c>
      <c r="C358" t="str">
        <f>IF('Board Summary'!$B$7="","",'Board Summary'!$B$7)</f>
        <v/>
      </c>
      <c r="D358" t="str">
        <f>IF('Board Summary'!$B$8="","",'Board Summary'!$B$8)</f>
        <v/>
      </c>
      <c r="E358" s="33" t="str">
        <f>IF('Board Summary'!$B$9="","",'Board Summary'!$B$9)</f>
        <v/>
      </c>
      <c r="F358" s="33" t="str">
        <f>IF('Board Summary'!$C$9="","",'Board Summary'!$C$9)</f>
        <v/>
      </c>
      <c r="G358" s="33" t="str">
        <f>IF('Board Summary'!$E$9="","",'Board Summary'!$E$9)</f>
        <v/>
      </c>
      <c r="H358" t="str">
        <v>2.9 MS2</v>
      </c>
      <c r="I358" t="str">
        <v>Not assessed</v>
      </c>
    </row>
    <row r="359" spans="1:9" x14ac:dyDescent="0.35">
      <c r="A359" t="str">
        <f>IF('Board Summary'!$B$5="","",'Board Summary'!$B$5)</f>
        <v/>
      </c>
      <c r="B359" t="str">
        <f>IF('Board Summary'!$B$6="","",'Board Summary'!$B$6)</f>
        <v/>
      </c>
      <c r="C359" t="str">
        <f>IF('Board Summary'!$B$7="","",'Board Summary'!$B$7)</f>
        <v/>
      </c>
      <c r="D359" t="str">
        <f>IF('Board Summary'!$B$8="","",'Board Summary'!$B$8)</f>
        <v/>
      </c>
      <c r="E359" s="33" t="str">
        <f>IF('Board Summary'!$B$9="","",'Board Summary'!$B$9)</f>
        <v/>
      </c>
      <c r="F359" s="33" t="str">
        <f>IF('Board Summary'!$C$9="","",'Board Summary'!$C$9)</f>
        <v/>
      </c>
      <c r="G359" s="33" t="str">
        <f>IF('Board Summary'!$E$9="","",'Board Summary'!$E$9)</f>
        <v/>
      </c>
      <c r="H359" t="str">
        <v>2.9 MS3</v>
      </c>
      <c r="I359" t="str">
        <v>Not assessed</v>
      </c>
    </row>
    <row r="360" spans="1:9" x14ac:dyDescent="0.35">
      <c r="A360" t="str">
        <f>IF('Board Summary'!$B$5="","",'Board Summary'!$B$5)</f>
        <v/>
      </c>
      <c r="B360" t="str">
        <f>IF('Board Summary'!$B$6="","",'Board Summary'!$B$6)</f>
        <v/>
      </c>
      <c r="C360" t="str">
        <f>IF('Board Summary'!$B$7="","",'Board Summary'!$B$7)</f>
        <v/>
      </c>
      <c r="D360" t="str">
        <f>IF('Board Summary'!$B$8="","",'Board Summary'!$B$8)</f>
        <v/>
      </c>
      <c r="E360" s="33" t="str">
        <f>IF('Board Summary'!$B$9="","",'Board Summary'!$B$9)</f>
        <v/>
      </c>
      <c r="F360" s="33" t="str">
        <f>IF('Board Summary'!$C$9="","",'Board Summary'!$C$9)</f>
        <v/>
      </c>
      <c r="G360" s="33" t="str">
        <f>IF('Board Summary'!$E$9="","",'Board Summary'!$E$9)</f>
        <v/>
      </c>
      <c r="H360" t="str">
        <v>2.9 MS4</v>
      </c>
      <c r="I360" t="str">
        <v>Not assessed</v>
      </c>
    </row>
    <row r="361" spans="1:9" x14ac:dyDescent="0.35">
      <c r="A361" t="str">
        <f>IF('Board Summary'!$B$5="","",'Board Summary'!$B$5)</f>
        <v/>
      </c>
      <c r="B361" t="str">
        <f>IF('Board Summary'!$B$6="","",'Board Summary'!$B$6)</f>
        <v/>
      </c>
      <c r="C361" t="str">
        <f>IF('Board Summary'!$B$7="","",'Board Summary'!$B$7)</f>
        <v/>
      </c>
      <c r="D361" t="str">
        <f>IF('Board Summary'!$B$8="","",'Board Summary'!$B$8)</f>
        <v/>
      </c>
      <c r="E361" s="33" t="str">
        <f>IF('Board Summary'!$B$9="","",'Board Summary'!$B$9)</f>
        <v/>
      </c>
      <c r="F361" s="33" t="str">
        <f>IF('Board Summary'!$C$9="","",'Board Summary'!$C$9)</f>
        <v/>
      </c>
      <c r="G361" s="33" t="str">
        <f>IF('Board Summary'!$E$9="","",'Board Summary'!$E$9)</f>
        <v/>
      </c>
      <c r="H361" t="str">
        <v>2.9 MS5</v>
      </c>
      <c r="I361" t="str">
        <v>Not assessed</v>
      </c>
    </row>
    <row r="362" spans="1:9" x14ac:dyDescent="0.35">
      <c r="A362" t="str">
        <f>IF('Board Summary'!$B$5="","",'Board Summary'!$B$5)</f>
        <v/>
      </c>
      <c r="B362" t="str">
        <f>IF('Board Summary'!$B$6="","",'Board Summary'!$B$6)</f>
        <v/>
      </c>
      <c r="C362" t="str">
        <f>IF('Board Summary'!$B$7="","",'Board Summary'!$B$7)</f>
        <v/>
      </c>
      <c r="D362" t="str">
        <f>IF('Board Summary'!$B$8="","",'Board Summary'!$B$8)</f>
        <v/>
      </c>
      <c r="E362" s="33" t="str">
        <f>IF('Board Summary'!$B$9="","",'Board Summary'!$B$9)</f>
        <v/>
      </c>
      <c r="F362" s="33" t="str">
        <f>IF('Board Summary'!$C$9="","",'Board Summary'!$C$9)</f>
        <v/>
      </c>
      <c r="G362" s="33" t="str">
        <f>IF('Board Summary'!$E$9="","",'Board Summary'!$E$9)</f>
        <v/>
      </c>
      <c r="H362" t="str">
        <v>2.9 MS6</v>
      </c>
      <c r="I362" t="str">
        <v>Not assessed</v>
      </c>
    </row>
    <row r="363" spans="1:9" x14ac:dyDescent="0.35">
      <c r="A363" t="str">
        <f>IF('Board Summary'!$B$5="","",'Board Summary'!$B$5)</f>
        <v/>
      </c>
      <c r="B363" t="str">
        <f>IF('Board Summary'!$B$6="","",'Board Summary'!$B$6)</f>
        <v/>
      </c>
      <c r="C363" t="str">
        <f>IF('Board Summary'!$B$7="","",'Board Summary'!$B$7)</f>
        <v/>
      </c>
      <c r="D363" t="str">
        <f>IF('Board Summary'!$B$8="","",'Board Summary'!$B$8)</f>
        <v/>
      </c>
      <c r="E363" s="33" t="str">
        <f>IF('Board Summary'!$B$9="","",'Board Summary'!$B$9)</f>
        <v/>
      </c>
      <c r="F363" s="33" t="str">
        <f>IF('Board Summary'!$C$9="","",'Board Summary'!$C$9)</f>
        <v/>
      </c>
      <c r="G363" s="33" t="str">
        <f>IF('Board Summary'!$E$9="","",'Board Summary'!$E$9)</f>
        <v/>
      </c>
      <c r="H363" t="str">
        <v>2.9 MS7</v>
      </c>
      <c r="I363" t="str">
        <v>Not assessed</v>
      </c>
    </row>
    <row r="364" spans="1:9" x14ac:dyDescent="0.35">
      <c r="A364" t="str">
        <f>IF('Board Summary'!$B$5="","",'Board Summary'!$B$5)</f>
        <v/>
      </c>
      <c r="B364" t="str">
        <f>IF('Board Summary'!$B$6="","",'Board Summary'!$B$6)</f>
        <v/>
      </c>
      <c r="C364" t="str">
        <f>IF('Board Summary'!$B$7="","",'Board Summary'!$B$7)</f>
        <v/>
      </c>
      <c r="D364" t="str">
        <f>IF('Board Summary'!$B$8="","",'Board Summary'!$B$8)</f>
        <v/>
      </c>
      <c r="E364" s="33" t="str">
        <f>IF('Board Summary'!$B$9="","",'Board Summary'!$B$9)</f>
        <v/>
      </c>
      <c r="F364" s="33" t="str">
        <f>IF('Board Summary'!$C$9="","",'Board Summary'!$C$9)</f>
        <v/>
      </c>
      <c r="G364" s="33" t="str">
        <f>IF('Board Summary'!$E$9="","",'Board Summary'!$E$9)</f>
        <v/>
      </c>
      <c r="H364" t="str">
        <v>2.9 MS8</v>
      </c>
      <c r="I364" t="str">
        <v>Not assessed</v>
      </c>
    </row>
    <row r="365" spans="1:9" x14ac:dyDescent="0.35">
      <c r="A365" t="str">
        <f>IF('Board Summary'!$B$5="","",'Board Summary'!$B$5)</f>
        <v/>
      </c>
      <c r="B365" t="str">
        <f>IF('Board Summary'!$B$6="","",'Board Summary'!$B$6)</f>
        <v/>
      </c>
      <c r="C365" t="str">
        <f>IF('Board Summary'!$B$7="","",'Board Summary'!$B$7)</f>
        <v/>
      </c>
      <c r="D365" t="str">
        <f>IF('Board Summary'!$B$8="","",'Board Summary'!$B$8)</f>
        <v/>
      </c>
      <c r="E365" s="33" t="str">
        <f>IF('Board Summary'!$B$9="","",'Board Summary'!$B$9)</f>
        <v/>
      </c>
      <c r="F365" s="33" t="str">
        <f>IF('Board Summary'!$C$9="","",'Board Summary'!$C$9)</f>
        <v/>
      </c>
      <c r="G365" s="33" t="str">
        <f>IF('Board Summary'!$E$9="","",'Board Summary'!$E$9)</f>
        <v/>
      </c>
      <c r="H365" t="str">
        <v>2.9 MS9</v>
      </c>
      <c r="I365" t="str">
        <v>Not assessed</v>
      </c>
    </row>
    <row r="366" spans="1:9" x14ac:dyDescent="0.35">
      <c r="A366" t="str">
        <f>IF('Board Summary'!$B$5="","",'Board Summary'!$B$5)</f>
        <v/>
      </c>
      <c r="B366" t="str">
        <f>IF('Board Summary'!$B$6="","",'Board Summary'!$B$6)</f>
        <v/>
      </c>
      <c r="C366" t="str">
        <f>IF('Board Summary'!$B$7="","",'Board Summary'!$B$7)</f>
        <v/>
      </c>
      <c r="D366" t="str">
        <f>IF('Board Summary'!$B$8="","",'Board Summary'!$B$8)</f>
        <v/>
      </c>
      <c r="E366" s="33" t="str">
        <f>IF('Board Summary'!$B$9="","",'Board Summary'!$B$9)</f>
        <v/>
      </c>
      <c r="F366" s="33" t="str">
        <f>IF('Board Summary'!$C$9="","",'Board Summary'!$C$9)</f>
        <v/>
      </c>
      <c r="G366" s="33" t="str">
        <f>IF('Board Summary'!$E$9="","",'Board Summary'!$E$9)</f>
        <v/>
      </c>
      <c r="H366" t="str">
        <v>2.9 QR1</v>
      </c>
      <c r="I366" t="str">
        <v>Not assessed</v>
      </c>
    </row>
    <row r="367" spans="1:9" x14ac:dyDescent="0.35">
      <c r="A367" t="str">
        <f>IF('Board Summary'!$B$5="","",'Board Summary'!$B$5)</f>
        <v/>
      </c>
      <c r="B367" t="str">
        <f>IF('Board Summary'!$B$6="","",'Board Summary'!$B$6)</f>
        <v/>
      </c>
      <c r="C367" t="str">
        <f>IF('Board Summary'!$B$7="","",'Board Summary'!$B$7)</f>
        <v/>
      </c>
      <c r="D367" t="str">
        <f>IF('Board Summary'!$B$8="","",'Board Summary'!$B$8)</f>
        <v/>
      </c>
      <c r="E367" s="33" t="str">
        <f>IF('Board Summary'!$B$9="","",'Board Summary'!$B$9)</f>
        <v/>
      </c>
      <c r="F367" s="33" t="str">
        <f>IF('Board Summary'!$C$9="","",'Board Summary'!$C$9)</f>
        <v/>
      </c>
      <c r="G367" s="33" t="str">
        <f>IF('Board Summary'!$E$9="","",'Board Summary'!$E$9)</f>
        <v/>
      </c>
      <c r="H367" t="str">
        <v>2.9 QR2</v>
      </c>
      <c r="I367" t="str">
        <v>Not assessed</v>
      </c>
    </row>
    <row r="368" spans="1:9" x14ac:dyDescent="0.35">
      <c r="A368" t="str">
        <f>IF('Board Summary'!$B$5="","",'Board Summary'!$B$5)</f>
        <v/>
      </c>
      <c r="B368" t="str">
        <f>IF('Board Summary'!$B$6="","",'Board Summary'!$B$6)</f>
        <v/>
      </c>
      <c r="C368" t="str">
        <f>IF('Board Summary'!$B$7="","",'Board Summary'!$B$7)</f>
        <v/>
      </c>
      <c r="D368" t="str">
        <f>IF('Board Summary'!$B$8="","",'Board Summary'!$B$8)</f>
        <v/>
      </c>
      <c r="E368" s="33" t="str">
        <f>IF('Board Summary'!$B$9="","",'Board Summary'!$B$9)</f>
        <v/>
      </c>
      <c r="F368" s="33" t="str">
        <f>IF('Board Summary'!$C$9="","",'Board Summary'!$C$9)</f>
        <v/>
      </c>
      <c r="G368" s="33" t="str">
        <f>IF('Board Summary'!$E$9="","",'Board Summary'!$E$9)</f>
        <v/>
      </c>
      <c r="H368" t="str">
        <v>2.9 QR3</v>
      </c>
      <c r="I368" t="str">
        <v>Not assessed</v>
      </c>
    </row>
    <row r="369" spans="1:9" x14ac:dyDescent="0.35">
      <c r="A369" t="str">
        <f>IF('Board Summary'!$B$5="","",'Board Summary'!$B$5)</f>
        <v/>
      </c>
      <c r="B369" t="str">
        <f>IF('Board Summary'!$B$6="","",'Board Summary'!$B$6)</f>
        <v/>
      </c>
      <c r="C369" t="str">
        <f>IF('Board Summary'!$B$7="","",'Board Summary'!$B$7)</f>
        <v/>
      </c>
      <c r="D369" t="str">
        <f>IF('Board Summary'!$B$8="","",'Board Summary'!$B$8)</f>
        <v/>
      </c>
      <c r="E369" s="33" t="str">
        <f>IF('Board Summary'!$B$9="","",'Board Summary'!$B$9)</f>
        <v/>
      </c>
      <c r="F369" s="33" t="str">
        <f>IF('Board Summary'!$C$9="","",'Board Summary'!$C$9)</f>
        <v/>
      </c>
      <c r="G369" s="33" t="str">
        <f>IF('Board Summary'!$E$9="","",'Board Summary'!$E$9)</f>
        <v/>
      </c>
      <c r="H369" t="str">
        <v>2.9 QR4</v>
      </c>
      <c r="I369" t="str">
        <v>Not assessed</v>
      </c>
    </row>
    <row r="370" spans="1:9" x14ac:dyDescent="0.35">
      <c r="A370" t="str">
        <f>IF('Board Summary'!$B$5="","",'Board Summary'!$B$5)</f>
        <v/>
      </c>
      <c r="B370" t="str">
        <f>IF('Board Summary'!$B$6="","",'Board Summary'!$B$6)</f>
        <v/>
      </c>
      <c r="C370" t="str">
        <f>IF('Board Summary'!$B$7="","",'Board Summary'!$B$7)</f>
        <v/>
      </c>
      <c r="D370" t="str">
        <f>IF('Board Summary'!$B$8="","",'Board Summary'!$B$8)</f>
        <v/>
      </c>
      <c r="E370" s="33" t="str">
        <f>IF('Board Summary'!$B$9="","",'Board Summary'!$B$9)</f>
        <v/>
      </c>
      <c r="F370" s="33" t="str">
        <f>IF('Board Summary'!$C$9="","",'Board Summary'!$C$9)</f>
        <v/>
      </c>
      <c r="G370" s="33" t="str">
        <f>IF('Board Summary'!$E$9="","",'Board Summary'!$E$9)</f>
        <v/>
      </c>
      <c r="H370" t="str">
        <v>2.9 QR5</v>
      </c>
      <c r="I370" t="str">
        <v>Not assessed</v>
      </c>
    </row>
    <row r="371" spans="1:9" x14ac:dyDescent="0.35">
      <c r="A371" t="str">
        <f>IF('Board Summary'!$B$5="","",'Board Summary'!$B$5)</f>
        <v/>
      </c>
      <c r="B371" t="str">
        <f>IF('Board Summary'!$B$6="","",'Board Summary'!$B$6)</f>
        <v/>
      </c>
      <c r="C371" t="str">
        <f>IF('Board Summary'!$B$7="","",'Board Summary'!$B$7)</f>
        <v/>
      </c>
      <c r="D371" t="str">
        <f>IF('Board Summary'!$B$8="","",'Board Summary'!$B$8)</f>
        <v/>
      </c>
      <c r="E371" s="33" t="str">
        <f>IF('Board Summary'!$B$9="","",'Board Summary'!$B$9)</f>
        <v/>
      </c>
      <c r="F371" s="33" t="str">
        <f>IF('Board Summary'!$C$9="","",'Board Summary'!$C$9)</f>
        <v/>
      </c>
      <c r="G371" s="33" t="str">
        <f>IF('Board Summary'!$E$9="","",'Board Summary'!$E$9)</f>
        <v/>
      </c>
      <c r="H371" t="str">
        <v>2.10 MS1</v>
      </c>
      <c r="I371" t="str">
        <v>Not assessed</v>
      </c>
    </row>
    <row r="372" spans="1:9" x14ac:dyDescent="0.35">
      <c r="A372" t="str">
        <f>IF('Board Summary'!$B$5="","",'Board Summary'!$B$5)</f>
        <v/>
      </c>
      <c r="B372" t="str">
        <f>IF('Board Summary'!$B$6="","",'Board Summary'!$B$6)</f>
        <v/>
      </c>
      <c r="C372" t="str">
        <f>IF('Board Summary'!$B$7="","",'Board Summary'!$B$7)</f>
        <v/>
      </c>
      <c r="D372" t="str">
        <f>IF('Board Summary'!$B$8="","",'Board Summary'!$B$8)</f>
        <v/>
      </c>
      <c r="E372" s="33" t="str">
        <f>IF('Board Summary'!$B$9="","",'Board Summary'!$B$9)</f>
        <v/>
      </c>
      <c r="F372" s="33" t="str">
        <f>IF('Board Summary'!$C$9="","",'Board Summary'!$C$9)</f>
        <v/>
      </c>
      <c r="G372" s="33" t="str">
        <f>IF('Board Summary'!$E$9="","",'Board Summary'!$E$9)</f>
        <v/>
      </c>
      <c r="H372" t="str">
        <v>2.10 MS2</v>
      </c>
      <c r="I372" t="str">
        <v>Not assessed</v>
      </c>
    </row>
    <row r="373" spans="1:9" x14ac:dyDescent="0.35">
      <c r="A373" t="str">
        <f>IF('Board Summary'!$B$5="","",'Board Summary'!$B$5)</f>
        <v/>
      </c>
      <c r="B373" t="str">
        <f>IF('Board Summary'!$B$6="","",'Board Summary'!$B$6)</f>
        <v/>
      </c>
      <c r="C373" t="str">
        <f>IF('Board Summary'!$B$7="","",'Board Summary'!$B$7)</f>
        <v/>
      </c>
      <c r="D373" t="str">
        <f>IF('Board Summary'!$B$8="","",'Board Summary'!$B$8)</f>
        <v/>
      </c>
      <c r="E373" s="33" t="str">
        <f>IF('Board Summary'!$B$9="","",'Board Summary'!$B$9)</f>
        <v/>
      </c>
      <c r="F373" s="33" t="str">
        <f>IF('Board Summary'!$C$9="","",'Board Summary'!$C$9)</f>
        <v/>
      </c>
      <c r="G373" s="33" t="str">
        <f>IF('Board Summary'!$E$9="","",'Board Summary'!$E$9)</f>
        <v/>
      </c>
      <c r="H373" t="str">
        <v>2.10 MS3</v>
      </c>
      <c r="I373" t="str">
        <v>Not assessed</v>
      </c>
    </row>
    <row r="374" spans="1:9" x14ac:dyDescent="0.35">
      <c r="A374" t="str">
        <f>IF('Board Summary'!$B$5="","",'Board Summary'!$B$5)</f>
        <v/>
      </c>
      <c r="B374" t="str">
        <f>IF('Board Summary'!$B$6="","",'Board Summary'!$B$6)</f>
        <v/>
      </c>
      <c r="C374" t="str">
        <f>IF('Board Summary'!$B$7="","",'Board Summary'!$B$7)</f>
        <v/>
      </c>
      <c r="D374" t="str">
        <f>IF('Board Summary'!$B$8="","",'Board Summary'!$B$8)</f>
        <v/>
      </c>
      <c r="E374" s="33" t="str">
        <f>IF('Board Summary'!$B$9="","",'Board Summary'!$B$9)</f>
        <v/>
      </c>
      <c r="F374" s="33" t="str">
        <f>IF('Board Summary'!$C$9="","",'Board Summary'!$C$9)</f>
        <v/>
      </c>
      <c r="G374" s="33" t="str">
        <f>IF('Board Summary'!$E$9="","",'Board Summary'!$E$9)</f>
        <v/>
      </c>
      <c r="H374" t="str">
        <v>2.10 MS4</v>
      </c>
      <c r="I374" t="str">
        <v>Not assessed</v>
      </c>
    </row>
    <row r="375" spans="1:9" x14ac:dyDescent="0.35">
      <c r="A375" t="str">
        <f>IF('Board Summary'!$B$5="","",'Board Summary'!$B$5)</f>
        <v/>
      </c>
      <c r="B375" t="str">
        <f>IF('Board Summary'!$B$6="","",'Board Summary'!$B$6)</f>
        <v/>
      </c>
      <c r="C375" t="str">
        <f>IF('Board Summary'!$B$7="","",'Board Summary'!$B$7)</f>
        <v/>
      </c>
      <c r="D375" t="str">
        <f>IF('Board Summary'!$B$8="","",'Board Summary'!$B$8)</f>
        <v/>
      </c>
      <c r="E375" s="33" t="str">
        <f>IF('Board Summary'!$B$9="","",'Board Summary'!$B$9)</f>
        <v/>
      </c>
      <c r="F375" s="33" t="str">
        <f>IF('Board Summary'!$C$9="","",'Board Summary'!$C$9)</f>
        <v/>
      </c>
      <c r="G375" s="33" t="str">
        <f>IF('Board Summary'!$E$9="","",'Board Summary'!$E$9)</f>
        <v/>
      </c>
      <c r="H375" t="str">
        <v>2.10 MS5</v>
      </c>
      <c r="I375" t="str">
        <v>Not assessed</v>
      </c>
    </row>
    <row r="376" spans="1:9" x14ac:dyDescent="0.35">
      <c r="A376" t="str">
        <f>IF('Board Summary'!$B$5="","",'Board Summary'!$B$5)</f>
        <v/>
      </c>
      <c r="B376" t="str">
        <f>IF('Board Summary'!$B$6="","",'Board Summary'!$B$6)</f>
        <v/>
      </c>
      <c r="C376" t="str">
        <f>IF('Board Summary'!$B$7="","",'Board Summary'!$B$7)</f>
        <v/>
      </c>
      <c r="D376" t="str">
        <f>IF('Board Summary'!$B$8="","",'Board Summary'!$B$8)</f>
        <v/>
      </c>
      <c r="E376" s="33" t="str">
        <f>IF('Board Summary'!$B$9="","",'Board Summary'!$B$9)</f>
        <v/>
      </c>
      <c r="F376" s="33" t="str">
        <f>IF('Board Summary'!$C$9="","",'Board Summary'!$C$9)</f>
        <v/>
      </c>
      <c r="G376" s="33" t="str">
        <f>IF('Board Summary'!$E$9="","",'Board Summary'!$E$9)</f>
        <v/>
      </c>
      <c r="H376" t="str">
        <v>2.10 MS6</v>
      </c>
      <c r="I376" t="str">
        <v>Not assessed</v>
      </c>
    </row>
    <row r="377" spans="1:9" x14ac:dyDescent="0.35">
      <c r="A377" t="str">
        <f>IF('Board Summary'!$B$5="","",'Board Summary'!$B$5)</f>
        <v/>
      </c>
      <c r="B377" t="str">
        <f>IF('Board Summary'!$B$6="","",'Board Summary'!$B$6)</f>
        <v/>
      </c>
      <c r="C377" t="str">
        <f>IF('Board Summary'!$B$7="","",'Board Summary'!$B$7)</f>
        <v/>
      </c>
      <c r="D377" t="str">
        <f>IF('Board Summary'!$B$8="","",'Board Summary'!$B$8)</f>
        <v/>
      </c>
      <c r="E377" s="33" t="str">
        <f>IF('Board Summary'!$B$9="","",'Board Summary'!$B$9)</f>
        <v/>
      </c>
      <c r="F377" s="33" t="str">
        <f>IF('Board Summary'!$C$9="","",'Board Summary'!$C$9)</f>
        <v/>
      </c>
      <c r="G377" s="33" t="str">
        <f>IF('Board Summary'!$E$9="","",'Board Summary'!$E$9)</f>
        <v/>
      </c>
      <c r="H377" t="str">
        <v>2.10 MS7</v>
      </c>
      <c r="I377" t="str">
        <v>Not assessed</v>
      </c>
    </row>
    <row r="378" spans="1:9" x14ac:dyDescent="0.35">
      <c r="A378" t="str">
        <f>IF('Board Summary'!$B$5="","",'Board Summary'!$B$5)</f>
        <v/>
      </c>
      <c r="B378" t="str">
        <f>IF('Board Summary'!$B$6="","",'Board Summary'!$B$6)</f>
        <v/>
      </c>
      <c r="C378" t="str">
        <f>IF('Board Summary'!$B$7="","",'Board Summary'!$B$7)</f>
        <v/>
      </c>
      <c r="D378" t="str">
        <f>IF('Board Summary'!$B$8="","",'Board Summary'!$B$8)</f>
        <v/>
      </c>
      <c r="E378" s="33" t="str">
        <f>IF('Board Summary'!$B$9="","",'Board Summary'!$B$9)</f>
        <v/>
      </c>
      <c r="F378" s="33" t="str">
        <f>IF('Board Summary'!$C$9="","",'Board Summary'!$C$9)</f>
        <v/>
      </c>
      <c r="G378" s="33" t="str">
        <f>IF('Board Summary'!$E$9="","",'Board Summary'!$E$9)</f>
        <v/>
      </c>
      <c r="H378" t="str">
        <v>2.10 MS8</v>
      </c>
      <c r="I378" t="str">
        <v>Not assessed</v>
      </c>
    </row>
    <row r="379" spans="1:9" x14ac:dyDescent="0.35">
      <c r="A379" t="str">
        <f>IF('Board Summary'!$B$5="","",'Board Summary'!$B$5)</f>
        <v/>
      </c>
      <c r="B379" t="str">
        <f>IF('Board Summary'!$B$6="","",'Board Summary'!$B$6)</f>
        <v/>
      </c>
      <c r="C379" t="str">
        <f>IF('Board Summary'!$B$7="","",'Board Summary'!$B$7)</f>
        <v/>
      </c>
      <c r="D379" t="str">
        <f>IF('Board Summary'!$B$8="","",'Board Summary'!$B$8)</f>
        <v/>
      </c>
      <c r="E379" s="33" t="str">
        <f>IF('Board Summary'!$B$9="","",'Board Summary'!$B$9)</f>
        <v/>
      </c>
      <c r="F379" s="33" t="str">
        <f>IF('Board Summary'!$C$9="","",'Board Summary'!$C$9)</f>
        <v/>
      </c>
      <c r="G379" s="33" t="str">
        <f>IF('Board Summary'!$E$9="","",'Board Summary'!$E$9)</f>
        <v/>
      </c>
      <c r="H379" t="str">
        <v>2.10 MS9</v>
      </c>
      <c r="I379" t="str">
        <v>Not assessed</v>
      </c>
    </row>
    <row r="380" spans="1:9" x14ac:dyDescent="0.35">
      <c r="A380" t="str">
        <f>IF('Board Summary'!$B$5="","",'Board Summary'!$B$5)</f>
        <v/>
      </c>
      <c r="B380" t="str">
        <f>IF('Board Summary'!$B$6="","",'Board Summary'!$B$6)</f>
        <v/>
      </c>
      <c r="C380" t="str">
        <f>IF('Board Summary'!$B$7="","",'Board Summary'!$B$7)</f>
        <v/>
      </c>
      <c r="D380" t="str">
        <f>IF('Board Summary'!$B$8="","",'Board Summary'!$B$8)</f>
        <v/>
      </c>
      <c r="E380" s="33" t="str">
        <f>IF('Board Summary'!$B$9="","",'Board Summary'!$B$9)</f>
        <v/>
      </c>
      <c r="F380" s="33" t="str">
        <f>IF('Board Summary'!$C$9="","",'Board Summary'!$C$9)</f>
        <v/>
      </c>
      <c r="G380" s="33" t="str">
        <f>IF('Board Summary'!$E$9="","",'Board Summary'!$E$9)</f>
        <v/>
      </c>
      <c r="H380" t="str">
        <v>2.10 MS10</v>
      </c>
      <c r="I380" t="str">
        <v>Not assessed</v>
      </c>
    </row>
    <row r="381" spans="1:9" x14ac:dyDescent="0.35">
      <c r="A381" t="str">
        <f>IF('Board Summary'!$B$5="","",'Board Summary'!$B$5)</f>
        <v/>
      </c>
      <c r="B381" t="str">
        <f>IF('Board Summary'!$B$6="","",'Board Summary'!$B$6)</f>
        <v/>
      </c>
      <c r="C381" t="str">
        <f>IF('Board Summary'!$B$7="","",'Board Summary'!$B$7)</f>
        <v/>
      </c>
      <c r="D381" t="str">
        <f>IF('Board Summary'!$B$8="","",'Board Summary'!$B$8)</f>
        <v/>
      </c>
      <c r="E381" s="33" t="str">
        <f>IF('Board Summary'!$B$9="","",'Board Summary'!$B$9)</f>
        <v/>
      </c>
      <c r="F381" s="33" t="str">
        <f>IF('Board Summary'!$C$9="","",'Board Summary'!$C$9)</f>
        <v/>
      </c>
      <c r="G381" s="33" t="str">
        <f>IF('Board Summary'!$E$9="","",'Board Summary'!$E$9)</f>
        <v/>
      </c>
      <c r="H381" t="str">
        <v>2.10 QR1</v>
      </c>
      <c r="I381" t="str">
        <v>Not assessed</v>
      </c>
    </row>
    <row r="382" spans="1:9" x14ac:dyDescent="0.35">
      <c r="A382" t="str">
        <f>IF('Board Summary'!$B$5="","",'Board Summary'!$B$5)</f>
        <v/>
      </c>
      <c r="B382" t="str">
        <f>IF('Board Summary'!$B$6="","",'Board Summary'!$B$6)</f>
        <v/>
      </c>
      <c r="C382" t="str">
        <f>IF('Board Summary'!$B$7="","",'Board Summary'!$B$7)</f>
        <v/>
      </c>
      <c r="D382" t="str">
        <f>IF('Board Summary'!$B$8="","",'Board Summary'!$B$8)</f>
        <v/>
      </c>
      <c r="E382" s="33" t="str">
        <f>IF('Board Summary'!$B$9="","",'Board Summary'!$B$9)</f>
        <v/>
      </c>
      <c r="F382" s="33" t="str">
        <f>IF('Board Summary'!$C$9="","",'Board Summary'!$C$9)</f>
        <v/>
      </c>
      <c r="G382" s="33" t="str">
        <f>IF('Board Summary'!$E$9="","",'Board Summary'!$E$9)</f>
        <v/>
      </c>
      <c r="H382" t="str">
        <v>2.10 QR2</v>
      </c>
      <c r="I382" t="str">
        <v>Not assessed</v>
      </c>
    </row>
    <row r="383" spans="1:9" x14ac:dyDescent="0.35">
      <c r="A383" t="str">
        <f>IF('Board Summary'!$B$5="","",'Board Summary'!$B$5)</f>
        <v/>
      </c>
      <c r="B383" t="str">
        <f>IF('Board Summary'!$B$6="","",'Board Summary'!$B$6)</f>
        <v/>
      </c>
      <c r="C383" t="str">
        <f>IF('Board Summary'!$B$7="","",'Board Summary'!$B$7)</f>
        <v/>
      </c>
      <c r="D383" t="str">
        <f>IF('Board Summary'!$B$8="","",'Board Summary'!$B$8)</f>
        <v/>
      </c>
      <c r="E383" s="33" t="str">
        <f>IF('Board Summary'!$B$9="","",'Board Summary'!$B$9)</f>
        <v/>
      </c>
      <c r="F383" s="33" t="str">
        <f>IF('Board Summary'!$C$9="","",'Board Summary'!$C$9)</f>
        <v/>
      </c>
      <c r="G383" s="33" t="str">
        <f>IF('Board Summary'!$E$9="","",'Board Summary'!$E$9)</f>
        <v/>
      </c>
      <c r="H383" t="str">
        <v>2.10 QR3</v>
      </c>
      <c r="I383" t="str">
        <v>Not assessed</v>
      </c>
    </row>
    <row r="384" spans="1:9" x14ac:dyDescent="0.35">
      <c r="A384" t="str">
        <f>IF('Board Summary'!$B$5="","",'Board Summary'!$B$5)</f>
        <v/>
      </c>
      <c r="B384" t="str">
        <f>IF('Board Summary'!$B$6="","",'Board Summary'!$B$6)</f>
        <v/>
      </c>
      <c r="C384" t="str">
        <f>IF('Board Summary'!$B$7="","",'Board Summary'!$B$7)</f>
        <v/>
      </c>
      <c r="D384" t="str">
        <f>IF('Board Summary'!$B$8="","",'Board Summary'!$B$8)</f>
        <v/>
      </c>
      <c r="E384" s="33" t="str">
        <f>IF('Board Summary'!$B$9="","",'Board Summary'!$B$9)</f>
        <v/>
      </c>
      <c r="F384" s="33" t="str">
        <f>IF('Board Summary'!$C$9="","",'Board Summary'!$C$9)</f>
        <v/>
      </c>
      <c r="G384" s="33" t="str">
        <f>IF('Board Summary'!$E$9="","",'Board Summary'!$E$9)</f>
        <v/>
      </c>
      <c r="H384" t="str">
        <v>2.10 QR4</v>
      </c>
      <c r="I384" t="str">
        <v>Not assessed</v>
      </c>
    </row>
    <row r="385" spans="1:9" x14ac:dyDescent="0.35">
      <c r="A385" t="str">
        <f>IF('Board Summary'!$B$5="","",'Board Summary'!$B$5)</f>
        <v/>
      </c>
      <c r="B385" t="str">
        <f>IF('Board Summary'!$B$6="","",'Board Summary'!$B$6)</f>
        <v/>
      </c>
      <c r="C385" t="str">
        <f>IF('Board Summary'!$B$7="","",'Board Summary'!$B$7)</f>
        <v/>
      </c>
      <c r="D385" t="str">
        <f>IF('Board Summary'!$B$8="","",'Board Summary'!$B$8)</f>
        <v/>
      </c>
      <c r="E385" s="33" t="str">
        <f>IF('Board Summary'!$B$9="","",'Board Summary'!$B$9)</f>
        <v/>
      </c>
      <c r="F385" s="33" t="str">
        <f>IF('Board Summary'!$C$9="","",'Board Summary'!$C$9)</f>
        <v/>
      </c>
      <c r="G385" s="33" t="str">
        <f>IF('Board Summary'!$E$9="","",'Board Summary'!$E$9)</f>
        <v/>
      </c>
      <c r="H385" t="str">
        <v>2.10 QR5</v>
      </c>
      <c r="I385" t="str">
        <v>Not assessed</v>
      </c>
    </row>
    <row r="386" spans="1:9" x14ac:dyDescent="0.35">
      <c r="A386" t="str">
        <f>IF('Board Summary'!$B$5="","",'Board Summary'!$B$5)</f>
        <v/>
      </c>
      <c r="B386" t="str">
        <f>IF('Board Summary'!$B$6="","",'Board Summary'!$B$6)</f>
        <v/>
      </c>
      <c r="C386" t="str">
        <f>IF('Board Summary'!$B$7="","",'Board Summary'!$B$7)</f>
        <v/>
      </c>
      <c r="D386" t="str">
        <f>IF('Board Summary'!$B$8="","",'Board Summary'!$B$8)</f>
        <v/>
      </c>
      <c r="E386" s="33" t="str">
        <f>IF('Board Summary'!$B$9="","",'Board Summary'!$B$9)</f>
        <v/>
      </c>
      <c r="F386" s="33" t="str">
        <f>IF('Board Summary'!$C$9="","",'Board Summary'!$C$9)</f>
        <v/>
      </c>
      <c r="G386" s="33" t="str">
        <f>IF('Board Summary'!$E$9="","",'Board Summary'!$E$9)</f>
        <v/>
      </c>
      <c r="H386" t="str">
        <v>2.11 MS1</v>
      </c>
      <c r="I386" t="str">
        <v>Not assessed</v>
      </c>
    </row>
    <row r="387" spans="1:9" x14ac:dyDescent="0.35">
      <c r="A387" t="str">
        <f>IF('Board Summary'!$B$5="","",'Board Summary'!$B$5)</f>
        <v/>
      </c>
      <c r="B387" t="str">
        <f>IF('Board Summary'!$B$6="","",'Board Summary'!$B$6)</f>
        <v/>
      </c>
      <c r="C387" t="str">
        <f>IF('Board Summary'!$B$7="","",'Board Summary'!$B$7)</f>
        <v/>
      </c>
      <c r="D387" t="str">
        <f>IF('Board Summary'!$B$8="","",'Board Summary'!$B$8)</f>
        <v/>
      </c>
      <c r="E387" s="33" t="str">
        <f>IF('Board Summary'!$B$9="","",'Board Summary'!$B$9)</f>
        <v/>
      </c>
      <c r="F387" s="33" t="str">
        <f>IF('Board Summary'!$C$9="","",'Board Summary'!$C$9)</f>
        <v/>
      </c>
      <c r="G387" s="33" t="str">
        <f>IF('Board Summary'!$E$9="","",'Board Summary'!$E$9)</f>
        <v/>
      </c>
      <c r="H387" t="str">
        <v>2.11 MS2</v>
      </c>
      <c r="I387" t="str">
        <v>Not assessed</v>
      </c>
    </row>
    <row r="388" spans="1:9" x14ac:dyDescent="0.35">
      <c r="A388" t="str">
        <f>IF('Board Summary'!$B$5="","",'Board Summary'!$B$5)</f>
        <v/>
      </c>
      <c r="B388" t="str">
        <f>IF('Board Summary'!$B$6="","",'Board Summary'!$B$6)</f>
        <v/>
      </c>
      <c r="C388" t="str">
        <f>IF('Board Summary'!$B$7="","",'Board Summary'!$B$7)</f>
        <v/>
      </c>
      <c r="D388" t="str">
        <f>IF('Board Summary'!$B$8="","",'Board Summary'!$B$8)</f>
        <v/>
      </c>
      <c r="E388" s="33" t="str">
        <f>IF('Board Summary'!$B$9="","",'Board Summary'!$B$9)</f>
        <v/>
      </c>
      <c r="F388" s="33" t="str">
        <f>IF('Board Summary'!$C$9="","",'Board Summary'!$C$9)</f>
        <v/>
      </c>
      <c r="G388" s="33" t="str">
        <f>IF('Board Summary'!$E$9="","",'Board Summary'!$E$9)</f>
        <v/>
      </c>
      <c r="H388" t="str">
        <v>2.11 MS3</v>
      </c>
      <c r="I388" t="str">
        <v>Not assessed</v>
      </c>
    </row>
    <row r="389" spans="1:9" x14ac:dyDescent="0.35">
      <c r="A389" t="str">
        <f>IF('Board Summary'!$B$5="","",'Board Summary'!$B$5)</f>
        <v/>
      </c>
      <c r="B389" t="str">
        <f>IF('Board Summary'!$B$6="","",'Board Summary'!$B$6)</f>
        <v/>
      </c>
      <c r="C389" t="str">
        <f>IF('Board Summary'!$B$7="","",'Board Summary'!$B$7)</f>
        <v/>
      </c>
      <c r="D389" t="str">
        <f>IF('Board Summary'!$B$8="","",'Board Summary'!$B$8)</f>
        <v/>
      </c>
      <c r="E389" s="33" t="str">
        <f>IF('Board Summary'!$B$9="","",'Board Summary'!$B$9)</f>
        <v/>
      </c>
      <c r="F389" s="33" t="str">
        <f>IF('Board Summary'!$C$9="","",'Board Summary'!$C$9)</f>
        <v/>
      </c>
      <c r="G389" s="33" t="str">
        <f>IF('Board Summary'!$E$9="","",'Board Summary'!$E$9)</f>
        <v/>
      </c>
      <c r="H389" t="str">
        <v>2.11 MS4</v>
      </c>
      <c r="I389" t="str">
        <v>Not assessed</v>
      </c>
    </row>
    <row r="390" spans="1:9" x14ac:dyDescent="0.35">
      <c r="A390" t="str">
        <f>IF('Board Summary'!$B$5="","",'Board Summary'!$B$5)</f>
        <v/>
      </c>
      <c r="B390" t="str">
        <f>IF('Board Summary'!$B$6="","",'Board Summary'!$B$6)</f>
        <v/>
      </c>
      <c r="C390" t="str">
        <f>IF('Board Summary'!$B$7="","",'Board Summary'!$B$7)</f>
        <v/>
      </c>
      <c r="D390" t="str">
        <f>IF('Board Summary'!$B$8="","",'Board Summary'!$B$8)</f>
        <v/>
      </c>
      <c r="E390" s="33" t="str">
        <f>IF('Board Summary'!$B$9="","",'Board Summary'!$B$9)</f>
        <v/>
      </c>
      <c r="F390" s="33" t="str">
        <f>IF('Board Summary'!$C$9="","",'Board Summary'!$C$9)</f>
        <v/>
      </c>
      <c r="G390" s="33" t="str">
        <f>IF('Board Summary'!$E$9="","",'Board Summary'!$E$9)</f>
        <v/>
      </c>
      <c r="H390" t="str">
        <v>2.11 MS5</v>
      </c>
      <c r="I390" t="str">
        <v>Not assessed</v>
      </c>
    </row>
    <row r="391" spans="1:9" x14ac:dyDescent="0.35">
      <c r="A391" t="str">
        <f>IF('Board Summary'!$B$5="","",'Board Summary'!$B$5)</f>
        <v/>
      </c>
      <c r="B391" t="str">
        <f>IF('Board Summary'!$B$6="","",'Board Summary'!$B$6)</f>
        <v/>
      </c>
      <c r="C391" t="str">
        <f>IF('Board Summary'!$B$7="","",'Board Summary'!$B$7)</f>
        <v/>
      </c>
      <c r="D391" t="str">
        <f>IF('Board Summary'!$B$8="","",'Board Summary'!$B$8)</f>
        <v/>
      </c>
      <c r="E391" s="33" t="str">
        <f>IF('Board Summary'!$B$9="","",'Board Summary'!$B$9)</f>
        <v/>
      </c>
      <c r="F391" s="33" t="str">
        <f>IF('Board Summary'!$C$9="","",'Board Summary'!$C$9)</f>
        <v/>
      </c>
      <c r="G391" s="33" t="str">
        <f>IF('Board Summary'!$E$9="","",'Board Summary'!$E$9)</f>
        <v/>
      </c>
      <c r="H391" t="str">
        <v>2.11 MS6</v>
      </c>
      <c r="I391" t="str">
        <v>Not assessed</v>
      </c>
    </row>
    <row r="392" spans="1:9" x14ac:dyDescent="0.35">
      <c r="A392" t="str">
        <f>IF('Board Summary'!$B$5="","",'Board Summary'!$B$5)</f>
        <v/>
      </c>
      <c r="B392" t="str">
        <f>IF('Board Summary'!$B$6="","",'Board Summary'!$B$6)</f>
        <v/>
      </c>
      <c r="C392" t="str">
        <f>IF('Board Summary'!$B$7="","",'Board Summary'!$B$7)</f>
        <v/>
      </c>
      <c r="D392" t="str">
        <f>IF('Board Summary'!$B$8="","",'Board Summary'!$B$8)</f>
        <v/>
      </c>
      <c r="E392" s="33" t="str">
        <f>IF('Board Summary'!$B$9="","",'Board Summary'!$B$9)</f>
        <v/>
      </c>
      <c r="F392" s="33" t="str">
        <f>IF('Board Summary'!$C$9="","",'Board Summary'!$C$9)</f>
        <v/>
      </c>
      <c r="G392" s="33" t="str">
        <f>IF('Board Summary'!$E$9="","",'Board Summary'!$E$9)</f>
        <v/>
      </c>
      <c r="H392" t="str">
        <v>2.11 MS7</v>
      </c>
      <c r="I392" t="str">
        <v>Not assessed</v>
      </c>
    </row>
    <row r="393" spans="1:9" x14ac:dyDescent="0.35">
      <c r="A393" t="str">
        <f>IF('Board Summary'!$B$5="","",'Board Summary'!$B$5)</f>
        <v/>
      </c>
      <c r="B393" t="str">
        <f>IF('Board Summary'!$B$6="","",'Board Summary'!$B$6)</f>
        <v/>
      </c>
      <c r="C393" t="str">
        <f>IF('Board Summary'!$B$7="","",'Board Summary'!$B$7)</f>
        <v/>
      </c>
      <c r="D393" t="str">
        <f>IF('Board Summary'!$B$8="","",'Board Summary'!$B$8)</f>
        <v/>
      </c>
      <c r="E393" s="33" t="str">
        <f>IF('Board Summary'!$B$9="","",'Board Summary'!$B$9)</f>
        <v/>
      </c>
      <c r="F393" s="33" t="str">
        <f>IF('Board Summary'!$C$9="","",'Board Summary'!$C$9)</f>
        <v/>
      </c>
      <c r="G393" s="33" t="str">
        <f>IF('Board Summary'!$E$9="","",'Board Summary'!$E$9)</f>
        <v/>
      </c>
      <c r="H393" t="str">
        <v>2.11 QR1</v>
      </c>
      <c r="I393" t="str">
        <v>Not assessed</v>
      </c>
    </row>
    <row r="394" spans="1:9" x14ac:dyDescent="0.35">
      <c r="A394" t="str">
        <f>IF('Board Summary'!$B$5="","",'Board Summary'!$B$5)</f>
        <v/>
      </c>
      <c r="B394" t="str">
        <f>IF('Board Summary'!$B$6="","",'Board Summary'!$B$6)</f>
        <v/>
      </c>
      <c r="C394" t="str">
        <f>IF('Board Summary'!$B$7="","",'Board Summary'!$B$7)</f>
        <v/>
      </c>
      <c r="D394" t="str">
        <f>IF('Board Summary'!$B$8="","",'Board Summary'!$B$8)</f>
        <v/>
      </c>
      <c r="E394" s="33" t="str">
        <f>IF('Board Summary'!$B$9="","",'Board Summary'!$B$9)</f>
        <v/>
      </c>
      <c r="F394" s="33" t="str">
        <f>IF('Board Summary'!$C$9="","",'Board Summary'!$C$9)</f>
        <v/>
      </c>
      <c r="G394" s="33" t="str">
        <f>IF('Board Summary'!$E$9="","",'Board Summary'!$E$9)</f>
        <v/>
      </c>
      <c r="H394" t="str">
        <v>2.11 QR2</v>
      </c>
      <c r="I394" t="str">
        <v>Not assessed</v>
      </c>
    </row>
    <row r="395" spans="1:9" x14ac:dyDescent="0.35">
      <c r="A395" t="str">
        <f>IF('Board Summary'!$B$5="","",'Board Summary'!$B$5)</f>
        <v/>
      </c>
      <c r="B395" t="str">
        <f>IF('Board Summary'!$B$6="","",'Board Summary'!$B$6)</f>
        <v/>
      </c>
      <c r="C395" t="str">
        <f>IF('Board Summary'!$B$7="","",'Board Summary'!$B$7)</f>
        <v/>
      </c>
      <c r="D395" t="str">
        <f>IF('Board Summary'!$B$8="","",'Board Summary'!$B$8)</f>
        <v/>
      </c>
      <c r="E395" s="33" t="str">
        <f>IF('Board Summary'!$B$9="","",'Board Summary'!$B$9)</f>
        <v/>
      </c>
      <c r="F395" s="33" t="str">
        <f>IF('Board Summary'!$C$9="","",'Board Summary'!$C$9)</f>
        <v/>
      </c>
      <c r="G395" s="33" t="str">
        <f>IF('Board Summary'!$E$9="","",'Board Summary'!$E$9)</f>
        <v/>
      </c>
      <c r="H395" t="str">
        <v>2.11 QR3</v>
      </c>
      <c r="I395" t="str">
        <v>Not assessed</v>
      </c>
    </row>
    <row r="396" spans="1:9" x14ac:dyDescent="0.35">
      <c r="A396" t="str">
        <f>IF('Board Summary'!$B$5="","",'Board Summary'!$B$5)</f>
        <v/>
      </c>
      <c r="B396" t="str">
        <f>IF('Board Summary'!$B$6="","",'Board Summary'!$B$6)</f>
        <v/>
      </c>
      <c r="C396" t="str">
        <f>IF('Board Summary'!$B$7="","",'Board Summary'!$B$7)</f>
        <v/>
      </c>
      <c r="D396" t="str">
        <f>IF('Board Summary'!$B$8="","",'Board Summary'!$B$8)</f>
        <v/>
      </c>
      <c r="E396" s="33" t="str">
        <f>IF('Board Summary'!$B$9="","",'Board Summary'!$B$9)</f>
        <v/>
      </c>
      <c r="F396" s="33" t="str">
        <f>IF('Board Summary'!$C$9="","",'Board Summary'!$C$9)</f>
        <v/>
      </c>
      <c r="G396" s="33" t="str">
        <f>IF('Board Summary'!$E$9="","",'Board Summary'!$E$9)</f>
        <v/>
      </c>
      <c r="H396" t="str">
        <v>2.11 QR4</v>
      </c>
      <c r="I396" t="str">
        <v>Not assessed</v>
      </c>
    </row>
    <row r="397" spans="1:9" x14ac:dyDescent="0.35">
      <c r="A397" t="str">
        <f>IF('Board Summary'!$B$5="","",'Board Summary'!$B$5)</f>
        <v/>
      </c>
      <c r="B397" t="str">
        <f>IF('Board Summary'!$B$6="","",'Board Summary'!$B$6)</f>
        <v/>
      </c>
      <c r="C397" t="str">
        <f>IF('Board Summary'!$B$7="","",'Board Summary'!$B$7)</f>
        <v/>
      </c>
      <c r="D397" t="str">
        <f>IF('Board Summary'!$B$8="","",'Board Summary'!$B$8)</f>
        <v/>
      </c>
      <c r="E397" s="33" t="str">
        <f>IF('Board Summary'!$B$9="","",'Board Summary'!$B$9)</f>
        <v/>
      </c>
      <c r="F397" s="33" t="str">
        <f>IF('Board Summary'!$C$9="","",'Board Summary'!$C$9)</f>
        <v/>
      </c>
      <c r="G397" s="33" t="str">
        <f>IF('Board Summary'!$E$9="","",'Board Summary'!$E$9)</f>
        <v/>
      </c>
      <c r="H397" t="str">
        <v>2.11 QR5</v>
      </c>
      <c r="I397" t="str">
        <v>Not assessed</v>
      </c>
    </row>
    <row r="398" spans="1:9" x14ac:dyDescent="0.35">
      <c r="A398" t="str">
        <f>IF('Board Summary'!$B$5="","",'Board Summary'!$B$5)</f>
        <v/>
      </c>
      <c r="B398" t="str">
        <f>IF('Board Summary'!$B$6="","",'Board Summary'!$B$6)</f>
        <v/>
      </c>
      <c r="C398" t="str">
        <f>IF('Board Summary'!$B$7="","",'Board Summary'!$B$7)</f>
        <v/>
      </c>
      <c r="D398" t="str">
        <f>IF('Board Summary'!$B$8="","",'Board Summary'!$B$8)</f>
        <v/>
      </c>
      <c r="E398" s="33" t="str">
        <f>IF('Board Summary'!$B$9="","",'Board Summary'!$B$9)</f>
        <v/>
      </c>
      <c r="F398" s="33" t="str">
        <f>IF('Board Summary'!$C$9="","",'Board Summary'!$C$9)</f>
        <v/>
      </c>
      <c r="G398" s="33" t="str">
        <f>IF('Board Summary'!$E$9="","",'Board Summary'!$E$9)</f>
        <v/>
      </c>
      <c r="H398" t="str">
        <v>2.11 QR6</v>
      </c>
      <c r="I398" t="str">
        <v>Not assessed</v>
      </c>
    </row>
    <row r="399" spans="1:9" x14ac:dyDescent="0.35">
      <c r="A399" t="str">
        <f>IF('Board Summary'!$B$5="","",'Board Summary'!$B$5)</f>
        <v/>
      </c>
      <c r="B399" t="str">
        <f>IF('Board Summary'!$B$6="","",'Board Summary'!$B$6)</f>
        <v/>
      </c>
      <c r="C399" t="str">
        <f>IF('Board Summary'!$B$7="","",'Board Summary'!$B$7)</f>
        <v/>
      </c>
      <c r="D399" t="str">
        <f>IF('Board Summary'!$B$8="","",'Board Summary'!$B$8)</f>
        <v/>
      </c>
      <c r="E399" s="33" t="str">
        <f>IF('Board Summary'!$B$9="","",'Board Summary'!$B$9)</f>
        <v/>
      </c>
      <c r="F399" s="33" t="str">
        <f>IF('Board Summary'!$C$9="","",'Board Summary'!$C$9)</f>
        <v/>
      </c>
      <c r="G399" s="33" t="str">
        <f>IF('Board Summary'!$E$9="","",'Board Summary'!$E$9)</f>
        <v/>
      </c>
      <c r="H399" t="str">
        <v>2.12 MS1</v>
      </c>
      <c r="I399" t="str">
        <v>Not assessed</v>
      </c>
    </row>
    <row r="400" spans="1:9" x14ac:dyDescent="0.35">
      <c r="A400" t="str">
        <f>IF('Board Summary'!$B$5="","",'Board Summary'!$B$5)</f>
        <v/>
      </c>
      <c r="B400" t="str">
        <f>IF('Board Summary'!$B$6="","",'Board Summary'!$B$6)</f>
        <v/>
      </c>
      <c r="C400" t="str">
        <f>IF('Board Summary'!$B$7="","",'Board Summary'!$B$7)</f>
        <v/>
      </c>
      <c r="D400" t="str">
        <f>IF('Board Summary'!$B$8="","",'Board Summary'!$B$8)</f>
        <v/>
      </c>
      <c r="E400" s="33" t="str">
        <f>IF('Board Summary'!$B$9="","",'Board Summary'!$B$9)</f>
        <v/>
      </c>
      <c r="F400" s="33" t="str">
        <f>IF('Board Summary'!$C$9="","",'Board Summary'!$C$9)</f>
        <v/>
      </c>
      <c r="G400" s="33" t="str">
        <f>IF('Board Summary'!$E$9="","",'Board Summary'!$E$9)</f>
        <v/>
      </c>
      <c r="H400" t="str">
        <v>2.12 MS2</v>
      </c>
      <c r="I400" t="str">
        <v>Not assessed</v>
      </c>
    </row>
    <row r="401" spans="1:9" x14ac:dyDescent="0.35">
      <c r="A401" t="str">
        <f>IF('Board Summary'!$B$5="","",'Board Summary'!$B$5)</f>
        <v/>
      </c>
      <c r="B401" t="str">
        <f>IF('Board Summary'!$B$6="","",'Board Summary'!$B$6)</f>
        <v/>
      </c>
      <c r="C401" t="str">
        <f>IF('Board Summary'!$B$7="","",'Board Summary'!$B$7)</f>
        <v/>
      </c>
      <c r="D401" t="str">
        <f>IF('Board Summary'!$B$8="","",'Board Summary'!$B$8)</f>
        <v/>
      </c>
      <c r="E401" s="33" t="str">
        <f>IF('Board Summary'!$B$9="","",'Board Summary'!$B$9)</f>
        <v/>
      </c>
      <c r="F401" s="33" t="str">
        <f>IF('Board Summary'!$C$9="","",'Board Summary'!$C$9)</f>
        <v/>
      </c>
      <c r="G401" s="33" t="str">
        <f>IF('Board Summary'!$E$9="","",'Board Summary'!$E$9)</f>
        <v/>
      </c>
      <c r="H401" t="str">
        <v>2.12 MS3</v>
      </c>
      <c r="I401" t="str">
        <v>Not assessed</v>
      </c>
    </row>
    <row r="402" spans="1:9" x14ac:dyDescent="0.35">
      <c r="A402" t="str">
        <f>IF('Board Summary'!$B$5="","",'Board Summary'!$B$5)</f>
        <v/>
      </c>
      <c r="B402" t="str">
        <f>IF('Board Summary'!$B$6="","",'Board Summary'!$B$6)</f>
        <v/>
      </c>
      <c r="C402" t="str">
        <f>IF('Board Summary'!$B$7="","",'Board Summary'!$B$7)</f>
        <v/>
      </c>
      <c r="D402" t="str">
        <f>IF('Board Summary'!$B$8="","",'Board Summary'!$B$8)</f>
        <v/>
      </c>
      <c r="E402" s="33" t="str">
        <f>IF('Board Summary'!$B$9="","",'Board Summary'!$B$9)</f>
        <v/>
      </c>
      <c r="F402" s="33" t="str">
        <f>IF('Board Summary'!$C$9="","",'Board Summary'!$C$9)</f>
        <v/>
      </c>
      <c r="G402" s="33" t="str">
        <f>IF('Board Summary'!$E$9="","",'Board Summary'!$E$9)</f>
        <v/>
      </c>
      <c r="H402" t="str">
        <v>2.12 MS4</v>
      </c>
      <c r="I402" t="str">
        <v>Not assessed</v>
      </c>
    </row>
    <row r="403" spans="1:9" x14ac:dyDescent="0.35">
      <c r="A403" t="str">
        <f>IF('Board Summary'!$B$5="","",'Board Summary'!$B$5)</f>
        <v/>
      </c>
      <c r="B403" t="str">
        <f>IF('Board Summary'!$B$6="","",'Board Summary'!$B$6)</f>
        <v/>
      </c>
      <c r="C403" t="str">
        <f>IF('Board Summary'!$B$7="","",'Board Summary'!$B$7)</f>
        <v/>
      </c>
      <c r="D403" t="str">
        <f>IF('Board Summary'!$B$8="","",'Board Summary'!$B$8)</f>
        <v/>
      </c>
      <c r="E403" s="33" t="str">
        <f>IF('Board Summary'!$B$9="","",'Board Summary'!$B$9)</f>
        <v/>
      </c>
      <c r="F403" s="33" t="str">
        <f>IF('Board Summary'!$C$9="","",'Board Summary'!$C$9)</f>
        <v/>
      </c>
      <c r="G403" s="33" t="str">
        <f>IF('Board Summary'!$E$9="","",'Board Summary'!$E$9)</f>
        <v/>
      </c>
      <c r="H403" t="str">
        <v>2.12 MS5</v>
      </c>
      <c r="I403" t="str">
        <v>Not assessed</v>
      </c>
    </row>
    <row r="404" spans="1:9" x14ac:dyDescent="0.35">
      <c r="A404" t="str">
        <f>IF('Board Summary'!$B$5="","",'Board Summary'!$B$5)</f>
        <v/>
      </c>
      <c r="B404" t="str">
        <f>IF('Board Summary'!$B$6="","",'Board Summary'!$B$6)</f>
        <v/>
      </c>
      <c r="C404" t="str">
        <f>IF('Board Summary'!$B$7="","",'Board Summary'!$B$7)</f>
        <v/>
      </c>
      <c r="D404" t="str">
        <f>IF('Board Summary'!$B$8="","",'Board Summary'!$B$8)</f>
        <v/>
      </c>
      <c r="E404" s="33" t="str">
        <f>IF('Board Summary'!$B$9="","",'Board Summary'!$B$9)</f>
        <v/>
      </c>
      <c r="F404" s="33" t="str">
        <f>IF('Board Summary'!$C$9="","",'Board Summary'!$C$9)</f>
        <v/>
      </c>
      <c r="G404" s="33" t="str">
        <f>IF('Board Summary'!$E$9="","",'Board Summary'!$E$9)</f>
        <v/>
      </c>
      <c r="H404" t="str">
        <v>2.12 QR1</v>
      </c>
      <c r="I404" t="str">
        <v>Not assessed</v>
      </c>
    </row>
    <row r="405" spans="1:9" x14ac:dyDescent="0.35">
      <c r="A405" t="str">
        <f>IF('Board Summary'!$B$5="","",'Board Summary'!$B$5)</f>
        <v/>
      </c>
      <c r="B405" t="str">
        <f>IF('Board Summary'!$B$6="","",'Board Summary'!$B$6)</f>
        <v/>
      </c>
      <c r="C405" t="str">
        <f>IF('Board Summary'!$B$7="","",'Board Summary'!$B$7)</f>
        <v/>
      </c>
      <c r="D405" t="str">
        <f>IF('Board Summary'!$B$8="","",'Board Summary'!$B$8)</f>
        <v/>
      </c>
      <c r="E405" s="33" t="str">
        <f>IF('Board Summary'!$B$9="","",'Board Summary'!$B$9)</f>
        <v/>
      </c>
      <c r="F405" s="33" t="str">
        <f>IF('Board Summary'!$C$9="","",'Board Summary'!$C$9)</f>
        <v/>
      </c>
      <c r="G405" s="33" t="str">
        <f>IF('Board Summary'!$E$9="","",'Board Summary'!$E$9)</f>
        <v/>
      </c>
      <c r="H405" t="str">
        <v>2.12 QR2</v>
      </c>
      <c r="I405" t="str">
        <v>Not assessed</v>
      </c>
    </row>
    <row r="406" spans="1:9" x14ac:dyDescent="0.35">
      <c r="A406" t="str">
        <f>IF('Board Summary'!$B$5="","",'Board Summary'!$B$5)</f>
        <v/>
      </c>
      <c r="B406" t="str">
        <f>IF('Board Summary'!$B$6="","",'Board Summary'!$B$6)</f>
        <v/>
      </c>
      <c r="C406" t="str">
        <f>IF('Board Summary'!$B$7="","",'Board Summary'!$B$7)</f>
        <v/>
      </c>
      <c r="D406" t="str">
        <f>IF('Board Summary'!$B$8="","",'Board Summary'!$B$8)</f>
        <v/>
      </c>
      <c r="E406" s="33" t="str">
        <f>IF('Board Summary'!$B$9="","",'Board Summary'!$B$9)</f>
        <v/>
      </c>
      <c r="F406" s="33" t="str">
        <f>IF('Board Summary'!$C$9="","",'Board Summary'!$C$9)</f>
        <v/>
      </c>
      <c r="G406" s="33" t="str">
        <f>IF('Board Summary'!$E$9="","",'Board Summary'!$E$9)</f>
        <v/>
      </c>
      <c r="H406" t="str">
        <v>2.12 QR3</v>
      </c>
      <c r="I406" t="str">
        <v>Not assessed</v>
      </c>
    </row>
    <row r="407" spans="1:9" x14ac:dyDescent="0.35">
      <c r="A407" t="str">
        <f>IF('Board Summary'!$B$5="","",'Board Summary'!$B$5)</f>
        <v/>
      </c>
      <c r="B407" t="str">
        <f>IF('Board Summary'!$B$6="","",'Board Summary'!$B$6)</f>
        <v/>
      </c>
      <c r="C407" t="str">
        <f>IF('Board Summary'!$B$7="","",'Board Summary'!$B$7)</f>
        <v/>
      </c>
      <c r="D407" t="str">
        <f>IF('Board Summary'!$B$8="","",'Board Summary'!$B$8)</f>
        <v/>
      </c>
      <c r="E407" s="33" t="str">
        <f>IF('Board Summary'!$B$9="","",'Board Summary'!$B$9)</f>
        <v/>
      </c>
      <c r="F407" s="33" t="str">
        <f>IF('Board Summary'!$C$9="","",'Board Summary'!$C$9)</f>
        <v/>
      </c>
      <c r="G407" s="33" t="str">
        <f>IF('Board Summary'!$E$9="","",'Board Summary'!$E$9)</f>
        <v/>
      </c>
      <c r="H407" t="str">
        <v>2.12 QR4</v>
      </c>
      <c r="I407" t="str">
        <v>Not assessed</v>
      </c>
    </row>
    <row r="408" spans="1:9" x14ac:dyDescent="0.35">
      <c r="A408" t="str">
        <f>IF('Board Summary'!$B$5="","",'Board Summary'!$B$5)</f>
        <v/>
      </c>
      <c r="B408" t="str">
        <f>IF('Board Summary'!$B$6="","",'Board Summary'!$B$6)</f>
        <v/>
      </c>
      <c r="C408" t="str">
        <f>IF('Board Summary'!$B$7="","",'Board Summary'!$B$7)</f>
        <v/>
      </c>
      <c r="D408" t="str">
        <f>IF('Board Summary'!$B$8="","",'Board Summary'!$B$8)</f>
        <v/>
      </c>
      <c r="E408" s="33" t="str">
        <f>IF('Board Summary'!$B$9="","",'Board Summary'!$B$9)</f>
        <v/>
      </c>
      <c r="F408" s="33" t="str">
        <f>IF('Board Summary'!$C$9="","",'Board Summary'!$C$9)</f>
        <v/>
      </c>
      <c r="G408" s="33" t="str">
        <f>IF('Board Summary'!$E$9="","",'Board Summary'!$E$9)</f>
        <v/>
      </c>
      <c r="H408" t="str">
        <v>2.12 QR5</v>
      </c>
      <c r="I408" t="str">
        <v>Not assessed</v>
      </c>
    </row>
    <row r="409" spans="1:9" x14ac:dyDescent="0.35">
      <c r="A409" t="str">
        <f>IF('Board Summary'!$B$5="","",'Board Summary'!$B$5)</f>
        <v/>
      </c>
      <c r="B409" t="str">
        <f>IF('Board Summary'!$B$6="","",'Board Summary'!$B$6)</f>
        <v/>
      </c>
      <c r="C409" t="str">
        <f>IF('Board Summary'!$B$7="","",'Board Summary'!$B$7)</f>
        <v/>
      </c>
      <c r="D409" t="str">
        <f>IF('Board Summary'!$B$8="","",'Board Summary'!$B$8)</f>
        <v/>
      </c>
      <c r="E409" s="33" t="str">
        <f>IF('Board Summary'!$B$9="","",'Board Summary'!$B$9)</f>
        <v/>
      </c>
      <c r="F409" s="33" t="str">
        <f>IF('Board Summary'!$C$9="","",'Board Summary'!$C$9)</f>
        <v/>
      </c>
      <c r="G409" s="33" t="str">
        <f>IF('Board Summary'!$E$9="","",'Board Summary'!$E$9)</f>
        <v/>
      </c>
      <c r="H409" t="str">
        <v>2.12 QR6</v>
      </c>
      <c r="I409" t="str">
        <v>Not assessed</v>
      </c>
    </row>
    <row r="410" spans="1:9" x14ac:dyDescent="0.35">
      <c r="A410" t="str">
        <f>IF('Board Summary'!$B$5="","",'Board Summary'!$B$5)</f>
        <v/>
      </c>
      <c r="B410" t="str">
        <f>IF('Board Summary'!$B$6="","",'Board Summary'!$B$6)</f>
        <v/>
      </c>
      <c r="C410" t="str">
        <f>IF('Board Summary'!$B$7="","",'Board Summary'!$B$7)</f>
        <v/>
      </c>
      <c r="D410" t="str">
        <f>IF('Board Summary'!$B$8="","",'Board Summary'!$B$8)</f>
        <v/>
      </c>
      <c r="E410" s="33" t="str">
        <f>IF('Board Summary'!$B$9="","",'Board Summary'!$B$9)</f>
        <v/>
      </c>
      <c r="F410" s="33" t="str">
        <f>IF('Board Summary'!$C$9="","",'Board Summary'!$C$9)</f>
        <v/>
      </c>
      <c r="G410" s="33" t="str">
        <f>IF('Board Summary'!$E$9="","",'Board Summary'!$E$9)</f>
        <v/>
      </c>
      <c r="H410" t="str">
        <v>2.12 QR7</v>
      </c>
      <c r="I410" t="str">
        <v>Not assessed</v>
      </c>
    </row>
    <row r="411" spans="1:9" x14ac:dyDescent="0.35">
      <c r="A411" t="str">
        <f>IF('Board Summary'!$B$5="","",'Board Summary'!$B$5)</f>
        <v/>
      </c>
      <c r="B411" t="str">
        <f>IF('Board Summary'!$B$6="","",'Board Summary'!$B$6)</f>
        <v/>
      </c>
      <c r="C411" t="str">
        <f>IF('Board Summary'!$B$7="","",'Board Summary'!$B$7)</f>
        <v/>
      </c>
      <c r="D411" t="str">
        <f>IF('Board Summary'!$B$8="","",'Board Summary'!$B$8)</f>
        <v/>
      </c>
      <c r="E411" s="33" t="str">
        <f>IF('Board Summary'!$B$9="","",'Board Summary'!$B$9)</f>
        <v/>
      </c>
      <c r="F411" s="33" t="str">
        <f>IF('Board Summary'!$C$9="","",'Board Summary'!$C$9)</f>
        <v/>
      </c>
      <c r="G411" s="33" t="str">
        <f>IF('Board Summary'!$E$9="","",'Board Summary'!$E$9)</f>
        <v/>
      </c>
      <c r="H411" t="str">
        <v>2.12 QR8</v>
      </c>
      <c r="I411" t="str">
        <v>Not assessed</v>
      </c>
    </row>
    <row r="412" spans="1:9" x14ac:dyDescent="0.35">
      <c r="A412" t="str">
        <f>IF('Board Summary'!$B$5="","",'Board Summary'!$B$5)</f>
        <v/>
      </c>
      <c r="B412" t="str">
        <f>IF('Board Summary'!$B$6="","",'Board Summary'!$B$6)</f>
        <v/>
      </c>
      <c r="C412" t="str">
        <f>IF('Board Summary'!$B$7="","",'Board Summary'!$B$7)</f>
        <v/>
      </c>
      <c r="D412" t="str">
        <f>IF('Board Summary'!$B$8="","",'Board Summary'!$B$8)</f>
        <v/>
      </c>
      <c r="E412" s="33" t="str">
        <f>IF('Board Summary'!$B$9="","",'Board Summary'!$B$9)</f>
        <v/>
      </c>
      <c r="F412" s="33" t="str">
        <f>IF('Board Summary'!$C$9="","",'Board Summary'!$C$9)</f>
        <v/>
      </c>
      <c r="G412" s="33" t="str">
        <f>IF('Board Summary'!$E$9="","",'Board Summary'!$E$9)</f>
        <v/>
      </c>
      <c r="H412" t="str">
        <v>2.12 QR9</v>
      </c>
      <c r="I412" t="str">
        <v>Not assessed</v>
      </c>
    </row>
    <row r="413" spans="1:9" x14ac:dyDescent="0.35">
      <c r="A413" t="str">
        <f>IF('Board Summary'!$B$5="","",'Board Summary'!$B$5)</f>
        <v/>
      </c>
      <c r="B413" t="str">
        <f>IF('Board Summary'!$B$6="","",'Board Summary'!$B$6)</f>
        <v/>
      </c>
      <c r="C413" t="str">
        <f>IF('Board Summary'!$B$7="","",'Board Summary'!$B$7)</f>
        <v/>
      </c>
      <c r="D413" t="str">
        <f>IF('Board Summary'!$B$8="","",'Board Summary'!$B$8)</f>
        <v/>
      </c>
      <c r="E413" s="33" t="str">
        <f>IF('Board Summary'!$B$9="","",'Board Summary'!$B$9)</f>
        <v/>
      </c>
      <c r="F413" s="33" t="str">
        <f>IF('Board Summary'!$C$9="","",'Board Summary'!$C$9)</f>
        <v/>
      </c>
      <c r="G413" s="33" t="str">
        <f>IF('Board Summary'!$E$9="","",'Board Summary'!$E$9)</f>
        <v/>
      </c>
      <c r="H413" t="str">
        <v>2.12 QR10</v>
      </c>
      <c r="I413" t="str">
        <v>Not assessed</v>
      </c>
    </row>
    <row r="414" spans="1:9" x14ac:dyDescent="0.35">
      <c r="A414" t="str">
        <f>IF('Board Summary'!$B$5="","",'Board Summary'!$B$5)</f>
        <v/>
      </c>
      <c r="B414" t="str">
        <f>IF('Board Summary'!$B$6="","",'Board Summary'!$B$6)</f>
        <v/>
      </c>
      <c r="C414" t="str">
        <f>IF('Board Summary'!$B$7="","",'Board Summary'!$B$7)</f>
        <v/>
      </c>
      <c r="D414" t="str">
        <f>IF('Board Summary'!$B$8="","",'Board Summary'!$B$8)</f>
        <v/>
      </c>
      <c r="E414" s="33" t="str">
        <f>IF('Board Summary'!$B$9="","",'Board Summary'!$B$9)</f>
        <v/>
      </c>
      <c r="F414" s="33" t="str">
        <f>IF('Board Summary'!$C$9="","",'Board Summary'!$C$9)</f>
        <v/>
      </c>
      <c r="G414" s="33" t="str">
        <f>IF('Board Summary'!$E$9="","",'Board Summary'!$E$9)</f>
        <v/>
      </c>
      <c r="H414" t="str">
        <v>2.12 QR11</v>
      </c>
      <c r="I414" t="str">
        <v>Not assessed</v>
      </c>
    </row>
    <row r="415" spans="1:9" x14ac:dyDescent="0.35">
      <c r="A415" t="str">
        <f>IF('Board Summary'!$B$5="","",'Board Summary'!$B$5)</f>
        <v/>
      </c>
      <c r="B415" t="str">
        <f>IF('Board Summary'!$B$6="","",'Board Summary'!$B$6)</f>
        <v/>
      </c>
      <c r="C415" t="str">
        <f>IF('Board Summary'!$B$7="","",'Board Summary'!$B$7)</f>
        <v/>
      </c>
      <c r="D415" t="str">
        <f>IF('Board Summary'!$B$8="","",'Board Summary'!$B$8)</f>
        <v/>
      </c>
      <c r="E415" s="33" t="str">
        <f>IF('Board Summary'!$B$9="","",'Board Summary'!$B$9)</f>
        <v/>
      </c>
      <c r="F415" s="33" t="str">
        <f>IF('Board Summary'!$C$9="","",'Board Summary'!$C$9)</f>
        <v/>
      </c>
      <c r="G415" s="33" t="str">
        <f>IF('Board Summary'!$E$9="","",'Board Summary'!$E$9)</f>
        <v/>
      </c>
      <c r="H415" t="str">
        <v>2.13 MS1</v>
      </c>
      <c r="I415" t="str">
        <v>Not assessed</v>
      </c>
    </row>
    <row r="416" spans="1:9" x14ac:dyDescent="0.35">
      <c r="A416" t="str">
        <f>IF('Board Summary'!$B$5="","",'Board Summary'!$B$5)</f>
        <v/>
      </c>
      <c r="B416" t="str">
        <f>IF('Board Summary'!$B$6="","",'Board Summary'!$B$6)</f>
        <v/>
      </c>
      <c r="C416" t="str">
        <f>IF('Board Summary'!$B$7="","",'Board Summary'!$B$7)</f>
        <v/>
      </c>
      <c r="D416" t="str">
        <f>IF('Board Summary'!$B$8="","",'Board Summary'!$B$8)</f>
        <v/>
      </c>
      <c r="E416" s="33" t="str">
        <f>IF('Board Summary'!$B$9="","",'Board Summary'!$B$9)</f>
        <v/>
      </c>
      <c r="F416" s="33" t="str">
        <f>IF('Board Summary'!$C$9="","",'Board Summary'!$C$9)</f>
        <v/>
      </c>
      <c r="G416" s="33" t="str">
        <f>IF('Board Summary'!$E$9="","",'Board Summary'!$E$9)</f>
        <v/>
      </c>
      <c r="H416" t="str">
        <v>2.13 MS2</v>
      </c>
      <c r="I416" t="str">
        <v>Not assessed</v>
      </c>
    </row>
    <row r="417" spans="1:9" x14ac:dyDescent="0.35">
      <c r="A417" t="str">
        <f>IF('Board Summary'!$B$5="","",'Board Summary'!$B$5)</f>
        <v/>
      </c>
      <c r="B417" t="str">
        <f>IF('Board Summary'!$B$6="","",'Board Summary'!$B$6)</f>
        <v/>
      </c>
      <c r="C417" t="str">
        <f>IF('Board Summary'!$B$7="","",'Board Summary'!$B$7)</f>
        <v/>
      </c>
      <c r="D417" t="str">
        <f>IF('Board Summary'!$B$8="","",'Board Summary'!$B$8)</f>
        <v/>
      </c>
      <c r="E417" s="33" t="str">
        <f>IF('Board Summary'!$B$9="","",'Board Summary'!$B$9)</f>
        <v/>
      </c>
      <c r="F417" s="33" t="str">
        <f>IF('Board Summary'!$C$9="","",'Board Summary'!$C$9)</f>
        <v/>
      </c>
      <c r="G417" s="33" t="str">
        <f>IF('Board Summary'!$E$9="","",'Board Summary'!$E$9)</f>
        <v/>
      </c>
      <c r="H417" t="str">
        <v>2.13 MS3</v>
      </c>
      <c r="I417" t="str">
        <v>Not assessed</v>
      </c>
    </row>
    <row r="418" spans="1:9" x14ac:dyDescent="0.35">
      <c r="A418" t="str">
        <f>IF('Board Summary'!$B$5="","",'Board Summary'!$B$5)</f>
        <v/>
      </c>
      <c r="B418" t="str">
        <f>IF('Board Summary'!$B$6="","",'Board Summary'!$B$6)</f>
        <v/>
      </c>
      <c r="C418" t="str">
        <f>IF('Board Summary'!$B$7="","",'Board Summary'!$B$7)</f>
        <v/>
      </c>
      <c r="D418" t="str">
        <f>IF('Board Summary'!$B$8="","",'Board Summary'!$B$8)</f>
        <v/>
      </c>
      <c r="E418" s="33" t="str">
        <f>IF('Board Summary'!$B$9="","",'Board Summary'!$B$9)</f>
        <v/>
      </c>
      <c r="F418" s="33" t="str">
        <f>IF('Board Summary'!$C$9="","",'Board Summary'!$C$9)</f>
        <v/>
      </c>
      <c r="G418" s="33" t="str">
        <f>IF('Board Summary'!$E$9="","",'Board Summary'!$E$9)</f>
        <v/>
      </c>
      <c r="H418" t="str">
        <v>2.13 MS4</v>
      </c>
      <c r="I418" t="str">
        <v>Not assessed</v>
      </c>
    </row>
    <row r="419" spans="1:9" x14ac:dyDescent="0.35">
      <c r="A419" t="str">
        <f>IF('Board Summary'!$B$5="","",'Board Summary'!$B$5)</f>
        <v/>
      </c>
      <c r="B419" t="str">
        <f>IF('Board Summary'!$B$6="","",'Board Summary'!$B$6)</f>
        <v/>
      </c>
      <c r="C419" t="str">
        <f>IF('Board Summary'!$B$7="","",'Board Summary'!$B$7)</f>
        <v/>
      </c>
      <c r="D419" t="str">
        <f>IF('Board Summary'!$B$8="","",'Board Summary'!$B$8)</f>
        <v/>
      </c>
      <c r="E419" s="33" t="str">
        <f>IF('Board Summary'!$B$9="","",'Board Summary'!$B$9)</f>
        <v/>
      </c>
      <c r="F419" s="33" t="str">
        <f>IF('Board Summary'!$C$9="","",'Board Summary'!$C$9)</f>
        <v/>
      </c>
      <c r="G419" s="33" t="str">
        <f>IF('Board Summary'!$E$9="","",'Board Summary'!$E$9)</f>
        <v/>
      </c>
      <c r="H419" t="str">
        <v>2.13 QR1</v>
      </c>
      <c r="I419" t="str">
        <v>Not assessed</v>
      </c>
    </row>
    <row r="420" spans="1:9" x14ac:dyDescent="0.35">
      <c r="A420" t="str">
        <f>IF('Board Summary'!$B$5="","",'Board Summary'!$B$5)</f>
        <v/>
      </c>
      <c r="B420" t="str">
        <f>IF('Board Summary'!$B$6="","",'Board Summary'!$B$6)</f>
        <v/>
      </c>
      <c r="C420" t="str">
        <f>IF('Board Summary'!$B$7="","",'Board Summary'!$B$7)</f>
        <v/>
      </c>
      <c r="D420" t="str">
        <f>IF('Board Summary'!$B$8="","",'Board Summary'!$B$8)</f>
        <v/>
      </c>
      <c r="E420" s="33" t="str">
        <f>IF('Board Summary'!$B$9="","",'Board Summary'!$B$9)</f>
        <v/>
      </c>
      <c r="F420" s="33" t="str">
        <f>IF('Board Summary'!$C$9="","",'Board Summary'!$C$9)</f>
        <v/>
      </c>
      <c r="G420" s="33" t="str">
        <f>IF('Board Summary'!$E$9="","",'Board Summary'!$E$9)</f>
        <v/>
      </c>
      <c r="H420" t="str">
        <v>2.13 QR2</v>
      </c>
      <c r="I420" t="str">
        <v>Not assessed</v>
      </c>
    </row>
    <row r="421" spans="1:9" x14ac:dyDescent="0.35">
      <c r="A421" t="str">
        <f>IF('Board Summary'!$B$5="","",'Board Summary'!$B$5)</f>
        <v/>
      </c>
      <c r="B421" t="str">
        <f>IF('Board Summary'!$B$6="","",'Board Summary'!$B$6)</f>
        <v/>
      </c>
      <c r="C421" t="str">
        <f>IF('Board Summary'!$B$7="","",'Board Summary'!$B$7)</f>
        <v/>
      </c>
      <c r="D421" t="str">
        <f>IF('Board Summary'!$B$8="","",'Board Summary'!$B$8)</f>
        <v/>
      </c>
      <c r="E421" s="33" t="str">
        <f>IF('Board Summary'!$B$9="","",'Board Summary'!$B$9)</f>
        <v/>
      </c>
      <c r="F421" s="33" t="str">
        <f>IF('Board Summary'!$C$9="","",'Board Summary'!$C$9)</f>
        <v/>
      </c>
      <c r="G421" s="33" t="str">
        <f>IF('Board Summary'!$E$9="","",'Board Summary'!$E$9)</f>
        <v/>
      </c>
      <c r="H421" t="str">
        <v>2.13 QR3</v>
      </c>
      <c r="I421" t="str">
        <v>Not assessed</v>
      </c>
    </row>
    <row r="422" spans="1:9" x14ac:dyDescent="0.35">
      <c r="A422" t="str">
        <f>IF('Board Summary'!$B$5="","",'Board Summary'!$B$5)</f>
        <v/>
      </c>
      <c r="B422" t="str">
        <f>IF('Board Summary'!$B$6="","",'Board Summary'!$B$6)</f>
        <v/>
      </c>
      <c r="C422" t="str">
        <f>IF('Board Summary'!$B$7="","",'Board Summary'!$B$7)</f>
        <v/>
      </c>
      <c r="D422" t="str">
        <f>IF('Board Summary'!$B$8="","",'Board Summary'!$B$8)</f>
        <v/>
      </c>
      <c r="E422" s="33" t="str">
        <f>IF('Board Summary'!$B$9="","",'Board Summary'!$B$9)</f>
        <v/>
      </c>
      <c r="F422" s="33" t="str">
        <f>IF('Board Summary'!$C$9="","",'Board Summary'!$C$9)</f>
        <v/>
      </c>
      <c r="G422" s="33" t="str">
        <f>IF('Board Summary'!$E$9="","",'Board Summary'!$E$9)</f>
        <v/>
      </c>
      <c r="H422" t="str">
        <v>2.13 QR4</v>
      </c>
      <c r="I422" t="str">
        <v>Not assessed</v>
      </c>
    </row>
    <row r="423" spans="1:9" x14ac:dyDescent="0.35">
      <c r="A423" t="str">
        <f>IF('Board Summary'!$B$5="","",'Board Summary'!$B$5)</f>
        <v/>
      </c>
      <c r="B423" t="str">
        <f>IF('Board Summary'!$B$6="","",'Board Summary'!$B$6)</f>
        <v/>
      </c>
      <c r="C423" t="str">
        <f>IF('Board Summary'!$B$7="","",'Board Summary'!$B$7)</f>
        <v/>
      </c>
      <c r="D423" t="str">
        <f>IF('Board Summary'!$B$8="","",'Board Summary'!$B$8)</f>
        <v/>
      </c>
      <c r="E423" s="33" t="str">
        <f>IF('Board Summary'!$B$9="","",'Board Summary'!$B$9)</f>
        <v/>
      </c>
      <c r="F423" s="33" t="str">
        <f>IF('Board Summary'!$C$9="","",'Board Summary'!$C$9)</f>
        <v/>
      </c>
      <c r="G423" s="33" t="str">
        <f>IF('Board Summary'!$E$9="","",'Board Summary'!$E$9)</f>
        <v/>
      </c>
      <c r="H423" t="str">
        <v>2.13 QR5</v>
      </c>
      <c r="I423" t="str">
        <v>Not assessed</v>
      </c>
    </row>
    <row r="424" spans="1:9" x14ac:dyDescent="0.35">
      <c r="A424" t="str">
        <f>IF('Board Summary'!$B$5="","",'Board Summary'!$B$5)</f>
        <v/>
      </c>
      <c r="B424" t="str">
        <f>IF('Board Summary'!$B$6="","",'Board Summary'!$B$6)</f>
        <v/>
      </c>
      <c r="C424" t="str">
        <f>IF('Board Summary'!$B$7="","",'Board Summary'!$B$7)</f>
        <v/>
      </c>
      <c r="D424" t="str">
        <f>IF('Board Summary'!$B$8="","",'Board Summary'!$B$8)</f>
        <v/>
      </c>
      <c r="E424" s="33" t="str">
        <f>IF('Board Summary'!$B$9="","",'Board Summary'!$B$9)</f>
        <v/>
      </c>
      <c r="F424" s="33" t="str">
        <f>IF('Board Summary'!$C$9="","",'Board Summary'!$C$9)</f>
        <v/>
      </c>
      <c r="G424" s="33" t="str">
        <f>IF('Board Summary'!$E$9="","",'Board Summary'!$E$9)</f>
        <v/>
      </c>
      <c r="H424" t="str">
        <v>2.13 QR6</v>
      </c>
      <c r="I424" t="str">
        <v>Not assessed</v>
      </c>
    </row>
    <row r="425" spans="1:9" x14ac:dyDescent="0.35">
      <c r="A425" t="str">
        <f>IF('Board Summary'!$B$5="","",'Board Summary'!$B$5)</f>
        <v/>
      </c>
      <c r="B425" t="str">
        <f>IF('Board Summary'!$B$6="","",'Board Summary'!$B$6)</f>
        <v/>
      </c>
      <c r="C425" t="str">
        <f>IF('Board Summary'!$B$7="","",'Board Summary'!$B$7)</f>
        <v/>
      </c>
      <c r="D425" t="str">
        <f>IF('Board Summary'!$B$8="","",'Board Summary'!$B$8)</f>
        <v/>
      </c>
      <c r="E425" s="33" t="str">
        <f>IF('Board Summary'!$B$9="","",'Board Summary'!$B$9)</f>
        <v/>
      </c>
      <c r="F425" s="33" t="str">
        <f>IF('Board Summary'!$C$9="","",'Board Summary'!$C$9)</f>
        <v/>
      </c>
      <c r="G425" s="33" t="str">
        <f>IF('Board Summary'!$E$9="","",'Board Summary'!$E$9)</f>
        <v/>
      </c>
      <c r="H425" t="str">
        <v>2.13 QR7</v>
      </c>
      <c r="I425" t="str">
        <v>Not assessed</v>
      </c>
    </row>
    <row r="426" spans="1:9" x14ac:dyDescent="0.35">
      <c r="A426" t="str">
        <f>IF('Board Summary'!$B$5="","",'Board Summary'!$B$5)</f>
        <v/>
      </c>
      <c r="B426" t="str">
        <f>IF('Board Summary'!$B$6="","",'Board Summary'!$B$6)</f>
        <v/>
      </c>
      <c r="C426" t="str">
        <f>IF('Board Summary'!$B$7="","",'Board Summary'!$B$7)</f>
        <v/>
      </c>
      <c r="D426" t="str">
        <f>IF('Board Summary'!$B$8="","",'Board Summary'!$B$8)</f>
        <v/>
      </c>
      <c r="E426" s="33" t="str">
        <f>IF('Board Summary'!$B$9="","",'Board Summary'!$B$9)</f>
        <v/>
      </c>
      <c r="F426" s="33" t="str">
        <f>IF('Board Summary'!$C$9="","",'Board Summary'!$C$9)</f>
        <v/>
      </c>
      <c r="G426" s="33" t="str">
        <f>IF('Board Summary'!$E$9="","",'Board Summary'!$E$9)</f>
        <v/>
      </c>
      <c r="H426" t="str">
        <v>2.13 QR8</v>
      </c>
      <c r="I426" t="str">
        <v>Not assessed</v>
      </c>
    </row>
    <row r="427" spans="1:9" x14ac:dyDescent="0.35">
      <c r="A427" t="str">
        <f>IF('Board Summary'!$B$5="","",'Board Summary'!$B$5)</f>
        <v/>
      </c>
      <c r="B427" t="str">
        <f>IF('Board Summary'!$B$6="","",'Board Summary'!$B$6)</f>
        <v/>
      </c>
      <c r="C427" t="str">
        <f>IF('Board Summary'!$B$7="","",'Board Summary'!$B$7)</f>
        <v/>
      </c>
      <c r="D427" t="str">
        <f>IF('Board Summary'!$B$8="","",'Board Summary'!$B$8)</f>
        <v/>
      </c>
      <c r="E427" s="33" t="str">
        <f>IF('Board Summary'!$B$9="","",'Board Summary'!$B$9)</f>
        <v/>
      </c>
      <c r="F427" s="33" t="str">
        <f>IF('Board Summary'!$C$9="","",'Board Summary'!$C$9)</f>
        <v/>
      </c>
      <c r="G427" s="33" t="str">
        <f>IF('Board Summary'!$E$9="","",'Board Summary'!$E$9)</f>
        <v/>
      </c>
      <c r="H427" t="str">
        <v>2.13 QR9</v>
      </c>
      <c r="I427" t="str">
        <v>Not assessed</v>
      </c>
    </row>
    <row r="428" spans="1:9" x14ac:dyDescent="0.35">
      <c r="A428" t="str">
        <f>IF('Board Summary'!$B$5="","",'Board Summary'!$B$5)</f>
        <v/>
      </c>
      <c r="B428" t="str">
        <f>IF('Board Summary'!$B$6="","",'Board Summary'!$B$6)</f>
        <v/>
      </c>
      <c r="C428" t="str">
        <f>IF('Board Summary'!$B$7="","",'Board Summary'!$B$7)</f>
        <v/>
      </c>
      <c r="D428" t="str">
        <f>IF('Board Summary'!$B$8="","",'Board Summary'!$B$8)</f>
        <v/>
      </c>
      <c r="E428" s="33" t="str">
        <f>IF('Board Summary'!$B$9="","",'Board Summary'!$B$9)</f>
        <v/>
      </c>
      <c r="F428" s="33" t="str">
        <f>IF('Board Summary'!$C$9="","",'Board Summary'!$C$9)</f>
        <v/>
      </c>
      <c r="G428" s="33" t="str">
        <f>IF('Board Summary'!$E$9="","",'Board Summary'!$E$9)</f>
        <v/>
      </c>
      <c r="H428" t="str">
        <v>2.13 QR10</v>
      </c>
      <c r="I428" t="str">
        <v>Not assessed</v>
      </c>
    </row>
    <row r="429" spans="1:9" x14ac:dyDescent="0.35">
      <c r="A429" t="str">
        <f>IF('Board Summary'!$B$5="","",'Board Summary'!$B$5)</f>
        <v/>
      </c>
      <c r="B429" t="str">
        <f>IF('Board Summary'!$B$6="","",'Board Summary'!$B$6)</f>
        <v/>
      </c>
      <c r="C429" t="str">
        <f>IF('Board Summary'!$B$7="","",'Board Summary'!$B$7)</f>
        <v/>
      </c>
      <c r="D429" t="str">
        <f>IF('Board Summary'!$B$8="","",'Board Summary'!$B$8)</f>
        <v/>
      </c>
      <c r="E429" s="33" t="str">
        <f>IF('Board Summary'!$B$9="","",'Board Summary'!$B$9)</f>
        <v/>
      </c>
      <c r="F429" s="33" t="str">
        <f>IF('Board Summary'!$C$9="","",'Board Summary'!$C$9)</f>
        <v/>
      </c>
      <c r="G429" s="33" t="str">
        <f>IF('Board Summary'!$E$9="","",'Board Summary'!$E$9)</f>
        <v/>
      </c>
      <c r="H429" t="str">
        <v>2.13 QR11</v>
      </c>
      <c r="I429" t="str">
        <v>Not assessed</v>
      </c>
    </row>
    <row r="430" spans="1:9" x14ac:dyDescent="0.35">
      <c r="A430" t="str">
        <f>IF('Board Summary'!$B$5="","",'Board Summary'!$B$5)</f>
        <v/>
      </c>
      <c r="B430" t="str">
        <f>IF('Board Summary'!$B$6="","",'Board Summary'!$B$6)</f>
        <v/>
      </c>
      <c r="C430" t="str">
        <f>IF('Board Summary'!$B$7="","",'Board Summary'!$B$7)</f>
        <v/>
      </c>
      <c r="D430" t="str">
        <f>IF('Board Summary'!$B$8="","",'Board Summary'!$B$8)</f>
        <v/>
      </c>
      <c r="E430" s="33" t="str">
        <f>IF('Board Summary'!$B$9="","",'Board Summary'!$B$9)</f>
        <v/>
      </c>
      <c r="F430" s="33" t="str">
        <f>IF('Board Summary'!$C$9="","",'Board Summary'!$C$9)</f>
        <v/>
      </c>
      <c r="G430" s="33" t="str">
        <f>IF('Board Summary'!$E$9="","",'Board Summary'!$E$9)</f>
        <v/>
      </c>
      <c r="H430" t="str">
        <v>2.14 MS1</v>
      </c>
      <c r="I430" t="str">
        <v>Not assessed</v>
      </c>
    </row>
    <row r="431" spans="1:9" x14ac:dyDescent="0.35">
      <c r="A431" t="str">
        <f>IF('Board Summary'!$B$5="","",'Board Summary'!$B$5)</f>
        <v/>
      </c>
      <c r="B431" t="str">
        <f>IF('Board Summary'!$B$6="","",'Board Summary'!$B$6)</f>
        <v/>
      </c>
      <c r="C431" t="str">
        <f>IF('Board Summary'!$B$7="","",'Board Summary'!$B$7)</f>
        <v/>
      </c>
      <c r="D431" t="str">
        <f>IF('Board Summary'!$B$8="","",'Board Summary'!$B$8)</f>
        <v/>
      </c>
      <c r="E431" s="33" t="str">
        <f>IF('Board Summary'!$B$9="","",'Board Summary'!$B$9)</f>
        <v/>
      </c>
      <c r="F431" s="33" t="str">
        <f>IF('Board Summary'!$C$9="","",'Board Summary'!$C$9)</f>
        <v/>
      </c>
      <c r="G431" s="33" t="str">
        <f>IF('Board Summary'!$E$9="","",'Board Summary'!$E$9)</f>
        <v/>
      </c>
      <c r="H431" t="str">
        <v>2.14 MS2</v>
      </c>
      <c r="I431" t="str">
        <v>Not assessed</v>
      </c>
    </row>
    <row r="432" spans="1:9" x14ac:dyDescent="0.35">
      <c r="A432" t="str">
        <f>IF('Board Summary'!$B$5="","",'Board Summary'!$B$5)</f>
        <v/>
      </c>
      <c r="B432" t="str">
        <f>IF('Board Summary'!$B$6="","",'Board Summary'!$B$6)</f>
        <v/>
      </c>
      <c r="C432" t="str">
        <f>IF('Board Summary'!$B$7="","",'Board Summary'!$B$7)</f>
        <v/>
      </c>
      <c r="D432" t="str">
        <f>IF('Board Summary'!$B$8="","",'Board Summary'!$B$8)</f>
        <v/>
      </c>
      <c r="E432" s="33" t="str">
        <f>IF('Board Summary'!$B$9="","",'Board Summary'!$B$9)</f>
        <v/>
      </c>
      <c r="F432" s="33" t="str">
        <f>IF('Board Summary'!$C$9="","",'Board Summary'!$C$9)</f>
        <v/>
      </c>
      <c r="G432" s="33" t="str">
        <f>IF('Board Summary'!$E$9="","",'Board Summary'!$E$9)</f>
        <v/>
      </c>
      <c r="H432" t="str">
        <v>2.14 MS3</v>
      </c>
      <c r="I432" t="str">
        <v>Not assessed</v>
      </c>
    </row>
    <row r="433" spans="1:9" x14ac:dyDescent="0.35">
      <c r="A433" t="str">
        <f>IF('Board Summary'!$B$5="","",'Board Summary'!$B$5)</f>
        <v/>
      </c>
      <c r="B433" t="str">
        <f>IF('Board Summary'!$B$6="","",'Board Summary'!$B$6)</f>
        <v/>
      </c>
      <c r="C433" t="str">
        <f>IF('Board Summary'!$B$7="","",'Board Summary'!$B$7)</f>
        <v/>
      </c>
      <c r="D433" t="str">
        <f>IF('Board Summary'!$B$8="","",'Board Summary'!$B$8)</f>
        <v/>
      </c>
      <c r="E433" s="33" t="str">
        <f>IF('Board Summary'!$B$9="","",'Board Summary'!$B$9)</f>
        <v/>
      </c>
      <c r="F433" s="33" t="str">
        <f>IF('Board Summary'!$C$9="","",'Board Summary'!$C$9)</f>
        <v/>
      </c>
      <c r="G433" s="33" t="str">
        <f>IF('Board Summary'!$E$9="","",'Board Summary'!$E$9)</f>
        <v/>
      </c>
      <c r="H433" t="str">
        <v>2.14 MS4</v>
      </c>
      <c r="I433" t="str">
        <v>Not assessed</v>
      </c>
    </row>
    <row r="434" spans="1:9" x14ac:dyDescent="0.35">
      <c r="A434" t="str">
        <f>IF('Board Summary'!$B$5="","",'Board Summary'!$B$5)</f>
        <v/>
      </c>
      <c r="B434" t="str">
        <f>IF('Board Summary'!$B$6="","",'Board Summary'!$B$6)</f>
        <v/>
      </c>
      <c r="C434" t="str">
        <f>IF('Board Summary'!$B$7="","",'Board Summary'!$B$7)</f>
        <v/>
      </c>
      <c r="D434" t="str">
        <f>IF('Board Summary'!$B$8="","",'Board Summary'!$B$8)</f>
        <v/>
      </c>
      <c r="E434" s="33" t="str">
        <f>IF('Board Summary'!$B$9="","",'Board Summary'!$B$9)</f>
        <v/>
      </c>
      <c r="F434" s="33" t="str">
        <f>IF('Board Summary'!$C$9="","",'Board Summary'!$C$9)</f>
        <v/>
      </c>
      <c r="G434" s="33" t="str">
        <f>IF('Board Summary'!$E$9="","",'Board Summary'!$E$9)</f>
        <v/>
      </c>
      <c r="H434" t="str">
        <v>2.14 MS5</v>
      </c>
      <c r="I434" t="str">
        <v>Not assessed</v>
      </c>
    </row>
    <row r="435" spans="1:9" x14ac:dyDescent="0.35">
      <c r="A435" t="str">
        <f>IF('Board Summary'!$B$5="","",'Board Summary'!$B$5)</f>
        <v/>
      </c>
      <c r="B435" t="str">
        <f>IF('Board Summary'!$B$6="","",'Board Summary'!$B$6)</f>
        <v/>
      </c>
      <c r="C435" t="str">
        <f>IF('Board Summary'!$B$7="","",'Board Summary'!$B$7)</f>
        <v/>
      </c>
      <c r="D435" t="str">
        <f>IF('Board Summary'!$B$8="","",'Board Summary'!$B$8)</f>
        <v/>
      </c>
      <c r="E435" s="33" t="str">
        <f>IF('Board Summary'!$B$9="","",'Board Summary'!$B$9)</f>
        <v/>
      </c>
      <c r="F435" s="33" t="str">
        <f>IF('Board Summary'!$C$9="","",'Board Summary'!$C$9)</f>
        <v/>
      </c>
      <c r="G435" s="33" t="str">
        <f>IF('Board Summary'!$E$9="","",'Board Summary'!$E$9)</f>
        <v/>
      </c>
      <c r="H435" t="str">
        <v>2.14 MS6</v>
      </c>
      <c r="I435" t="str">
        <v>Not assessed</v>
      </c>
    </row>
    <row r="436" spans="1:9" x14ac:dyDescent="0.35">
      <c r="A436" t="str">
        <f>IF('Board Summary'!$B$5="","",'Board Summary'!$B$5)</f>
        <v/>
      </c>
      <c r="B436" t="str">
        <f>IF('Board Summary'!$B$6="","",'Board Summary'!$B$6)</f>
        <v/>
      </c>
      <c r="C436" t="str">
        <f>IF('Board Summary'!$B$7="","",'Board Summary'!$B$7)</f>
        <v/>
      </c>
      <c r="D436" t="str">
        <f>IF('Board Summary'!$B$8="","",'Board Summary'!$B$8)</f>
        <v/>
      </c>
      <c r="E436" s="33" t="str">
        <f>IF('Board Summary'!$B$9="","",'Board Summary'!$B$9)</f>
        <v/>
      </c>
      <c r="F436" s="33" t="str">
        <f>IF('Board Summary'!$C$9="","",'Board Summary'!$C$9)</f>
        <v/>
      </c>
      <c r="G436" s="33" t="str">
        <f>IF('Board Summary'!$E$9="","",'Board Summary'!$E$9)</f>
        <v/>
      </c>
      <c r="H436" t="str">
        <v>2.14 MS7</v>
      </c>
      <c r="I436" t="str">
        <v>Not assessed</v>
      </c>
    </row>
    <row r="437" spans="1:9" x14ac:dyDescent="0.35">
      <c r="A437" t="str">
        <f>IF('Board Summary'!$B$5="","",'Board Summary'!$B$5)</f>
        <v/>
      </c>
      <c r="B437" t="str">
        <f>IF('Board Summary'!$B$6="","",'Board Summary'!$B$6)</f>
        <v/>
      </c>
      <c r="C437" t="str">
        <f>IF('Board Summary'!$B$7="","",'Board Summary'!$B$7)</f>
        <v/>
      </c>
      <c r="D437" t="str">
        <f>IF('Board Summary'!$B$8="","",'Board Summary'!$B$8)</f>
        <v/>
      </c>
      <c r="E437" s="33" t="str">
        <f>IF('Board Summary'!$B$9="","",'Board Summary'!$B$9)</f>
        <v/>
      </c>
      <c r="F437" s="33" t="str">
        <f>IF('Board Summary'!$C$9="","",'Board Summary'!$C$9)</f>
        <v/>
      </c>
      <c r="G437" s="33" t="str">
        <f>IF('Board Summary'!$E$9="","",'Board Summary'!$E$9)</f>
        <v/>
      </c>
      <c r="H437" t="str">
        <v>2.14 MS8</v>
      </c>
      <c r="I437" t="str">
        <v>Not assessed</v>
      </c>
    </row>
    <row r="438" spans="1:9" x14ac:dyDescent="0.35">
      <c r="A438" t="str">
        <f>IF('Board Summary'!$B$5="","",'Board Summary'!$B$5)</f>
        <v/>
      </c>
      <c r="B438" t="str">
        <f>IF('Board Summary'!$B$6="","",'Board Summary'!$B$6)</f>
        <v/>
      </c>
      <c r="C438" t="str">
        <f>IF('Board Summary'!$B$7="","",'Board Summary'!$B$7)</f>
        <v/>
      </c>
      <c r="D438" t="str">
        <f>IF('Board Summary'!$B$8="","",'Board Summary'!$B$8)</f>
        <v/>
      </c>
      <c r="E438" s="33" t="str">
        <f>IF('Board Summary'!$B$9="","",'Board Summary'!$B$9)</f>
        <v/>
      </c>
      <c r="F438" s="33" t="str">
        <f>IF('Board Summary'!$C$9="","",'Board Summary'!$C$9)</f>
        <v/>
      </c>
      <c r="G438" s="33" t="str">
        <f>IF('Board Summary'!$E$9="","",'Board Summary'!$E$9)</f>
        <v/>
      </c>
      <c r="H438" t="str">
        <v>2.14 MS9</v>
      </c>
      <c r="I438" t="str">
        <v>Not assessed</v>
      </c>
    </row>
    <row r="439" spans="1:9" x14ac:dyDescent="0.35">
      <c r="A439" t="str">
        <f>IF('Board Summary'!$B$5="","",'Board Summary'!$B$5)</f>
        <v/>
      </c>
      <c r="B439" t="str">
        <f>IF('Board Summary'!$B$6="","",'Board Summary'!$B$6)</f>
        <v/>
      </c>
      <c r="C439" t="str">
        <f>IF('Board Summary'!$B$7="","",'Board Summary'!$B$7)</f>
        <v/>
      </c>
      <c r="D439" t="str">
        <f>IF('Board Summary'!$B$8="","",'Board Summary'!$B$8)</f>
        <v/>
      </c>
      <c r="E439" s="33" t="str">
        <f>IF('Board Summary'!$B$9="","",'Board Summary'!$B$9)</f>
        <v/>
      </c>
      <c r="F439" s="33" t="str">
        <f>IF('Board Summary'!$C$9="","",'Board Summary'!$C$9)</f>
        <v/>
      </c>
      <c r="G439" s="33" t="str">
        <f>IF('Board Summary'!$E$9="","",'Board Summary'!$E$9)</f>
        <v/>
      </c>
      <c r="H439" t="str">
        <v>2.14 QR1</v>
      </c>
      <c r="I439" t="str">
        <v>Not assessed</v>
      </c>
    </row>
    <row r="440" spans="1:9" x14ac:dyDescent="0.35">
      <c r="A440" t="str">
        <f>IF('Board Summary'!$B$5="","",'Board Summary'!$B$5)</f>
        <v/>
      </c>
      <c r="B440" t="str">
        <f>IF('Board Summary'!$B$6="","",'Board Summary'!$B$6)</f>
        <v/>
      </c>
      <c r="C440" t="str">
        <f>IF('Board Summary'!$B$7="","",'Board Summary'!$B$7)</f>
        <v/>
      </c>
      <c r="D440" t="str">
        <f>IF('Board Summary'!$B$8="","",'Board Summary'!$B$8)</f>
        <v/>
      </c>
      <c r="E440" s="33" t="str">
        <f>IF('Board Summary'!$B$9="","",'Board Summary'!$B$9)</f>
        <v/>
      </c>
      <c r="F440" s="33" t="str">
        <f>IF('Board Summary'!$C$9="","",'Board Summary'!$C$9)</f>
        <v/>
      </c>
      <c r="G440" s="33" t="str">
        <f>IF('Board Summary'!$E$9="","",'Board Summary'!$E$9)</f>
        <v/>
      </c>
      <c r="H440" t="str">
        <v>2.14 QR2</v>
      </c>
      <c r="I440" t="str">
        <v>Not assessed</v>
      </c>
    </row>
    <row r="441" spans="1:9" x14ac:dyDescent="0.35">
      <c r="A441" t="str">
        <f>IF('Board Summary'!$B$5="","",'Board Summary'!$B$5)</f>
        <v/>
      </c>
      <c r="B441" t="str">
        <f>IF('Board Summary'!$B$6="","",'Board Summary'!$B$6)</f>
        <v/>
      </c>
      <c r="C441" t="str">
        <f>IF('Board Summary'!$B$7="","",'Board Summary'!$B$7)</f>
        <v/>
      </c>
      <c r="D441" t="str">
        <f>IF('Board Summary'!$B$8="","",'Board Summary'!$B$8)</f>
        <v/>
      </c>
      <c r="E441" s="33" t="str">
        <f>IF('Board Summary'!$B$9="","",'Board Summary'!$B$9)</f>
        <v/>
      </c>
      <c r="F441" s="33" t="str">
        <f>IF('Board Summary'!$C$9="","",'Board Summary'!$C$9)</f>
        <v/>
      </c>
      <c r="G441" s="33" t="str">
        <f>IF('Board Summary'!$E$9="","",'Board Summary'!$E$9)</f>
        <v/>
      </c>
      <c r="H441" t="str">
        <v>2.14 QR3</v>
      </c>
      <c r="I441" t="str">
        <v>Not assessed</v>
      </c>
    </row>
    <row r="442" spans="1:9" x14ac:dyDescent="0.35">
      <c r="A442" t="str">
        <f>IF('Board Summary'!$B$5="","",'Board Summary'!$B$5)</f>
        <v/>
      </c>
      <c r="B442" t="str">
        <f>IF('Board Summary'!$B$6="","",'Board Summary'!$B$6)</f>
        <v/>
      </c>
      <c r="C442" t="str">
        <f>IF('Board Summary'!$B$7="","",'Board Summary'!$B$7)</f>
        <v/>
      </c>
      <c r="D442" t="str">
        <f>IF('Board Summary'!$B$8="","",'Board Summary'!$B$8)</f>
        <v/>
      </c>
      <c r="E442" s="33" t="str">
        <f>IF('Board Summary'!$B$9="","",'Board Summary'!$B$9)</f>
        <v/>
      </c>
      <c r="F442" s="33" t="str">
        <f>IF('Board Summary'!$C$9="","",'Board Summary'!$C$9)</f>
        <v/>
      </c>
      <c r="G442" s="33" t="str">
        <f>IF('Board Summary'!$E$9="","",'Board Summary'!$E$9)</f>
        <v/>
      </c>
      <c r="H442" t="str">
        <v>2.14 QR4</v>
      </c>
      <c r="I442" t="str">
        <v>Not assessed</v>
      </c>
    </row>
    <row r="443" spans="1:9" x14ac:dyDescent="0.35">
      <c r="A443" t="str">
        <f>IF('Board Summary'!$B$5="","",'Board Summary'!$B$5)</f>
        <v/>
      </c>
      <c r="B443" t="str">
        <f>IF('Board Summary'!$B$6="","",'Board Summary'!$B$6)</f>
        <v/>
      </c>
      <c r="C443" t="str">
        <f>IF('Board Summary'!$B$7="","",'Board Summary'!$B$7)</f>
        <v/>
      </c>
      <c r="D443" t="str">
        <f>IF('Board Summary'!$B$8="","",'Board Summary'!$B$8)</f>
        <v/>
      </c>
      <c r="E443" s="33" t="str">
        <f>IF('Board Summary'!$B$9="","",'Board Summary'!$B$9)</f>
        <v/>
      </c>
      <c r="F443" s="33" t="str">
        <f>IF('Board Summary'!$C$9="","",'Board Summary'!$C$9)</f>
        <v/>
      </c>
      <c r="G443" s="33" t="str">
        <f>IF('Board Summary'!$E$9="","",'Board Summary'!$E$9)</f>
        <v/>
      </c>
      <c r="H443" t="str">
        <v>2.14 QR5</v>
      </c>
      <c r="I443" t="str">
        <v>Not assessed</v>
      </c>
    </row>
    <row r="444" spans="1:9" x14ac:dyDescent="0.35">
      <c r="A444" t="str">
        <f>IF('Board Summary'!$B$5="","",'Board Summary'!$B$5)</f>
        <v/>
      </c>
      <c r="B444" t="str">
        <f>IF('Board Summary'!$B$6="","",'Board Summary'!$B$6)</f>
        <v/>
      </c>
      <c r="C444" t="str">
        <f>IF('Board Summary'!$B$7="","",'Board Summary'!$B$7)</f>
        <v/>
      </c>
      <c r="D444" t="str">
        <f>IF('Board Summary'!$B$8="","",'Board Summary'!$B$8)</f>
        <v/>
      </c>
      <c r="E444" s="33" t="str">
        <f>IF('Board Summary'!$B$9="","",'Board Summary'!$B$9)</f>
        <v/>
      </c>
      <c r="F444" s="33" t="str">
        <f>IF('Board Summary'!$C$9="","",'Board Summary'!$C$9)</f>
        <v/>
      </c>
      <c r="G444" s="33" t="str">
        <f>IF('Board Summary'!$E$9="","",'Board Summary'!$E$9)</f>
        <v/>
      </c>
      <c r="H444" t="str">
        <v>2.14 QR6</v>
      </c>
      <c r="I444" t="str">
        <v>Not assessed</v>
      </c>
    </row>
    <row r="445" spans="1:9" x14ac:dyDescent="0.35">
      <c r="A445" t="str">
        <f>IF('Board Summary'!$B$5="","",'Board Summary'!$B$5)</f>
        <v/>
      </c>
      <c r="B445" t="str">
        <f>IF('Board Summary'!$B$6="","",'Board Summary'!$B$6)</f>
        <v/>
      </c>
      <c r="C445" t="str">
        <f>IF('Board Summary'!$B$7="","",'Board Summary'!$B$7)</f>
        <v/>
      </c>
      <c r="D445" t="str">
        <f>IF('Board Summary'!$B$8="","",'Board Summary'!$B$8)</f>
        <v/>
      </c>
      <c r="E445" s="33" t="str">
        <f>IF('Board Summary'!$B$9="","",'Board Summary'!$B$9)</f>
        <v/>
      </c>
      <c r="F445" s="33" t="str">
        <f>IF('Board Summary'!$C$9="","",'Board Summary'!$C$9)</f>
        <v/>
      </c>
      <c r="G445" s="33" t="str">
        <f>IF('Board Summary'!$E$9="","",'Board Summary'!$E$9)</f>
        <v/>
      </c>
      <c r="H445" t="str">
        <v>2.14 QR7</v>
      </c>
      <c r="I445" t="str">
        <v>Not assessed</v>
      </c>
    </row>
    <row r="446" spans="1:9" x14ac:dyDescent="0.35">
      <c r="A446" t="str">
        <f>IF('Board Summary'!$B$5="","",'Board Summary'!$B$5)</f>
        <v/>
      </c>
      <c r="B446" t="str">
        <f>IF('Board Summary'!$B$6="","",'Board Summary'!$B$6)</f>
        <v/>
      </c>
      <c r="C446" t="str">
        <f>IF('Board Summary'!$B$7="","",'Board Summary'!$B$7)</f>
        <v/>
      </c>
      <c r="D446" t="str">
        <f>IF('Board Summary'!$B$8="","",'Board Summary'!$B$8)</f>
        <v/>
      </c>
      <c r="E446" s="33" t="str">
        <f>IF('Board Summary'!$B$9="","",'Board Summary'!$B$9)</f>
        <v/>
      </c>
      <c r="F446" s="33" t="str">
        <f>IF('Board Summary'!$C$9="","",'Board Summary'!$C$9)</f>
        <v/>
      </c>
      <c r="G446" s="33" t="str">
        <f>IF('Board Summary'!$E$9="","",'Board Summary'!$E$9)</f>
        <v/>
      </c>
      <c r="H446" t="str">
        <v>2.14 QR8</v>
      </c>
      <c r="I446" t="str">
        <v>Not assessed</v>
      </c>
    </row>
    <row r="447" spans="1:9" x14ac:dyDescent="0.35">
      <c r="A447" t="str">
        <f>IF('Board Summary'!$B$5="","",'Board Summary'!$B$5)</f>
        <v/>
      </c>
      <c r="B447" t="str">
        <f>IF('Board Summary'!$B$6="","",'Board Summary'!$B$6)</f>
        <v/>
      </c>
      <c r="C447" t="str">
        <f>IF('Board Summary'!$B$7="","",'Board Summary'!$B$7)</f>
        <v/>
      </c>
      <c r="D447" t="str">
        <f>IF('Board Summary'!$B$8="","",'Board Summary'!$B$8)</f>
        <v/>
      </c>
      <c r="E447" s="33" t="str">
        <f>IF('Board Summary'!$B$9="","",'Board Summary'!$B$9)</f>
        <v/>
      </c>
      <c r="F447" s="33" t="str">
        <f>IF('Board Summary'!$C$9="","",'Board Summary'!$C$9)</f>
        <v/>
      </c>
      <c r="G447" s="33" t="str">
        <f>IF('Board Summary'!$E$9="","",'Board Summary'!$E$9)</f>
        <v/>
      </c>
      <c r="H447" t="str">
        <v>2.14 QR9</v>
      </c>
      <c r="I447" t="str">
        <v>Not assessed</v>
      </c>
    </row>
    <row r="448" spans="1:9" x14ac:dyDescent="0.35">
      <c r="A448" t="str">
        <f>IF('Board Summary'!$B$5="","",'Board Summary'!$B$5)</f>
        <v/>
      </c>
      <c r="B448" t="str">
        <f>IF('Board Summary'!$B$6="","",'Board Summary'!$B$6)</f>
        <v/>
      </c>
      <c r="C448" t="str">
        <f>IF('Board Summary'!$B$7="","",'Board Summary'!$B$7)</f>
        <v/>
      </c>
      <c r="D448" t="str">
        <f>IF('Board Summary'!$B$8="","",'Board Summary'!$B$8)</f>
        <v/>
      </c>
      <c r="E448" s="33" t="str">
        <f>IF('Board Summary'!$B$9="","",'Board Summary'!$B$9)</f>
        <v/>
      </c>
      <c r="F448" s="33" t="str">
        <f>IF('Board Summary'!$C$9="","",'Board Summary'!$C$9)</f>
        <v/>
      </c>
      <c r="G448" s="33" t="str">
        <f>IF('Board Summary'!$E$9="","",'Board Summary'!$E$9)</f>
        <v/>
      </c>
      <c r="H448" t="str">
        <v>2.15 MS1</v>
      </c>
      <c r="I448" t="str">
        <v>Not assessed</v>
      </c>
    </row>
    <row r="449" spans="1:9" x14ac:dyDescent="0.35">
      <c r="A449" t="str">
        <f>IF('Board Summary'!$B$5="","",'Board Summary'!$B$5)</f>
        <v/>
      </c>
      <c r="B449" t="str">
        <f>IF('Board Summary'!$B$6="","",'Board Summary'!$B$6)</f>
        <v/>
      </c>
      <c r="C449" t="str">
        <f>IF('Board Summary'!$B$7="","",'Board Summary'!$B$7)</f>
        <v/>
      </c>
      <c r="D449" t="str">
        <f>IF('Board Summary'!$B$8="","",'Board Summary'!$B$8)</f>
        <v/>
      </c>
      <c r="E449" s="33" t="str">
        <f>IF('Board Summary'!$B$9="","",'Board Summary'!$B$9)</f>
        <v/>
      </c>
      <c r="F449" s="33" t="str">
        <f>IF('Board Summary'!$C$9="","",'Board Summary'!$C$9)</f>
        <v/>
      </c>
      <c r="G449" s="33" t="str">
        <f>IF('Board Summary'!$E$9="","",'Board Summary'!$E$9)</f>
        <v/>
      </c>
      <c r="H449" t="str">
        <v>2.15 MS2</v>
      </c>
      <c r="I449" t="str">
        <v>Not assessed</v>
      </c>
    </row>
    <row r="450" spans="1:9" x14ac:dyDescent="0.35">
      <c r="A450" t="str">
        <f>IF('Board Summary'!$B$5="","",'Board Summary'!$B$5)</f>
        <v/>
      </c>
      <c r="B450" t="str">
        <f>IF('Board Summary'!$B$6="","",'Board Summary'!$B$6)</f>
        <v/>
      </c>
      <c r="C450" t="str">
        <f>IF('Board Summary'!$B$7="","",'Board Summary'!$B$7)</f>
        <v/>
      </c>
      <c r="D450" t="str">
        <f>IF('Board Summary'!$B$8="","",'Board Summary'!$B$8)</f>
        <v/>
      </c>
      <c r="E450" s="33" t="str">
        <f>IF('Board Summary'!$B$9="","",'Board Summary'!$B$9)</f>
        <v/>
      </c>
      <c r="F450" s="33" t="str">
        <f>IF('Board Summary'!$C$9="","",'Board Summary'!$C$9)</f>
        <v/>
      </c>
      <c r="G450" s="33" t="str">
        <f>IF('Board Summary'!$E$9="","",'Board Summary'!$E$9)</f>
        <v/>
      </c>
      <c r="H450" t="str">
        <v>2.15 MS3</v>
      </c>
      <c r="I450" t="str">
        <v>Not assessed</v>
      </c>
    </row>
    <row r="451" spans="1:9" x14ac:dyDescent="0.35">
      <c r="A451" t="str">
        <f>IF('Board Summary'!$B$5="","",'Board Summary'!$B$5)</f>
        <v/>
      </c>
      <c r="B451" t="str">
        <f>IF('Board Summary'!$B$6="","",'Board Summary'!$B$6)</f>
        <v/>
      </c>
      <c r="C451" t="str">
        <f>IF('Board Summary'!$B$7="","",'Board Summary'!$B$7)</f>
        <v/>
      </c>
      <c r="D451" t="str">
        <f>IF('Board Summary'!$B$8="","",'Board Summary'!$B$8)</f>
        <v/>
      </c>
      <c r="E451" s="33" t="str">
        <f>IF('Board Summary'!$B$9="","",'Board Summary'!$B$9)</f>
        <v/>
      </c>
      <c r="F451" s="33" t="str">
        <f>IF('Board Summary'!$C$9="","",'Board Summary'!$C$9)</f>
        <v/>
      </c>
      <c r="G451" s="33" t="str">
        <f>IF('Board Summary'!$E$9="","",'Board Summary'!$E$9)</f>
        <v/>
      </c>
      <c r="H451" t="str">
        <v>2.15 MS4</v>
      </c>
      <c r="I451" t="str">
        <v>Not assessed</v>
      </c>
    </row>
    <row r="452" spans="1:9" x14ac:dyDescent="0.35">
      <c r="A452" t="str">
        <f>IF('Board Summary'!$B$5="","",'Board Summary'!$B$5)</f>
        <v/>
      </c>
      <c r="B452" t="str">
        <f>IF('Board Summary'!$B$6="","",'Board Summary'!$B$6)</f>
        <v/>
      </c>
      <c r="C452" t="str">
        <f>IF('Board Summary'!$B$7="","",'Board Summary'!$B$7)</f>
        <v/>
      </c>
      <c r="D452" t="str">
        <f>IF('Board Summary'!$B$8="","",'Board Summary'!$B$8)</f>
        <v/>
      </c>
      <c r="E452" s="33" t="str">
        <f>IF('Board Summary'!$B$9="","",'Board Summary'!$B$9)</f>
        <v/>
      </c>
      <c r="F452" s="33" t="str">
        <f>IF('Board Summary'!$C$9="","",'Board Summary'!$C$9)</f>
        <v/>
      </c>
      <c r="G452" s="33" t="str">
        <f>IF('Board Summary'!$E$9="","",'Board Summary'!$E$9)</f>
        <v/>
      </c>
      <c r="H452" t="str">
        <v>2.15 MS5</v>
      </c>
      <c r="I452" t="str">
        <v>Not assessed</v>
      </c>
    </row>
    <row r="453" spans="1:9" x14ac:dyDescent="0.35">
      <c r="A453" t="str">
        <f>IF('Board Summary'!$B$5="","",'Board Summary'!$B$5)</f>
        <v/>
      </c>
      <c r="B453" t="str">
        <f>IF('Board Summary'!$B$6="","",'Board Summary'!$B$6)</f>
        <v/>
      </c>
      <c r="C453" t="str">
        <f>IF('Board Summary'!$B$7="","",'Board Summary'!$B$7)</f>
        <v/>
      </c>
      <c r="D453" t="str">
        <f>IF('Board Summary'!$B$8="","",'Board Summary'!$B$8)</f>
        <v/>
      </c>
      <c r="E453" s="33" t="str">
        <f>IF('Board Summary'!$B$9="","",'Board Summary'!$B$9)</f>
        <v/>
      </c>
      <c r="F453" s="33" t="str">
        <f>IF('Board Summary'!$C$9="","",'Board Summary'!$C$9)</f>
        <v/>
      </c>
      <c r="G453" s="33" t="str">
        <f>IF('Board Summary'!$E$9="","",'Board Summary'!$E$9)</f>
        <v/>
      </c>
      <c r="H453" t="str">
        <v>2.15 MS6</v>
      </c>
      <c r="I453" t="str">
        <v>Not assessed</v>
      </c>
    </row>
    <row r="454" spans="1:9" x14ac:dyDescent="0.35">
      <c r="A454" t="str">
        <f>IF('Board Summary'!$B$5="","",'Board Summary'!$B$5)</f>
        <v/>
      </c>
      <c r="B454" t="str">
        <f>IF('Board Summary'!$B$6="","",'Board Summary'!$B$6)</f>
        <v/>
      </c>
      <c r="C454" t="str">
        <f>IF('Board Summary'!$B$7="","",'Board Summary'!$B$7)</f>
        <v/>
      </c>
      <c r="D454" t="str">
        <f>IF('Board Summary'!$B$8="","",'Board Summary'!$B$8)</f>
        <v/>
      </c>
      <c r="E454" s="33" t="str">
        <f>IF('Board Summary'!$B$9="","",'Board Summary'!$B$9)</f>
        <v/>
      </c>
      <c r="F454" s="33" t="str">
        <f>IF('Board Summary'!$C$9="","",'Board Summary'!$C$9)</f>
        <v/>
      </c>
      <c r="G454" s="33" t="str">
        <f>IF('Board Summary'!$E$9="","",'Board Summary'!$E$9)</f>
        <v/>
      </c>
      <c r="H454" t="str">
        <v>2.15 MS7</v>
      </c>
      <c r="I454" t="str">
        <v>Not assessed</v>
      </c>
    </row>
    <row r="455" spans="1:9" x14ac:dyDescent="0.35">
      <c r="A455" t="str">
        <f>IF('Board Summary'!$B$5="","",'Board Summary'!$B$5)</f>
        <v/>
      </c>
      <c r="B455" t="str">
        <f>IF('Board Summary'!$B$6="","",'Board Summary'!$B$6)</f>
        <v/>
      </c>
      <c r="C455" t="str">
        <f>IF('Board Summary'!$B$7="","",'Board Summary'!$B$7)</f>
        <v/>
      </c>
      <c r="D455" t="str">
        <f>IF('Board Summary'!$B$8="","",'Board Summary'!$B$8)</f>
        <v/>
      </c>
      <c r="E455" s="33" t="str">
        <f>IF('Board Summary'!$B$9="","",'Board Summary'!$B$9)</f>
        <v/>
      </c>
      <c r="F455" s="33" t="str">
        <f>IF('Board Summary'!$C$9="","",'Board Summary'!$C$9)</f>
        <v/>
      </c>
      <c r="G455" s="33" t="str">
        <f>IF('Board Summary'!$E$9="","",'Board Summary'!$E$9)</f>
        <v/>
      </c>
      <c r="H455" t="str">
        <v>2.15 MS8</v>
      </c>
      <c r="I455" t="str">
        <v>Not assessed</v>
      </c>
    </row>
    <row r="456" spans="1:9" x14ac:dyDescent="0.35">
      <c r="A456" t="str">
        <f>IF('Board Summary'!$B$5="","",'Board Summary'!$B$5)</f>
        <v/>
      </c>
      <c r="B456" t="str">
        <f>IF('Board Summary'!$B$6="","",'Board Summary'!$B$6)</f>
        <v/>
      </c>
      <c r="C456" t="str">
        <f>IF('Board Summary'!$B$7="","",'Board Summary'!$B$7)</f>
        <v/>
      </c>
      <c r="D456" t="str">
        <f>IF('Board Summary'!$B$8="","",'Board Summary'!$B$8)</f>
        <v/>
      </c>
      <c r="E456" s="33" t="str">
        <f>IF('Board Summary'!$B$9="","",'Board Summary'!$B$9)</f>
        <v/>
      </c>
      <c r="F456" s="33" t="str">
        <f>IF('Board Summary'!$C$9="","",'Board Summary'!$C$9)</f>
        <v/>
      </c>
      <c r="G456" s="33" t="str">
        <f>IF('Board Summary'!$E$9="","",'Board Summary'!$E$9)</f>
        <v/>
      </c>
      <c r="H456" t="str">
        <v>2.15 MS9</v>
      </c>
      <c r="I456" t="str">
        <v>Not assessed</v>
      </c>
    </row>
    <row r="457" spans="1:9" x14ac:dyDescent="0.35">
      <c r="A457" t="str">
        <f>IF('Board Summary'!$B$5="","",'Board Summary'!$B$5)</f>
        <v/>
      </c>
      <c r="B457" t="str">
        <f>IF('Board Summary'!$B$6="","",'Board Summary'!$B$6)</f>
        <v/>
      </c>
      <c r="C457" t="str">
        <f>IF('Board Summary'!$B$7="","",'Board Summary'!$B$7)</f>
        <v/>
      </c>
      <c r="D457" t="str">
        <f>IF('Board Summary'!$B$8="","",'Board Summary'!$B$8)</f>
        <v/>
      </c>
      <c r="E457" s="33" t="str">
        <f>IF('Board Summary'!$B$9="","",'Board Summary'!$B$9)</f>
        <v/>
      </c>
      <c r="F457" s="33" t="str">
        <f>IF('Board Summary'!$C$9="","",'Board Summary'!$C$9)</f>
        <v/>
      </c>
      <c r="G457" s="33" t="str">
        <f>IF('Board Summary'!$E$9="","",'Board Summary'!$E$9)</f>
        <v/>
      </c>
      <c r="H457" t="str">
        <v>2.15 QR1</v>
      </c>
      <c r="I457" t="str">
        <v>Not assessed</v>
      </c>
    </row>
    <row r="458" spans="1:9" x14ac:dyDescent="0.35">
      <c r="A458" t="str">
        <f>IF('Board Summary'!$B$5="","",'Board Summary'!$B$5)</f>
        <v/>
      </c>
      <c r="B458" t="str">
        <f>IF('Board Summary'!$B$6="","",'Board Summary'!$B$6)</f>
        <v/>
      </c>
      <c r="C458" t="str">
        <f>IF('Board Summary'!$B$7="","",'Board Summary'!$B$7)</f>
        <v/>
      </c>
      <c r="D458" t="str">
        <f>IF('Board Summary'!$B$8="","",'Board Summary'!$B$8)</f>
        <v/>
      </c>
      <c r="E458" s="33" t="str">
        <f>IF('Board Summary'!$B$9="","",'Board Summary'!$B$9)</f>
        <v/>
      </c>
      <c r="F458" s="33" t="str">
        <f>IF('Board Summary'!$C$9="","",'Board Summary'!$C$9)</f>
        <v/>
      </c>
      <c r="G458" s="33" t="str">
        <f>IF('Board Summary'!$E$9="","",'Board Summary'!$E$9)</f>
        <v/>
      </c>
      <c r="H458" t="str">
        <v>2.15 QR2</v>
      </c>
      <c r="I458" t="str">
        <v>Not assessed</v>
      </c>
    </row>
    <row r="459" spans="1:9" x14ac:dyDescent="0.35">
      <c r="A459" t="str">
        <f>IF('Board Summary'!$B$5="","",'Board Summary'!$B$5)</f>
        <v/>
      </c>
      <c r="B459" t="str">
        <f>IF('Board Summary'!$B$6="","",'Board Summary'!$B$6)</f>
        <v/>
      </c>
      <c r="C459" t="str">
        <f>IF('Board Summary'!$B$7="","",'Board Summary'!$B$7)</f>
        <v/>
      </c>
      <c r="D459" t="str">
        <f>IF('Board Summary'!$B$8="","",'Board Summary'!$B$8)</f>
        <v/>
      </c>
      <c r="E459" s="33" t="str">
        <f>IF('Board Summary'!$B$9="","",'Board Summary'!$B$9)</f>
        <v/>
      </c>
      <c r="F459" s="33" t="str">
        <f>IF('Board Summary'!$C$9="","",'Board Summary'!$C$9)</f>
        <v/>
      </c>
      <c r="G459" s="33" t="str">
        <f>IF('Board Summary'!$E$9="","",'Board Summary'!$E$9)</f>
        <v/>
      </c>
      <c r="H459" t="str">
        <v>2.15 QR3</v>
      </c>
      <c r="I459" t="str">
        <v>Not assessed</v>
      </c>
    </row>
    <row r="460" spans="1:9" x14ac:dyDescent="0.35">
      <c r="A460" t="str">
        <f>IF('Board Summary'!$B$5="","",'Board Summary'!$B$5)</f>
        <v/>
      </c>
      <c r="B460" t="str">
        <f>IF('Board Summary'!$B$6="","",'Board Summary'!$B$6)</f>
        <v/>
      </c>
      <c r="C460" t="str">
        <f>IF('Board Summary'!$B$7="","",'Board Summary'!$B$7)</f>
        <v/>
      </c>
      <c r="D460" t="str">
        <f>IF('Board Summary'!$B$8="","",'Board Summary'!$B$8)</f>
        <v/>
      </c>
      <c r="E460" s="33" t="str">
        <f>IF('Board Summary'!$B$9="","",'Board Summary'!$B$9)</f>
        <v/>
      </c>
      <c r="F460" s="33" t="str">
        <f>IF('Board Summary'!$C$9="","",'Board Summary'!$C$9)</f>
        <v/>
      </c>
      <c r="G460" s="33" t="str">
        <f>IF('Board Summary'!$E$9="","",'Board Summary'!$E$9)</f>
        <v/>
      </c>
      <c r="H460" t="str">
        <v>2.16 MS1</v>
      </c>
      <c r="I460" t="str">
        <v>Not assessed</v>
      </c>
    </row>
    <row r="461" spans="1:9" x14ac:dyDescent="0.35">
      <c r="A461" t="str">
        <f>IF('Board Summary'!$B$5="","",'Board Summary'!$B$5)</f>
        <v/>
      </c>
      <c r="B461" t="str">
        <f>IF('Board Summary'!$B$6="","",'Board Summary'!$B$6)</f>
        <v/>
      </c>
      <c r="C461" t="str">
        <f>IF('Board Summary'!$B$7="","",'Board Summary'!$B$7)</f>
        <v/>
      </c>
      <c r="D461" t="str">
        <f>IF('Board Summary'!$B$8="","",'Board Summary'!$B$8)</f>
        <v/>
      </c>
      <c r="E461" s="33" t="str">
        <f>IF('Board Summary'!$B$9="","",'Board Summary'!$B$9)</f>
        <v/>
      </c>
      <c r="F461" s="33" t="str">
        <f>IF('Board Summary'!$C$9="","",'Board Summary'!$C$9)</f>
        <v/>
      </c>
      <c r="G461" s="33" t="str">
        <f>IF('Board Summary'!$E$9="","",'Board Summary'!$E$9)</f>
        <v/>
      </c>
      <c r="H461" t="str">
        <v>2.16 MS2</v>
      </c>
      <c r="I461" t="str">
        <v>Not assessed</v>
      </c>
    </row>
    <row r="462" spans="1:9" x14ac:dyDescent="0.35">
      <c r="A462" t="str">
        <f>IF('Board Summary'!$B$5="","",'Board Summary'!$B$5)</f>
        <v/>
      </c>
      <c r="B462" t="str">
        <f>IF('Board Summary'!$B$6="","",'Board Summary'!$B$6)</f>
        <v/>
      </c>
      <c r="C462" t="str">
        <f>IF('Board Summary'!$B$7="","",'Board Summary'!$B$7)</f>
        <v/>
      </c>
      <c r="D462" t="str">
        <f>IF('Board Summary'!$B$8="","",'Board Summary'!$B$8)</f>
        <v/>
      </c>
      <c r="E462" s="33" t="str">
        <f>IF('Board Summary'!$B$9="","",'Board Summary'!$B$9)</f>
        <v/>
      </c>
      <c r="F462" s="33" t="str">
        <f>IF('Board Summary'!$C$9="","",'Board Summary'!$C$9)</f>
        <v/>
      </c>
      <c r="G462" s="33" t="str">
        <f>IF('Board Summary'!$E$9="","",'Board Summary'!$E$9)</f>
        <v/>
      </c>
      <c r="H462" t="str">
        <v>2.16 QR1</v>
      </c>
      <c r="I462" t="str">
        <v>Not assessed</v>
      </c>
    </row>
    <row r="463" spans="1:9" x14ac:dyDescent="0.35">
      <c r="A463" t="str">
        <f>IF('Board Summary'!$B$5="","",'Board Summary'!$B$5)</f>
        <v/>
      </c>
      <c r="B463" t="str">
        <f>IF('Board Summary'!$B$6="","",'Board Summary'!$B$6)</f>
        <v/>
      </c>
      <c r="C463" t="str">
        <f>IF('Board Summary'!$B$7="","",'Board Summary'!$B$7)</f>
        <v/>
      </c>
      <c r="D463" t="str">
        <f>IF('Board Summary'!$B$8="","",'Board Summary'!$B$8)</f>
        <v/>
      </c>
      <c r="E463" s="33" t="str">
        <f>IF('Board Summary'!$B$9="","",'Board Summary'!$B$9)</f>
        <v/>
      </c>
      <c r="F463" s="33" t="str">
        <f>IF('Board Summary'!$C$9="","",'Board Summary'!$C$9)</f>
        <v/>
      </c>
      <c r="G463" s="33" t="str">
        <f>IF('Board Summary'!$E$9="","",'Board Summary'!$E$9)</f>
        <v/>
      </c>
      <c r="H463" t="str">
        <v>2.16 QR2</v>
      </c>
      <c r="I463" t="str">
        <v>Not assessed</v>
      </c>
    </row>
    <row r="464" spans="1:9" x14ac:dyDescent="0.35">
      <c r="A464" t="str">
        <f>IF('Board Summary'!$B$5="","",'Board Summary'!$B$5)</f>
        <v/>
      </c>
      <c r="B464" t="str">
        <f>IF('Board Summary'!$B$6="","",'Board Summary'!$B$6)</f>
        <v/>
      </c>
      <c r="C464" t="str">
        <f>IF('Board Summary'!$B$7="","",'Board Summary'!$B$7)</f>
        <v/>
      </c>
      <c r="D464" t="str">
        <f>IF('Board Summary'!$B$8="","",'Board Summary'!$B$8)</f>
        <v/>
      </c>
      <c r="E464" s="33" t="str">
        <f>IF('Board Summary'!$B$9="","",'Board Summary'!$B$9)</f>
        <v/>
      </c>
      <c r="F464" s="33" t="str">
        <f>IF('Board Summary'!$C$9="","",'Board Summary'!$C$9)</f>
        <v/>
      </c>
      <c r="G464" s="33" t="str">
        <f>IF('Board Summary'!$E$9="","",'Board Summary'!$E$9)</f>
        <v/>
      </c>
      <c r="H464" t="str">
        <v>2.16 QR3</v>
      </c>
      <c r="I464" t="str">
        <v>Not assessed</v>
      </c>
    </row>
    <row r="465" spans="1:9" x14ac:dyDescent="0.35">
      <c r="A465" t="str">
        <f>IF('Board Summary'!$B$5="","",'Board Summary'!$B$5)</f>
        <v/>
      </c>
      <c r="B465" t="str">
        <f>IF('Board Summary'!$B$6="","",'Board Summary'!$B$6)</f>
        <v/>
      </c>
      <c r="C465" t="str">
        <f>IF('Board Summary'!$B$7="","",'Board Summary'!$B$7)</f>
        <v/>
      </c>
      <c r="D465" t="str">
        <f>IF('Board Summary'!$B$8="","",'Board Summary'!$B$8)</f>
        <v/>
      </c>
      <c r="E465" s="33" t="str">
        <f>IF('Board Summary'!$B$9="","",'Board Summary'!$B$9)</f>
        <v/>
      </c>
      <c r="F465" s="33" t="str">
        <f>IF('Board Summary'!$C$9="","",'Board Summary'!$C$9)</f>
        <v/>
      </c>
      <c r="G465" s="33" t="str">
        <f>IF('Board Summary'!$E$9="","",'Board Summary'!$E$9)</f>
        <v/>
      </c>
      <c r="H465" t="str">
        <v>2.16 QR4</v>
      </c>
      <c r="I465" t="str">
        <v>Not assessed</v>
      </c>
    </row>
    <row r="466" spans="1:9" x14ac:dyDescent="0.35">
      <c r="A466" t="str">
        <f>IF('Board Summary'!$B$5="","",'Board Summary'!$B$5)</f>
        <v/>
      </c>
      <c r="B466" t="str">
        <f>IF('Board Summary'!$B$6="","",'Board Summary'!$B$6)</f>
        <v/>
      </c>
      <c r="C466" t="str">
        <f>IF('Board Summary'!$B$7="","",'Board Summary'!$B$7)</f>
        <v/>
      </c>
      <c r="D466" t="str">
        <f>IF('Board Summary'!$B$8="","",'Board Summary'!$B$8)</f>
        <v/>
      </c>
      <c r="E466" s="33" t="str">
        <f>IF('Board Summary'!$B$9="","",'Board Summary'!$B$9)</f>
        <v/>
      </c>
      <c r="F466" s="33" t="str">
        <f>IF('Board Summary'!$C$9="","",'Board Summary'!$C$9)</f>
        <v/>
      </c>
      <c r="G466" s="33" t="str">
        <f>IF('Board Summary'!$E$9="","",'Board Summary'!$E$9)</f>
        <v/>
      </c>
      <c r="H466" t="str">
        <v>2.16 QR5</v>
      </c>
      <c r="I466" t="str">
        <v>Not assessed</v>
      </c>
    </row>
    <row r="467" spans="1:9" x14ac:dyDescent="0.35">
      <c r="A467" t="str">
        <f>IF('Board Summary'!$B$5="","",'Board Summary'!$B$5)</f>
        <v/>
      </c>
      <c r="B467" t="str">
        <f>IF('Board Summary'!$B$6="","",'Board Summary'!$B$6)</f>
        <v/>
      </c>
      <c r="C467" t="str">
        <f>IF('Board Summary'!$B$7="","",'Board Summary'!$B$7)</f>
        <v/>
      </c>
      <c r="D467" t="str">
        <f>IF('Board Summary'!$B$8="","",'Board Summary'!$B$8)</f>
        <v/>
      </c>
      <c r="E467" s="33" t="str">
        <f>IF('Board Summary'!$B$9="","",'Board Summary'!$B$9)</f>
        <v/>
      </c>
      <c r="F467" s="33" t="str">
        <f>IF('Board Summary'!$C$9="","",'Board Summary'!$C$9)</f>
        <v/>
      </c>
      <c r="G467" s="33" t="str">
        <f>IF('Board Summary'!$E$9="","",'Board Summary'!$E$9)</f>
        <v/>
      </c>
      <c r="H467" t="str">
        <v>2.16 QR6</v>
      </c>
      <c r="I467" t="str">
        <v>Not assessed</v>
      </c>
    </row>
    <row r="468" spans="1:9" x14ac:dyDescent="0.35">
      <c r="A468" t="str">
        <f>IF('Board Summary'!$B$5="","",'Board Summary'!$B$5)</f>
        <v/>
      </c>
      <c r="B468" t="str">
        <f>IF('Board Summary'!$B$6="","",'Board Summary'!$B$6)</f>
        <v/>
      </c>
      <c r="C468" t="str">
        <f>IF('Board Summary'!$B$7="","",'Board Summary'!$B$7)</f>
        <v/>
      </c>
      <c r="D468" t="str">
        <f>IF('Board Summary'!$B$8="","",'Board Summary'!$B$8)</f>
        <v/>
      </c>
      <c r="E468" s="33" t="str">
        <f>IF('Board Summary'!$B$9="","",'Board Summary'!$B$9)</f>
        <v/>
      </c>
      <c r="F468" s="33" t="str">
        <f>IF('Board Summary'!$C$9="","",'Board Summary'!$C$9)</f>
        <v/>
      </c>
      <c r="G468" s="33" t="str">
        <f>IF('Board Summary'!$E$9="","",'Board Summary'!$E$9)</f>
        <v/>
      </c>
      <c r="H468" t="str">
        <v>2.16 MS3</v>
      </c>
      <c r="I468" t="str">
        <v>Not assessed</v>
      </c>
    </row>
    <row r="469" spans="1:9" x14ac:dyDescent="0.35">
      <c r="A469" t="str">
        <f>IF('Board Summary'!$B$5="","",'Board Summary'!$B$5)</f>
        <v/>
      </c>
      <c r="B469" t="str">
        <f>IF('Board Summary'!$B$6="","",'Board Summary'!$B$6)</f>
        <v/>
      </c>
      <c r="C469" t="str">
        <f>IF('Board Summary'!$B$7="","",'Board Summary'!$B$7)</f>
        <v/>
      </c>
      <c r="D469" t="str">
        <f>IF('Board Summary'!$B$8="","",'Board Summary'!$B$8)</f>
        <v/>
      </c>
      <c r="E469" s="33" t="str">
        <f>IF('Board Summary'!$B$9="","",'Board Summary'!$B$9)</f>
        <v/>
      </c>
      <c r="F469" s="33" t="str">
        <f>IF('Board Summary'!$C$9="","",'Board Summary'!$C$9)</f>
        <v/>
      </c>
      <c r="G469" s="33" t="str">
        <f>IF('Board Summary'!$E$9="","",'Board Summary'!$E$9)</f>
        <v/>
      </c>
      <c r="H469" t="str">
        <v>2.16 MS4</v>
      </c>
      <c r="I469" t="str">
        <v>Not assessed</v>
      </c>
    </row>
    <row r="470" spans="1:9" x14ac:dyDescent="0.35">
      <c r="A470" t="str">
        <f>IF('Board Summary'!$B$5="","",'Board Summary'!$B$5)</f>
        <v/>
      </c>
      <c r="B470" t="str">
        <f>IF('Board Summary'!$B$6="","",'Board Summary'!$B$6)</f>
        <v/>
      </c>
      <c r="C470" t="str">
        <f>IF('Board Summary'!$B$7="","",'Board Summary'!$B$7)</f>
        <v/>
      </c>
      <c r="D470" t="str">
        <f>IF('Board Summary'!$B$8="","",'Board Summary'!$B$8)</f>
        <v/>
      </c>
      <c r="E470" s="33" t="str">
        <f>IF('Board Summary'!$B$9="","",'Board Summary'!$B$9)</f>
        <v/>
      </c>
      <c r="F470" s="33" t="str">
        <f>IF('Board Summary'!$C$9="","",'Board Summary'!$C$9)</f>
        <v/>
      </c>
      <c r="G470" s="33" t="str">
        <f>IF('Board Summary'!$E$9="","",'Board Summary'!$E$9)</f>
        <v/>
      </c>
      <c r="H470" t="str">
        <v>2.16 MS5</v>
      </c>
      <c r="I470" t="str">
        <v>Not assessed</v>
      </c>
    </row>
    <row r="471" spans="1:9" x14ac:dyDescent="0.35">
      <c r="A471" t="str">
        <f>IF('Board Summary'!$B$5="","",'Board Summary'!$B$5)</f>
        <v/>
      </c>
      <c r="B471" t="str">
        <f>IF('Board Summary'!$B$6="","",'Board Summary'!$B$6)</f>
        <v/>
      </c>
      <c r="C471" t="str">
        <f>IF('Board Summary'!$B$7="","",'Board Summary'!$B$7)</f>
        <v/>
      </c>
      <c r="D471" t="str">
        <f>IF('Board Summary'!$B$8="","",'Board Summary'!$B$8)</f>
        <v/>
      </c>
      <c r="E471" s="33" t="str">
        <f>IF('Board Summary'!$B$9="","",'Board Summary'!$B$9)</f>
        <v/>
      </c>
      <c r="F471" s="33" t="str">
        <f>IF('Board Summary'!$C$9="","",'Board Summary'!$C$9)</f>
        <v/>
      </c>
      <c r="G471" s="33" t="str">
        <f>IF('Board Summary'!$E$9="","",'Board Summary'!$E$9)</f>
        <v/>
      </c>
      <c r="H471" t="str">
        <v>2.16 MS6</v>
      </c>
      <c r="I471" t="str">
        <v>Not assessed</v>
      </c>
    </row>
    <row r="472" spans="1:9" x14ac:dyDescent="0.35">
      <c r="A472" t="str">
        <f>IF('Board Summary'!$B$5="","",'Board Summary'!$B$5)</f>
        <v/>
      </c>
      <c r="B472" t="str">
        <f>IF('Board Summary'!$B$6="","",'Board Summary'!$B$6)</f>
        <v/>
      </c>
      <c r="C472" t="str">
        <f>IF('Board Summary'!$B$7="","",'Board Summary'!$B$7)</f>
        <v/>
      </c>
      <c r="D472" t="str">
        <f>IF('Board Summary'!$B$8="","",'Board Summary'!$B$8)</f>
        <v/>
      </c>
      <c r="E472" s="33" t="str">
        <f>IF('Board Summary'!$B$9="","",'Board Summary'!$B$9)</f>
        <v/>
      </c>
      <c r="F472" s="33" t="str">
        <f>IF('Board Summary'!$C$9="","",'Board Summary'!$C$9)</f>
        <v/>
      </c>
      <c r="G472" s="33" t="str">
        <f>IF('Board Summary'!$E$9="","",'Board Summary'!$E$9)</f>
        <v/>
      </c>
      <c r="H472" t="str">
        <v>2.16 MS7</v>
      </c>
      <c r="I472" t="str">
        <v>Not assessed</v>
      </c>
    </row>
    <row r="473" spans="1:9" x14ac:dyDescent="0.35">
      <c r="A473" t="str">
        <f>IF('Board Summary'!$B$5="","",'Board Summary'!$B$5)</f>
        <v/>
      </c>
      <c r="B473" t="str">
        <f>IF('Board Summary'!$B$6="","",'Board Summary'!$B$6)</f>
        <v/>
      </c>
      <c r="C473" t="str">
        <f>IF('Board Summary'!$B$7="","",'Board Summary'!$B$7)</f>
        <v/>
      </c>
      <c r="D473" t="str">
        <f>IF('Board Summary'!$B$8="","",'Board Summary'!$B$8)</f>
        <v/>
      </c>
      <c r="E473" s="33" t="str">
        <f>IF('Board Summary'!$B$9="","",'Board Summary'!$B$9)</f>
        <v/>
      </c>
      <c r="F473" s="33" t="str">
        <f>IF('Board Summary'!$C$9="","",'Board Summary'!$C$9)</f>
        <v/>
      </c>
      <c r="G473" s="33" t="str">
        <f>IF('Board Summary'!$E$9="","",'Board Summary'!$E$9)</f>
        <v/>
      </c>
      <c r="H473" t="str">
        <v>2.16 QR7</v>
      </c>
      <c r="I473" t="str">
        <v>Not assessed</v>
      </c>
    </row>
    <row r="474" spans="1:9" x14ac:dyDescent="0.35">
      <c r="A474" t="str">
        <f>IF('Board Summary'!$B$5="","",'Board Summary'!$B$5)</f>
        <v/>
      </c>
      <c r="B474" t="str">
        <f>IF('Board Summary'!$B$6="","",'Board Summary'!$B$6)</f>
        <v/>
      </c>
      <c r="C474" t="str">
        <f>IF('Board Summary'!$B$7="","",'Board Summary'!$B$7)</f>
        <v/>
      </c>
      <c r="D474" t="str">
        <f>IF('Board Summary'!$B$8="","",'Board Summary'!$B$8)</f>
        <v/>
      </c>
      <c r="E474" s="33" t="str">
        <f>IF('Board Summary'!$B$9="","",'Board Summary'!$B$9)</f>
        <v/>
      </c>
      <c r="F474" s="33" t="str">
        <f>IF('Board Summary'!$C$9="","",'Board Summary'!$C$9)</f>
        <v/>
      </c>
      <c r="G474" s="33" t="str">
        <f>IF('Board Summary'!$E$9="","",'Board Summary'!$E$9)</f>
        <v/>
      </c>
      <c r="H474" t="str">
        <v>2.16 QR8</v>
      </c>
      <c r="I474" t="str">
        <v>Not assessed</v>
      </c>
    </row>
    <row r="475" spans="1:9" x14ac:dyDescent="0.35">
      <c r="A475" t="str">
        <f>IF('Board Summary'!$B$5="","",'Board Summary'!$B$5)</f>
        <v/>
      </c>
      <c r="B475" t="str">
        <f>IF('Board Summary'!$B$6="","",'Board Summary'!$B$6)</f>
        <v/>
      </c>
      <c r="C475" t="str">
        <f>IF('Board Summary'!$B$7="","",'Board Summary'!$B$7)</f>
        <v/>
      </c>
      <c r="D475" t="str">
        <f>IF('Board Summary'!$B$8="","",'Board Summary'!$B$8)</f>
        <v/>
      </c>
      <c r="E475" s="33" t="str">
        <f>IF('Board Summary'!$B$9="","",'Board Summary'!$B$9)</f>
        <v/>
      </c>
      <c r="F475" s="33" t="str">
        <f>IF('Board Summary'!$C$9="","",'Board Summary'!$C$9)</f>
        <v/>
      </c>
      <c r="G475" s="33" t="str">
        <f>IF('Board Summary'!$E$9="","",'Board Summary'!$E$9)</f>
        <v/>
      </c>
      <c r="H475" t="str">
        <v>2.16 QR9</v>
      </c>
      <c r="I475" t="str">
        <v>Not assessed</v>
      </c>
    </row>
    <row r="476" spans="1:9" x14ac:dyDescent="0.35">
      <c r="A476" t="str">
        <f>IF('Board Summary'!$B$5="","",'Board Summary'!$B$5)</f>
        <v/>
      </c>
      <c r="B476" t="str">
        <f>IF('Board Summary'!$B$6="","",'Board Summary'!$B$6)</f>
        <v/>
      </c>
      <c r="C476" t="str">
        <f>IF('Board Summary'!$B$7="","",'Board Summary'!$B$7)</f>
        <v/>
      </c>
      <c r="D476" t="str">
        <f>IF('Board Summary'!$B$8="","",'Board Summary'!$B$8)</f>
        <v/>
      </c>
      <c r="E476" s="33" t="str">
        <f>IF('Board Summary'!$B$9="","",'Board Summary'!$B$9)</f>
        <v/>
      </c>
      <c r="F476" s="33" t="str">
        <f>IF('Board Summary'!$C$9="","",'Board Summary'!$C$9)</f>
        <v/>
      </c>
      <c r="G476" s="33" t="str">
        <f>IF('Board Summary'!$E$9="","",'Board Summary'!$E$9)</f>
        <v/>
      </c>
      <c r="H476" t="str">
        <v>2.16 QR10</v>
      </c>
      <c r="I476" t="str">
        <v>Not assessed</v>
      </c>
    </row>
    <row r="477" spans="1:9" x14ac:dyDescent="0.35">
      <c r="A477" t="str">
        <f>IF('Board Summary'!$B$5="","",'Board Summary'!$B$5)</f>
        <v/>
      </c>
      <c r="B477" t="str">
        <f>IF('Board Summary'!$B$6="","",'Board Summary'!$B$6)</f>
        <v/>
      </c>
      <c r="C477" t="str">
        <f>IF('Board Summary'!$B$7="","",'Board Summary'!$B$7)</f>
        <v/>
      </c>
      <c r="D477" t="str">
        <f>IF('Board Summary'!$B$8="","",'Board Summary'!$B$8)</f>
        <v/>
      </c>
      <c r="E477" s="33" t="str">
        <f>IF('Board Summary'!$B$9="","",'Board Summary'!$B$9)</f>
        <v/>
      </c>
      <c r="F477" s="33" t="str">
        <f>IF('Board Summary'!$C$9="","",'Board Summary'!$C$9)</f>
        <v/>
      </c>
      <c r="G477" s="33" t="str">
        <f>IF('Board Summary'!$E$9="","",'Board Summary'!$E$9)</f>
        <v/>
      </c>
      <c r="H477" t="str">
        <v>2.16 QR11</v>
      </c>
      <c r="I477" t="str">
        <v>Not assessed</v>
      </c>
    </row>
    <row r="478" spans="1:9" x14ac:dyDescent="0.35">
      <c r="A478" t="str">
        <f>IF('Board Summary'!$B$5="","",'Board Summary'!$B$5)</f>
        <v/>
      </c>
      <c r="B478" t="str">
        <f>IF('Board Summary'!$B$6="","",'Board Summary'!$B$6)</f>
        <v/>
      </c>
      <c r="C478" t="str">
        <f>IF('Board Summary'!$B$7="","",'Board Summary'!$B$7)</f>
        <v/>
      </c>
      <c r="D478" t="str">
        <f>IF('Board Summary'!$B$8="","",'Board Summary'!$B$8)</f>
        <v/>
      </c>
      <c r="E478" s="33" t="str">
        <f>IF('Board Summary'!$B$9="","",'Board Summary'!$B$9)</f>
        <v/>
      </c>
      <c r="F478" s="33" t="str">
        <f>IF('Board Summary'!$C$9="","",'Board Summary'!$C$9)</f>
        <v/>
      </c>
      <c r="G478" s="33" t="str">
        <f>IF('Board Summary'!$E$9="","",'Board Summary'!$E$9)</f>
        <v/>
      </c>
      <c r="H478" t="str">
        <v>2.16 QR12</v>
      </c>
      <c r="I478" t="str">
        <v>Not assessed</v>
      </c>
    </row>
    <row r="479" spans="1:9" x14ac:dyDescent="0.35">
      <c r="A479" t="str">
        <f>IF('Board Summary'!$B$5="","",'Board Summary'!$B$5)</f>
        <v/>
      </c>
      <c r="B479" t="str">
        <f>IF('Board Summary'!$B$6="","",'Board Summary'!$B$6)</f>
        <v/>
      </c>
      <c r="C479" t="str">
        <f>IF('Board Summary'!$B$7="","",'Board Summary'!$B$7)</f>
        <v/>
      </c>
      <c r="D479" t="str">
        <f>IF('Board Summary'!$B$8="","",'Board Summary'!$B$8)</f>
        <v/>
      </c>
      <c r="E479" s="33" t="str">
        <f>IF('Board Summary'!$B$9="","",'Board Summary'!$B$9)</f>
        <v/>
      </c>
      <c r="F479" s="33" t="str">
        <f>IF('Board Summary'!$C$9="","",'Board Summary'!$C$9)</f>
        <v/>
      </c>
      <c r="G479" s="33" t="str">
        <f>IF('Board Summary'!$E$9="","",'Board Summary'!$E$9)</f>
        <v/>
      </c>
      <c r="H479" t="str">
        <v>2.16 MS8</v>
      </c>
      <c r="I479" t="str">
        <v>Not assessed</v>
      </c>
    </row>
    <row r="480" spans="1:9" x14ac:dyDescent="0.35">
      <c r="A480" t="str">
        <f>IF('Board Summary'!$B$5="","",'Board Summary'!$B$5)</f>
        <v/>
      </c>
      <c r="B480" t="str">
        <f>IF('Board Summary'!$B$6="","",'Board Summary'!$B$6)</f>
        <v/>
      </c>
      <c r="C480" t="str">
        <f>IF('Board Summary'!$B$7="","",'Board Summary'!$B$7)</f>
        <v/>
      </c>
      <c r="D480" t="str">
        <f>IF('Board Summary'!$B$8="","",'Board Summary'!$B$8)</f>
        <v/>
      </c>
      <c r="E480" s="33" t="str">
        <f>IF('Board Summary'!$B$9="","",'Board Summary'!$B$9)</f>
        <v/>
      </c>
      <c r="F480" s="33" t="str">
        <f>IF('Board Summary'!$C$9="","",'Board Summary'!$C$9)</f>
        <v/>
      </c>
      <c r="G480" s="33" t="str">
        <f>IF('Board Summary'!$E$9="","",'Board Summary'!$E$9)</f>
        <v/>
      </c>
      <c r="H480" t="str">
        <v>2.16 MS9</v>
      </c>
      <c r="I480" t="str">
        <v>Not assessed</v>
      </c>
    </row>
    <row r="481" spans="1:9" x14ac:dyDescent="0.35">
      <c r="A481" t="str">
        <f>IF('Board Summary'!$B$5="","",'Board Summary'!$B$5)</f>
        <v/>
      </c>
      <c r="B481" t="str">
        <f>IF('Board Summary'!$B$6="","",'Board Summary'!$B$6)</f>
        <v/>
      </c>
      <c r="C481" t="str">
        <f>IF('Board Summary'!$B$7="","",'Board Summary'!$B$7)</f>
        <v/>
      </c>
      <c r="D481" t="str">
        <f>IF('Board Summary'!$B$8="","",'Board Summary'!$B$8)</f>
        <v/>
      </c>
      <c r="E481" s="33" t="str">
        <f>IF('Board Summary'!$B$9="","",'Board Summary'!$B$9)</f>
        <v/>
      </c>
      <c r="F481" s="33" t="str">
        <f>IF('Board Summary'!$C$9="","",'Board Summary'!$C$9)</f>
        <v/>
      </c>
      <c r="G481" s="33" t="str">
        <f>IF('Board Summary'!$E$9="","",'Board Summary'!$E$9)</f>
        <v/>
      </c>
      <c r="H481" t="str">
        <v>2.16 MS10</v>
      </c>
      <c r="I481" t="str">
        <v>Not assessed</v>
      </c>
    </row>
    <row r="482" spans="1:9" x14ac:dyDescent="0.35">
      <c r="A482" t="str">
        <f>IF('Board Summary'!$B$5="","",'Board Summary'!$B$5)</f>
        <v/>
      </c>
      <c r="B482" t="str">
        <f>IF('Board Summary'!$B$6="","",'Board Summary'!$B$6)</f>
        <v/>
      </c>
      <c r="C482" t="str">
        <f>IF('Board Summary'!$B$7="","",'Board Summary'!$B$7)</f>
        <v/>
      </c>
      <c r="D482" t="str">
        <f>IF('Board Summary'!$B$8="","",'Board Summary'!$B$8)</f>
        <v/>
      </c>
      <c r="E482" s="33" t="str">
        <f>IF('Board Summary'!$B$9="","",'Board Summary'!$B$9)</f>
        <v/>
      </c>
      <c r="F482" s="33" t="str">
        <f>IF('Board Summary'!$C$9="","",'Board Summary'!$C$9)</f>
        <v/>
      </c>
      <c r="G482" s="33" t="str">
        <f>IF('Board Summary'!$E$9="","",'Board Summary'!$E$9)</f>
        <v/>
      </c>
      <c r="H482" t="str">
        <v>2.16 MS11</v>
      </c>
      <c r="I482" t="str">
        <v>Not assessed</v>
      </c>
    </row>
    <row r="483" spans="1:9" x14ac:dyDescent="0.35">
      <c r="A483" t="str">
        <f>IF('Board Summary'!$B$5="","",'Board Summary'!$B$5)</f>
        <v/>
      </c>
      <c r="B483" t="str">
        <f>IF('Board Summary'!$B$6="","",'Board Summary'!$B$6)</f>
        <v/>
      </c>
      <c r="C483" t="str">
        <f>IF('Board Summary'!$B$7="","",'Board Summary'!$B$7)</f>
        <v/>
      </c>
      <c r="D483" t="str">
        <f>IF('Board Summary'!$B$8="","",'Board Summary'!$B$8)</f>
        <v/>
      </c>
      <c r="E483" s="33" t="str">
        <f>IF('Board Summary'!$B$9="","",'Board Summary'!$B$9)</f>
        <v/>
      </c>
      <c r="F483" s="33" t="str">
        <f>IF('Board Summary'!$C$9="","",'Board Summary'!$C$9)</f>
        <v/>
      </c>
      <c r="G483" s="33" t="str">
        <f>IF('Board Summary'!$E$9="","",'Board Summary'!$E$9)</f>
        <v/>
      </c>
      <c r="H483" t="str">
        <v>2.16 MS12</v>
      </c>
      <c r="I483" t="str">
        <v>Not assessed</v>
      </c>
    </row>
    <row r="484" spans="1:9" x14ac:dyDescent="0.35">
      <c r="A484" t="str">
        <f>IF('Board Summary'!$B$5="","",'Board Summary'!$B$5)</f>
        <v/>
      </c>
      <c r="B484" t="str">
        <f>IF('Board Summary'!$B$6="","",'Board Summary'!$B$6)</f>
        <v/>
      </c>
      <c r="C484" t="str">
        <f>IF('Board Summary'!$B$7="","",'Board Summary'!$B$7)</f>
        <v/>
      </c>
      <c r="D484" t="str">
        <f>IF('Board Summary'!$B$8="","",'Board Summary'!$B$8)</f>
        <v/>
      </c>
      <c r="E484" s="33" t="str">
        <f>IF('Board Summary'!$B$9="","",'Board Summary'!$B$9)</f>
        <v/>
      </c>
      <c r="F484" s="33" t="str">
        <f>IF('Board Summary'!$C$9="","",'Board Summary'!$C$9)</f>
        <v/>
      </c>
      <c r="G484" s="33" t="str">
        <f>IF('Board Summary'!$E$9="","",'Board Summary'!$E$9)</f>
        <v/>
      </c>
      <c r="H484" t="str">
        <v>2.16 MS13</v>
      </c>
      <c r="I484" t="str">
        <v>Not assessed</v>
      </c>
    </row>
    <row r="485" spans="1:9" x14ac:dyDescent="0.35">
      <c r="A485" t="str">
        <f>IF('Board Summary'!$B$5="","",'Board Summary'!$B$5)</f>
        <v/>
      </c>
      <c r="B485" t="str">
        <f>IF('Board Summary'!$B$6="","",'Board Summary'!$B$6)</f>
        <v/>
      </c>
      <c r="C485" t="str">
        <f>IF('Board Summary'!$B$7="","",'Board Summary'!$B$7)</f>
        <v/>
      </c>
      <c r="D485" t="str">
        <f>IF('Board Summary'!$B$8="","",'Board Summary'!$B$8)</f>
        <v/>
      </c>
      <c r="E485" s="33" t="str">
        <f>IF('Board Summary'!$B$9="","",'Board Summary'!$B$9)</f>
        <v/>
      </c>
      <c r="F485" s="33" t="str">
        <f>IF('Board Summary'!$C$9="","",'Board Summary'!$C$9)</f>
        <v/>
      </c>
      <c r="G485" s="33" t="str">
        <f>IF('Board Summary'!$E$9="","",'Board Summary'!$E$9)</f>
        <v/>
      </c>
      <c r="H485" t="str">
        <v>2.16 MS14</v>
      </c>
      <c r="I485" t="str">
        <v>Not assessed</v>
      </c>
    </row>
    <row r="486" spans="1:9" x14ac:dyDescent="0.35">
      <c r="A486" t="str">
        <f>IF('Board Summary'!$B$5="","",'Board Summary'!$B$5)</f>
        <v/>
      </c>
      <c r="B486" t="str">
        <f>IF('Board Summary'!$B$6="","",'Board Summary'!$B$6)</f>
        <v/>
      </c>
      <c r="C486" t="str">
        <f>IF('Board Summary'!$B$7="","",'Board Summary'!$B$7)</f>
        <v/>
      </c>
      <c r="D486" t="str">
        <f>IF('Board Summary'!$B$8="","",'Board Summary'!$B$8)</f>
        <v/>
      </c>
      <c r="E486" s="33" t="str">
        <f>IF('Board Summary'!$B$9="","",'Board Summary'!$B$9)</f>
        <v/>
      </c>
      <c r="F486" s="33" t="str">
        <f>IF('Board Summary'!$C$9="","",'Board Summary'!$C$9)</f>
        <v/>
      </c>
      <c r="G486" s="33" t="str">
        <f>IF('Board Summary'!$E$9="","",'Board Summary'!$E$9)</f>
        <v/>
      </c>
      <c r="H486" t="str">
        <v>2.16 MS15</v>
      </c>
      <c r="I486" t="str">
        <v>Not assessed</v>
      </c>
    </row>
    <row r="487" spans="1:9" x14ac:dyDescent="0.35">
      <c r="A487" t="str">
        <f>IF('Board Summary'!$B$5="","",'Board Summary'!$B$5)</f>
        <v/>
      </c>
      <c r="B487" t="str">
        <f>IF('Board Summary'!$B$6="","",'Board Summary'!$B$6)</f>
        <v/>
      </c>
      <c r="C487" t="str">
        <f>IF('Board Summary'!$B$7="","",'Board Summary'!$B$7)</f>
        <v/>
      </c>
      <c r="D487" t="str">
        <f>IF('Board Summary'!$B$8="","",'Board Summary'!$B$8)</f>
        <v/>
      </c>
      <c r="E487" s="33" t="str">
        <f>IF('Board Summary'!$B$9="","",'Board Summary'!$B$9)</f>
        <v/>
      </c>
      <c r="F487" s="33" t="str">
        <f>IF('Board Summary'!$C$9="","",'Board Summary'!$C$9)</f>
        <v/>
      </c>
      <c r="G487" s="33" t="str">
        <f>IF('Board Summary'!$E$9="","",'Board Summary'!$E$9)</f>
        <v/>
      </c>
      <c r="H487" t="str">
        <v>2.16 QR13</v>
      </c>
      <c r="I487" t="str">
        <v>Not assessed</v>
      </c>
    </row>
    <row r="488" spans="1:9" x14ac:dyDescent="0.35">
      <c r="A488" t="str">
        <f>IF('Board Summary'!$B$5="","",'Board Summary'!$B$5)</f>
        <v/>
      </c>
      <c r="B488" t="str">
        <f>IF('Board Summary'!$B$6="","",'Board Summary'!$B$6)</f>
        <v/>
      </c>
      <c r="C488" t="str">
        <f>IF('Board Summary'!$B$7="","",'Board Summary'!$B$7)</f>
        <v/>
      </c>
      <c r="D488" t="str">
        <f>IF('Board Summary'!$B$8="","",'Board Summary'!$B$8)</f>
        <v/>
      </c>
      <c r="E488" s="33" t="str">
        <f>IF('Board Summary'!$B$9="","",'Board Summary'!$B$9)</f>
        <v/>
      </c>
      <c r="F488" s="33" t="str">
        <f>IF('Board Summary'!$C$9="","",'Board Summary'!$C$9)</f>
        <v/>
      </c>
      <c r="G488" s="33" t="str">
        <f>IF('Board Summary'!$E$9="","",'Board Summary'!$E$9)</f>
        <v/>
      </c>
      <c r="H488" t="str">
        <v>2.16 QR14</v>
      </c>
      <c r="I488" t="str">
        <v>Not assessed</v>
      </c>
    </row>
    <row r="489" spans="1:9" x14ac:dyDescent="0.35">
      <c r="A489" t="str">
        <f>IF('Board Summary'!$B$5="","",'Board Summary'!$B$5)</f>
        <v/>
      </c>
      <c r="B489" t="str">
        <f>IF('Board Summary'!$B$6="","",'Board Summary'!$B$6)</f>
        <v/>
      </c>
      <c r="C489" t="str">
        <f>IF('Board Summary'!$B$7="","",'Board Summary'!$B$7)</f>
        <v/>
      </c>
      <c r="D489" t="str">
        <f>IF('Board Summary'!$B$8="","",'Board Summary'!$B$8)</f>
        <v/>
      </c>
      <c r="E489" s="33" t="str">
        <f>IF('Board Summary'!$B$9="","",'Board Summary'!$B$9)</f>
        <v/>
      </c>
      <c r="F489" s="33" t="str">
        <f>IF('Board Summary'!$C$9="","",'Board Summary'!$C$9)</f>
        <v/>
      </c>
      <c r="G489" s="33" t="str">
        <f>IF('Board Summary'!$E$9="","",'Board Summary'!$E$9)</f>
        <v/>
      </c>
      <c r="H489" t="str">
        <v>2.16 QR15</v>
      </c>
      <c r="I489" t="str">
        <v>Not assessed</v>
      </c>
    </row>
    <row r="490" spans="1:9" x14ac:dyDescent="0.35">
      <c r="A490" t="str">
        <f>IF('Board Summary'!$B$5="","",'Board Summary'!$B$5)</f>
        <v/>
      </c>
      <c r="B490" t="str">
        <f>IF('Board Summary'!$B$6="","",'Board Summary'!$B$6)</f>
        <v/>
      </c>
      <c r="C490" t="str">
        <f>IF('Board Summary'!$B$7="","",'Board Summary'!$B$7)</f>
        <v/>
      </c>
      <c r="D490" t="str">
        <f>IF('Board Summary'!$B$8="","",'Board Summary'!$B$8)</f>
        <v/>
      </c>
      <c r="E490" s="33" t="str">
        <f>IF('Board Summary'!$B$9="","",'Board Summary'!$B$9)</f>
        <v/>
      </c>
      <c r="F490" s="33" t="str">
        <f>IF('Board Summary'!$C$9="","",'Board Summary'!$C$9)</f>
        <v/>
      </c>
      <c r="G490" s="33" t="str">
        <f>IF('Board Summary'!$E$9="","",'Board Summary'!$E$9)</f>
        <v/>
      </c>
      <c r="H490" t="str">
        <v>2.16 QR16</v>
      </c>
      <c r="I490" t="str">
        <v>Not assessed</v>
      </c>
    </row>
    <row r="491" spans="1:9" x14ac:dyDescent="0.35">
      <c r="A491" t="str">
        <f>IF('Board Summary'!$B$5="","",'Board Summary'!$B$5)</f>
        <v/>
      </c>
      <c r="B491" t="str">
        <f>IF('Board Summary'!$B$6="","",'Board Summary'!$B$6)</f>
        <v/>
      </c>
      <c r="C491" t="str">
        <f>IF('Board Summary'!$B$7="","",'Board Summary'!$B$7)</f>
        <v/>
      </c>
      <c r="D491" t="str">
        <f>IF('Board Summary'!$B$8="","",'Board Summary'!$B$8)</f>
        <v/>
      </c>
      <c r="E491" s="33" t="str">
        <f>IF('Board Summary'!$B$9="","",'Board Summary'!$B$9)</f>
        <v/>
      </c>
      <c r="F491" s="33" t="str">
        <f>IF('Board Summary'!$C$9="","",'Board Summary'!$C$9)</f>
        <v/>
      </c>
      <c r="G491" s="33" t="str">
        <f>IF('Board Summary'!$E$9="","",'Board Summary'!$E$9)</f>
        <v/>
      </c>
      <c r="H491" t="str">
        <v>2.16 QR17</v>
      </c>
      <c r="I491" t="str">
        <v>Not assessed</v>
      </c>
    </row>
    <row r="492" spans="1:9" x14ac:dyDescent="0.35">
      <c r="A492" t="str">
        <f>IF('Board Summary'!$B$5="","",'Board Summary'!$B$5)</f>
        <v/>
      </c>
      <c r="B492" t="str">
        <f>IF('Board Summary'!$B$6="","",'Board Summary'!$B$6)</f>
        <v/>
      </c>
      <c r="C492" t="str">
        <f>IF('Board Summary'!$B$7="","",'Board Summary'!$B$7)</f>
        <v/>
      </c>
      <c r="D492" t="str">
        <f>IF('Board Summary'!$B$8="","",'Board Summary'!$B$8)</f>
        <v/>
      </c>
      <c r="E492" s="33" t="str">
        <f>IF('Board Summary'!$B$9="","",'Board Summary'!$B$9)</f>
        <v/>
      </c>
      <c r="F492" s="33" t="str">
        <f>IF('Board Summary'!$C$9="","",'Board Summary'!$C$9)</f>
        <v/>
      </c>
      <c r="G492" s="33" t="str">
        <f>IF('Board Summary'!$E$9="","",'Board Summary'!$E$9)</f>
        <v/>
      </c>
      <c r="H492" t="str">
        <v>2.16 QR18</v>
      </c>
      <c r="I492" t="str">
        <v>Not assessed</v>
      </c>
    </row>
    <row r="493" spans="1:9" x14ac:dyDescent="0.35">
      <c r="A493" t="str">
        <f>IF('Board Summary'!$B$5="","",'Board Summary'!$B$5)</f>
        <v/>
      </c>
      <c r="B493" t="str">
        <f>IF('Board Summary'!$B$6="","",'Board Summary'!$B$6)</f>
        <v/>
      </c>
      <c r="C493" t="str">
        <f>IF('Board Summary'!$B$7="","",'Board Summary'!$B$7)</f>
        <v/>
      </c>
      <c r="D493" t="str">
        <f>IF('Board Summary'!$B$8="","",'Board Summary'!$B$8)</f>
        <v/>
      </c>
      <c r="E493" s="33" t="str">
        <f>IF('Board Summary'!$B$9="","",'Board Summary'!$B$9)</f>
        <v/>
      </c>
      <c r="F493" s="33" t="str">
        <f>IF('Board Summary'!$C$9="","",'Board Summary'!$C$9)</f>
        <v/>
      </c>
      <c r="G493" s="33" t="str">
        <f>IF('Board Summary'!$E$9="","",'Board Summary'!$E$9)</f>
        <v/>
      </c>
      <c r="H493" t="str">
        <v>2.16 QR19</v>
      </c>
      <c r="I493" t="str">
        <v>Not assessed</v>
      </c>
    </row>
    <row r="494" spans="1:9" x14ac:dyDescent="0.35">
      <c r="A494" t="str">
        <f>IF('Board Summary'!$B$5="","",'Board Summary'!$B$5)</f>
        <v/>
      </c>
      <c r="B494" t="str">
        <f>IF('Board Summary'!$B$6="","",'Board Summary'!$B$6)</f>
        <v/>
      </c>
      <c r="C494" t="str">
        <f>IF('Board Summary'!$B$7="","",'Board Summary'!$B$7)</f>
        <v/>
      </c>
      <c r="D494" t="str">
        <f>IF('Board Summary'!$B$8="","",'Board Summary'!$B$8)</f>
        <v/>
      </c>
      <c r="E494" s="33" t="str">
        <f>IF('Board Summary'!$B$9="","",'Board Summary'!$B$9)</f>
        <v/>
      </c>
      <c r="F494" s="33" t="str">
        <f>IF('Board Summary'!$C$9="","",'Board Summary'!$C$9)</f>
        <v/>
      </c>
      <c r="G494" s="33" t="str">
        <f>IF('Board Summary'!$E$9="","",'Board Summary'!$E$9)</f>
        <v/>
      </c>
      <c r="H494" t="str">
        <v>2.16 QR20</v>
      </c>
      <c r="I494" t="str">
        <v>Not assessed</v>
      </c>
    </row>
    <row r="495" spans="1:9" x14ac:dyDescent="0.35">
      <c r="A495" t="str">
        <f>IF('Board Summary'!$B$5="","",'Board Summary'!$B$5)</f>
        <v/>
      </c>
      <c r="B495" t="str">
        <f>IF('Board Summary'!$B$6="","",'Board Summary'!$B$6)</f>
        <v/>
      </c>
      <c r="C495" t="str">
        <f>IF('Board Summary'!$B$7="","",'Board Summary'!$B$7)</f>
        <v/>
      </c>
      <c r="D495" t="str">
        <f>IF('Board Summary'!$B$8="","",'Board Summary'!$B$8)</f>
        <v/>
      </c>
      <c r="E495" s="33" t="str">
        <f>IF('Board Summary'!$B$9="","",'Board Summary'!$B$9)</f>
        <v/>
      </c>
      <c r="F495" s="33" t="str">
        <f>IF('Board Summary'!$C$9="","",'Board Summary'!$C$9)</f>
        <v/>
      </c>
      <c r="G495" s="33" t="str">
        <f>IF('Board Summary'!$E$9="","",'Board Summary'!$E$9)</f>
        <v/>
      </c>
      <c r="H495" t="str">
        <v>2.16 MS16</v>
      </c>
      <c r="I495" t="str">
        <v>Not assessed</v>
      </c>
    </row>
    <row r="496" spans="1:9" x14ac:dyDescent="0.35">
      <c r="A496" t="str">
        <f>IF('Board Summary'!$B$5="","",'Board Summary'!$B$5)</f>
        <v/>
      </c>
      <c r="B496" t="str">
        <f>IF('Board Summary'!$B$6="","",'Board Summary'!$B$6)</f>
        <v/>
      </c>
      <c r="C496" t="str">
        <f>IF('Board Summary'!$B$7="","",'Board Summary'!$B$7)</f>
        <v/>
      </c>
      <c r="D496" t="str">
        <f>IF('Board Summary'!$B$8="","",'Board Summary'!$B$8)</f>
        <v/>
      </c>
      <c r="E496" s="33" t="str">
        <f>IF('Board Summary'!$B$9="","",'Board Summary'!$B$9)</f>
        <v/>
      </c>
      <c r="F496" s="33" t="str">
        <f>IF('Board Summary'!$C$9="","",'Board Summary'!$C$9)</f>
        <v/>
      </c>
      <c r="G496" s="33" t="str">
        <f>IF('Board Summary'!$E$9="","",'Board Summary'!$E$9)</f>
        <v/>
      </c>
      <c r="H496" t="str">
        <v>2.16 MS17</v>
      </c>
      <c r="I496" t="str">
        <v>Not assessed</v>
      </c>
    </row>
    <row r="497" spans="1:9" x14ac:dyDescent="0.35">
      <c r="A497" t="str">
        <f>IF('Board Summary'!$B$5="","",'Board Summary'!$B$5)</f>
        <v/>
      </c>
      <c r="B497" t="str">
        <f>IF('Board Summary'!$B$6="","",'Board Summary'!$B$6)</f>
        <v/>
      </c>
      <c r="C497" t="str">
        <f>IF('Board Summary'!$B$7="","",'Board Summary'!$B$7)</f>
        <v/>
      </c>
      <c r="D497" t="str">
        <f>IF('Board Summary'!$B$8="","",'Board Summary'!$B$8)</f>
        <v/>
      </c>
      <c r="E497" s="33" t="str">
        <f>IF('Board Summary'!$B$9="","",'Board Summary'!$B$9)</f>
        <v/>
      </c>
      <c r="F497" s="33" t="str">
        <f>IF('Board Summary'!$C$9="","",'Board Summary'!$C$9)</f>
        <v/>
      </c>
      <c r="G497" s="33" t="str">
        <f>IF('Board Summary'!$E$9="","",'Board Summary'!$E$9)</f>
        <v/>
      </c>
      <c r="H497" t="str">
        <v>2.16 MS18</v>
      </c>
      <c r="I497" t="str">
        <v>Not assessed</v>
      </c>
    </row>
    <row r="498" spans="1:9" x14ac:dyDescent="0.35">
      <c r="A498" t="str">
        <f>IF('Board Summary'!$B$5="","",'Board Summary'!$B$5)</f>
        <v/>
      </c>
      <c r="B498" t="str">
        <f>IF('Board Summary'!$B$6="","",'Board Summary'!$B$6)</f>
        <v/>
      </c>
      <c r="C498" t="str">
        <f>IF('Board Summary'!$B$7="","",'Board Summary'!$B$7)</f>
        <v/>
      </c>
      <c r="D498" t="str">
        <f>IF('Board Summary'!$B$8="","",'Board Summary'!$B$8)</f>
        <v/>
      </c>
      <c r="E498" s="33" t="str">
        <f>IF('Board Summary'!$B$9="","",'Board Summary'!$B$9)</f>
        <v/>
      </c>
      <c r="F498" s="33" t="str">
        <f>IF('Board Summary'!$C$9="","",'Board Summary'!$C$9)</f>
        <v/>
      </c>
      <c r="G498" s="33" t="str">
        <f>IF('Board Summary'!$E$9="","",'Board Summary'!$E$9)</f>
        <v/>
      </c>
      <c r="H498" t="str">
        <v>2.16 QR21</v>
      </c>
      <c r="I498" t="str">
        <v>Not assessed</v>
      </c>
    </row>
    <row r="499" spans="1:9" x14ac:dyDescent="0.35">
      <c r="A499" t="str">
        <f>IF('Board Summary'!$B$5="","",'Board Summary'!$B$5)</f>
        <v/>
      </c>
      <c r="B499" t="str">
        <f>IF('Board Summary'!$B$6="","",'Board Summary'!$B$6)</f>
        <v/>
      </c>
      <c r="C499" t="str">
        <f>IF('Board Summary'!$B$7="","",'Board Summary'!$B$7)</f>
        <v/>
      </c>
      <c r="D499" t="str">
        <f>IF('Board Summary'!$B$8="","",'Board Summary'!$B$8)</f>
        <v/>
      </c>
      <c r="E499" s="33" t="str">
        <f>IF('Board Summary'!$B$9="","",'Board Summary'!$B$9)</f>
        <v/>
      </c>
      <c r="F499" s="33" t="str">
        <f>IF('Board Summary'!$C$9="","",'Board Summary'!$C$9)</f>
        <v/>
      </c>
      <c r="G499" s="33" t="str">
        <f>IF('Board Summary'!$E$9="","",'Board Summary'!$E$9)</f>
        <v/>
      </c>
      <c r="H499" t="str">
        <v>2.16 QR22</v>
      </c>
      <c r="I499" t="str">
        <v>Not assessed</v>
      </c>
    </row>
    <row r="500" spans="1:9" x14ac:dyDescent="0.35">
      <c r="A500" t="str">
        <f>IF('Board Summary'!$B$5="","",'Board Summary'!$B$5)</f>
        <v/>
      </c>
      <c r="B500" t="str">
        <f>IF('Board Summary'!$B$6="","",'Board Summary'!$B$6)</f>
        <v/>
      </c>
      <c r="C500" t="str">
        <f>IF('Board Summary'!$B$7="","",'Board Summary'!$B$7)</f>
        <v/>
      </c>
      <c r="D500" t="str">
        <f>IF('Board Summary'!$B$8="","",'Board Summary'!$B$8)</f>
        <v/>
      </c>
      <c r="E500" s="33" t="str">
        <f>IF('Board Summary'!$B$9="","",'Board Summary'!$B$9)</f>
        <v/>
      </c>
      <c r="F500" s="33" t="str">
        <f>IF('Board Summary'!$C$9="","",'Board Summary'!$C$9)</f>
        <v/>
      </c>
      <c r="G500" s="33" t="str">
        <f>IF('Board Summary'!$E$9="","",'Board Summary'!$E$9)</f>
        <v/>
      </c>
      <c r="H500" t="str">
        <v>2.16 QR23</v>
      </c>
      <c r="I500" t="str">
        <v>Not assessed</v>
      </c>
    </row>
    <row r="501" spans="1:9" x14ac:dyDescent="0.35">
      <c r="A501" t="str">
        <f>IF('Board Summary'!$B$5="","",'Board Summary'!$B$5)</f>
        <v/>
      </c>
      <c r="B501" t="str">
        <f>IF('Board Summary'!$B$6="","",'Board Summary'!$B$6)</f>
        <v/>
      </c>
      <c r="C501" t="str">
        <f>IF('Board Summary'!$B$7="","",'Board Summary'!$B$7)</f>
        <v/>
      </c>
      <c r="D501" t="str">
        <f>IF('Board Summary'!$B$8="","",'Board Summary'!$B$8)</f>
        <v/>
      </c>
      <c r="E501" s="33" t="str">
        <f>IF('Board Summary'!$B$9="","",'Board Summary'!$B$9)</f>
        <v/>
      </c>
      <c r="F501" s="33" t="str">
        <f>IF('Board Summary'!$C$9="","",'Board Summary'!$C$9)</f>
        <v/>
      </c>
      <c r="G501" s="33" t="str">
        <f>IF('Board Summary'!$E$9="","",'Board Summary'!$E$9)</f>
        <v/>
      </c>
      <c r="H501" t="str">
        <v>2.16 QR24</v>
      </c>
      <c r="I501" t="str">
        <v>Not assessed</v>
      </c>
    </row>
    <row r="502" spans="1:9" x14ac:dyDescent="0.35">
      <c r="A502" t="str">
        <f>IF('Board Summary'!$B$5="","",'Board Summary'!$B$5)</f>
        <v/>
      </c>
      <c r="B502" t="str">
        <f>IF('Board Summary'!$B$6="","",'Board Summary'!$B$6)</f>
        <v/>
      </c>
      <c r="C502" t="str">
        <f>IF('Board Summary'!$B$7="","",'Board Summary'!$B$7)</f>
        <v/>
      </c>
      <c r="D502" t="str">
        <f>IF('Board Summary'!$B$8="","",'Board Summary'!$B$8)</f>
        <v/>
      </c>
      <c r="E502" s="33" t="str">
        <f>IF('Board Summary'!$B$9="","",'Board Summary'!$B$9)</f>
        <v/>
      </c>
      <c r="F502" s="33" t="str">
        <f>IF('Board Summary'!$C$9="","",'Board Summary'!$C$9)</f>
        <v/>
      </c>
      <c r="G502" s="33" t="str">
        <f>IF('Board Summary'!$E$9="","",'Board Summary'!$E$9)</f>
        <v/>
      </c>
      <c r="H502" t="str">
        <v>2.16 QR25</v>
      </c>
      <c r="I502" t="str">
        <v>Not assessed</v>
      </c>
    </row>
    <row r="503" spans="1:9" x14ac:dyDescent="0.35">
      <c r="A503" t="str">
        <f>IF('Board Summary'!$B$5="","",'Board Summary'!$B$5)</f>
        <v/>
      </c>
      <c r="B503" t="str">
        <f>IF('Board Summary'!$B$6="","",'Board Summary'!$B$6)</f>
        <v/>
      </c>
      <c r="C503" t="str">
        <f>IF('Board Summary'!$B$7="","",'Board Summary'!$B$7)</f>
        <v/>
      </c>
      <c r="D503" t="str">
        <f>IF('Board Summary'!$B$8="","",'Board Summary'!$B$8)</f>
        <v/>
      </c>
      <c r="E503" s="33" t="str">
        <f>IF('Board Summary'!$B$9="","",'Board Summary'!$B$9)</f>
        <v/>
      </c>
      <c r="F503" s="33" t="str">
        <f>IF('Board Summary'!$C$9="","",'Board Summary'!$C$9)</f>
        <v/>
      </c>
      <c r="G503" s="33" t="str">
        <f>IF('Board Summary'!$E$9="","",'Board Summary'!$E$9)</f>
        <v/>
      </c>
      <c r="H503" t="str">
        <v>2.16 QR26</v>
      </c>
      <c r="I503" t="str">
        <v>Not assessed</v>
      </c>
    </row>
    <row r="504" spans="1:9" x14ac:dyDescent="0.35">
      <c r="A504" t="str">
        <f>IF('Board Summary'!$B$5="","",'Board Summary'!$B$5)</f>
        <v/>
      </c>
      <c r="B504" t="str">
        <f>IF('Board Summary'!$B$6="","",'Board Summary'!$B$6)</f>
        <v/>
      </c>
      <c r="C504" t="str">
        <f>IF('Board Summary'!$B$7="","",'Board Summary'!$B$7)</f>
        <v/>
      </c>
      <c r="D504" t="str">
        <f>IF('Board Summary'!$B$8="","",'Board Summary'!$B$8)</f>
        <v/>
      </c>
      <c r="E504" s="33" t="str">
        <f>IF('Board Summary'!$B$9="","",'Board Summary'!$B$9)</f>
        <v/>
      </c>
      <c r="F504" s="33" t="str">
        <f>IF('Board Summary'!$C$9="","",'Board Summary'!$C$9)</f>
        <v/>
      </c>
      <c r="G504" s="33" t="str">
        <f>IF('Board Summary'!$E$9="","",'Board Summary'!$E$9)</f>
        <v/>
      </c>
      <c r="H504" t="str">
        <v>2.17 MS1</v>
      </c>
      <c r="I504" t="str">
        <v>Not assessed</v>
      </c>
    </row>
    <row r="505" spans="1:9" x14ac:dyDescent="0.35">
      <c r="A505" t="str">
        <f>IF('Board Summary'!$B$5="","",'Board Summary'!$B$5)</f>
        <v/>
      </c>
      <c r="B505" t="str">
        <f>IF('Board Summary'!$B$6="","",'Board Summary'!$B$6)</f>
        <v/>
      </c>
      <c r="C505" t="str">
        <f>IF('Board Summary'!$B$7="","",'Board Summary'!$B$7)</f>
        <v/>
      </c>
      <c r="D505" t="str">
        <f>IF('Board Summary'!$B$8="","",'Board Summary'!$B$8)</f>
        <v/>
      </c>
      <c r="E505" s="33" t="str">
        <f>IF('Board Summary'!$B$9="","",'Board Summary'!$B$9)</f>
        <v/>
      </c>
      <c r="F505" s="33" t="str">
        <f>IF('Board Summary'!$C$9="","",'Board Summary'!$C$9)</f>
        <v/>
      </c>
      <c r="G505" s="33" t="str">
        <f>IF('Board Summary'!$E$9="","",'Board Summary'!$E$9)</f>
        <v/>
      </c>
      <c r="H505" t="str">
        <v>2.17 MS2</v>
      </c>
      <c r="I505" t="str">
        <v>Not assessed</v>
      </c>
    </row>
    <row r="506" spans="1:9" x14ac:dyDescent="0.35">
      <c r="A506" t="str">
        <f>IF('Board Summary'!$B$5="","",'Board Summary'!$B$5)</f>
        <v/>
      </c>
      <c r="B506" t="str">
        <f>IF('Board Summary'!$B$6="","",'Board Summary'!$B$6)</f>
        <v/>
      </c>
      <c r="C506" t="str">
        <f>IF('Board Summary'!$B$7="","",'Board Summary'!$B$7)</f>
        <v/>
      </c>
      <c r="D506" t="str">
        <f>IF('Board Summary'!$B$8="","",'Board Summary'!$B$8)</f>
        <v/>
      </c>
      <c r="E506" s="33" t="str">
        <f>IF('Board Summary'!$B$9="","",'Board Summary'!$B$9)</f>
        <v/>
      </c>
      <c r="F506" s="33" t="str">
        <f>IF('Board Summary'!$C$9="","",'Board Summary'!$C$9)</f>
        <v/>
      </c>
      <c r="G506" s="33" t="str">
        <f>IF('Board Summary'!$E$9="","",'Board Summary'!$E$9)</f>
        <v/>
      </c>
      <c r="H506" t="str">
        <v>2.17 MS3</v>
      </c>
      <c r="I506" t="str">
        <v>Not assessed</v>
      </c>
    </row>
    <row r="507" spans="1:9" x14ac:dyDescent="0.35">
      <c r="A507" t="str">
        <f>IF('Board Summary'!$B$5="","",'Board Summary'!$B$5)</f>
        <v/>
      </c>
      <c r="B507" t="str">
        <f>IF('Board Summary'!$B$6="","",'Board Summary'!$B$6)</f>
        <v/>
      </c>
      <c r="C507" t="str">
        <f>IF('Board Summary'!$B$7="","",'Board Summary'!$B$7)</f>
        <v/>
      </c>
      <c r="D507" t="str">
        <f>IF('Board Summary'!$B$8="","",'Board Summary'!$B$8)</f>
        <v/>
      </c>
      <c r="E507" s="33" t="str">
        <f>IF('Board Summary'!$B$9="","",'Board Summary'!$B$9)</f>
        <v/>
      </c>
      <c r="F507" s="33" t="str">
        <f>IF('Board Summary'!$C$9="","",'Board Summary'!$C$9)</f>
        <v/>
      </c>
      <c r="G507" s="33" t="str">
        <f>IF('Board Summary'!$E$9="","",'Board Summary'!$E$9)</f>
        <v/>
      </c>
      <c r="H507" t="str">
        <v>2.17 MS4</v>
      </c>
      <c r="I507" t="str">
        <v>Not assessed</v>
      </c>
    </row>
    <row r="508" spans="1:9" x14ac:dyDescent="0.35">
      <c r="A508" t="str">
        <f>IF('Board Summary'!$B$5="","",'Board Summary'!$B$5)</f>
        <v/>
      </c>
      <c r="B508" t="str">
        <f>IF('Board Summary'!$B$6="","",'Board Summary'!$B$6)</f>
        <v/>
      </c>
      <c r="C508" t="str">
        <f>IF('Board Summary'!$B$7="","",'Board Summary'!$B$7)</f>
        <v/>
      </c>
      <c r="D508" t="str">
        <f>IF('Board Summary'!$B$8="","",'Board Summary'!$B$8)</f>
        <v/>
      </c>
      <c r="E508" s="33" t="str">
        <f>IF('Board Summary'!$B$9="","",'Board Summary'!$B$9)</f>
        <v/>
      </c>
      <c r="F508" s="33" t="str">
        <f>IF('Board Summary'!$C$9="","",'Board Summary'!$C$9)</f>
        <v/>
      </c>
      <c r="G508" s="33" t="str">
        <f>IF('Board Summary'!$E$9="","",'Board Summary'!$E$9)</f>
        <v/>
      </c>
      <c r="H508" t="str">
        <v>2.17 MS5</v>
      </c>
      <c r="I508" t="str">
        <v>Not assessed</v>
      </c>
    </row>
    <row r="509" spans="1:9" x14ac:dyDescent="0.35">
      <c r="A509" t="str">
        <f>IF('Board Summary'!$B$5="","",'Board Summary'!$B$5)</f>
        <v/>
      </c>
      <c r="B509" t="str">
        <f>IF('Board Summary'!$B$6="","",'Board Summary'!$B$6)</f>
        <v/>
      </c>
      <c r="C509" t="str">
        <f>IF('Board Summary'!$B$7="","",'Board Summary'!$B$7)</f>
        <v/>
      </c>
      <c r="D509" t="str">
        <f>IF('Board Summary'!$B$8="","",'Board Summary'!$B$8)</f>
        <v/>
      </c>
      <c r="E509" s="33" t="str">
        <f>IF('Board Summary'!$B$9="","",'Board Summary'!$B$9)</f>
        <v/>
      </c>
      <c r="F509" s="33" t="str">
        <f>IF('Board Summary'!$C$9="","",'Board Summary'!$C$9)</f>
        <v/>
      </c>
      <c r="G509" s="33" t="str">
        <f>IF('Board Summary'!$E$9="","",'Board Summary'!$E$9)</f>
        <v/>
      </c>
      <c r="H509" t="str">
        <v>2.17 MS6</v>
      </c>
      <c r="I509" t="str">
        <v>Not assessed</v>
      </c>
    </row>
    <row r="510" spans="1:9" x14ac:dyDescent="0.35">
      <c r="A510" t="str">
        <f>IF('Board Summary'!$B$5="","",'Board Summary'!$B$5)</f>
        <v/>
      </c>
      <c r="B510" t="str">
        <f>IF('Board Summary'!$B$6="","",'Board Summary'!$B$6)</f>
        <v/>
      </c>
      <c r="C510" t="str">
        <f>IF('Board Summary'!$B$7="","",'Board Summary'!$B$7)</f>
        <v/>
      </c>
      <c r="D510" t="str">
        <f>IF('Board Summary'!$B$8="","",'Board Summary'!$B$8)</f>
        <v/>
      </c>
      <c r="E510" s="33" t="str">
        <f>IF('Board Summary'!$B$9="","",'Board Summary'!$B$9)</f>
        <v/>
      </c>
      <c r="F510" s="33" t="str">
        <f>IF('Board Summary'!$C$9="","",'Board Summary'!$C$9)</f>
        <v/>
      </c>
      <c r="G510" s="33" t="str">
        <f>IF('Board Summary'!$E$9="","",'Board Summary'!$E$9)</f>
        <v/>
      </c>
      <c r="H510" t="str">
        <v>2.17 QR1</v>
      </c>
      <c r="I510" t="str">
        <v>Not assessed</v>
      </c>
    </row>
    <row r="511" spans="1:9" x14ac:dyDescent="0.35">
      <c r="A511" t="str">
        <f>IF('Board Summary'!$B$5="","",'Board Summary'!$B$5)</f>
        <v/>
      </c>
      <c r="B511" t="str">
        <f>IF('Board Summary'!$B$6="","",'Board Summary'!$B$6)</f>
        <v/>
      </c>
      <c r="C511" t="str">
        <f>IF('Board Summary'!$B$7="","",'Board Summary'!$B$7)</f>
        <v/>
      </c>
      <c r="D511" t="str">
        <f>IF('Board Summary'!$B$8="","",'Board Summary'!$B$8)</f>
        <v/>
      </c>
      <c r="E511" s="33" t="str">
        <f>IF('Board Summary'!$B$9="","",'Board Summary'!$B$9)</f>
        <v/>
      </c>
      <c r="F511" s="33" t="str">
        <f>IF('Board Summary'!$C$9="","",'Board Summary'!$C$9)</f>
        <v/>
      </c>
      <c r="G511" s="33" t="str">
        <f>IF('Board Summary'!$E$9="","",'Board Summary'!$E$9)</f>
        <v/>
      </c>
      <c r="H511" t="str">
        <v>2.17 QR2</v>
      </c>
      <c r="I511" t="str">
        <v>Not assessed</v>
      </c>
    </row>
    <row r="512" spans="1:9" x14ac:dyDescent="0.35">
      <c r="A512" t="str">
        <f>IF('Board Summary'!$B$5="","",'Board Summary'!$B$5)</f>
        <v/>
      </c>
      <c r="B512" t="str">
        <f>IF('Board Summary'!$B$6="","",'Board Summary'!$B$6)</f>
        <v/>
      </c>
      <c r="C512" t="str">
        <f>IF('Board Summary'!$B$7="","",'Board Summary'!$B$7)</f>
        <v/>
      </c>
      <c r="D512" t="str">
        <f>IF('Board Summary'!$B$8="","",'Board Summary'!$B$8)</f>
        <v/>
      </c>
      <c r="E512" s="33" t="str">
        <f>IF('Board Summary'!$B$9="","",'Board Summary'!$B$9)</f>
        <v/>
      </c>
      <c r="F512" s="33" t="str">
        <f>IF('Board Summary'!$C$9="","",'Board Summary'!$C$9)</f>
        <v/>
      </c>
      <c r="G512" s="33" t="str">
        <f>IF('Board Summary'!$E$9="","",'Board Summary'!$E$9)</f>
        <v/>
      </c>
      <c r="H512" t="str">
        <v>2.17 QR3</v>
      </c>
      <c r="I512" t="str">
        <v>Not assessed</v>
      </c>
    </row>
    <row r="513" spans="1:9" x14ac:dyDescent="0.35">
      <c r="A513" t="str">
        <f>IF('Board Summary'!$B$5="","",'Board Summary'!$B$5)</f>
        <v/>
      </c>
      <c r="B513" t="str">
        <f>IF('Board Summary'!$B$6="","",'Board Summary'!$B$6)</f>
        <v/>
      </c>
      <c r="C513" t="str">
        <f>IF('Board Summary'!$B$7="","",'Board Summary'!$B$7)</f>
        <v/>
      </c>
      <c r="D513" t="str">
        <f>IF('Board Summary'!$B$8="","",'Board Summary'!$B$8)</f>
        <v/>
      </c>
      <c r="E513" s="33" t="str">
        <f>IF('Board Summary'!$B$9="","",'Board Summary'!$B$9)</f>
        <v/>
      </c>
      <c r="F513" s="33" t="str">
        <f>IF('Board Summary'!$C$9="","",'Board Summary'!$C$9)</f>
        <v/>
      </c>
      <c r="G513" s="33" t="str">
        <f>IF('Board Summary'!$E$9="","",'Board Summary'!$E$9)</f>
        <v/>
      </c>
      <c r="H513" t="str">
        <v>2.17 QR4</v>
      </c>
      <c r="I513" t="str">
        <v>Not assessed</v>
      </c>
    </row>
    <row r="514" spans="1:9" x14ac:dyDescent="0.35">
      <c r="A514" t="str">
        <f>IF('Board Summary'!$B$5="","",'Board Summary'!$B$5)</f>
        <v/>
      </c>
      <c r="B514" t="str">
        <f>IF('Board Summary'!$B$6="","",'Board Summary'!$B$6)</f>
        <v/>
      </c>
      <c r="C514" t="str">
        <f>IF('Board Summary'!$B$7="","",'Board Summary'!$B$7)</f>
        <v/>
      </c>
      <c r="D514" t="str">
        <f>IF('Board Summary'!$B$8="","",'Board Summary'!$B$8)</f>
        <v/>
      </c>
      <c r="E514" s="33" t="str">
        <f>IF('Board Summary'!$B$9="","",'Board Summary'!$B$9)</f>
        <v/>
      </c>
      <c r="F514" s="33" t="str">
        <f>IF('Board Summary'!$C$9="","",'Board Summary'!$C$9)</f>
        <v/>
      </c>
      <c r="G514" s="33" t="str">
        <f>IF('Board Summary'!$E$9="","",'Board Summary'!$E$9)</f>
        <v/>
      </c>
      <c r="H514" t="str">
        <v>2.17 QR5</v>
      </c>
      <c r="I514" t="str">
        <v>Not assessed</v>
      </c>
    </row>
    <row r="515" spans="1:9" x14ac:dyDescent="0.35">
      <c r="A515" t="str">
        <f>IF('Board Summary'!$B$5="","",'Board Summary'!$B$5)</f>
        <v/>
      </c>
      <c r="B515" t="str">
        <f>IF('Board Summary'!$B$6="","",'Board Summary'!$B$6)</f>
        <v/>
      </c>
      <c r="C515" t="str">
        <f>IF('Board Summary'!$B$7="","",'Board Summary'!$B$7)</f>
        <v/>
      </c>
      <c r="D515" t="str">
        <f>IF('Board Summary'!$B$8="","",'Board Summary'!$B$8)</f>
        <v/>
      </c>
      <c r="E515" s="33" t="str">
        <f>IF('Board Summary'!$B$9="","",'Board Summary'!$B$9)</f>
        <v/>
      </c>
      <c r="F515" s="33" t="str">
        <f>IF('Board Summary'!$C$9="","",'Board Summary'!$C$9)</f>
        <v/>
      </c>
      <c r="G515" s="33" t="str">
        <f>IF('Board Summary'!$E$9="","",'Board Summary'!$E$9)</f>
        <v/>
      </c>
      <c r="H515" t="str">
        <v>2.17 QR6</v>
      </c>
      <c r="I515" t="str">
        <v>Not assessed</v>
      </c>
    </row>
    <row r="516" spans="1:9" x14ac:dyDescent="0.35">
      <c r="A516" t="str">
        <f>IF('Board Summary'!$B$5="","",'Board Summary'!$B$5)</f>
        <v/>
      </c>
      <c r="B516" t="str">
        <f>IF('Board Summary'!$B$6="","",'Board Summary'!$B$6)</f>
        <v/>
      </c>
      <c r="C516" t="str">
        <f>IF('Board Summary'!$B$7="","",'Board Summary'!$B$7)</f>
        <v/>
      </c>
      <c r="D516" t="str">
        <f>IF('Board Summary'!$B$8="","",'Board Summary'!$B$8)</f>
        <v/>
      </c>
      <c r="E516" s="33" t="str">
        <f>IF('Board Summary'!$B$9="","",'Board Summary'!$B$9)</f>
        <v/>
      </c>
      <c r="F516" s="33" t="str">
        <f>IF('Board Summary'!$C$9="","",'Board Summary'!$C$9)</f>
        <v/>
      </c>
      <c r="G516" s="33" t="str">
        <f>IF('Board Summary'!$E$9="","",'Board Summary'!$E$9)</f>
        <v/>
      </c>
      <c r="H516" t="str">
        <v>2.17 QR7</v>
      </c>
      <c r="I516" t="str">
        <v>Not assessed</v>
      </c>
    </row>
    <row r="517" spans="1:9" x14ac:dyDescent="0.35">
      <c r="A517" t="str">
        <f>IF('Board Summary'!$B$5="","",'Board Summary'!$B$5)</f>
        <v/>
      </c>
      <c r="B517" t="str">
        <f>IF('Board Summary'!$B$6="","",'Board Summary'!$B$6)</f>
        <v/>
      </c>
      <c r="C517" t="str">
        <f>IF('Board Summary'!$B$7="","",'Board Summary'!$B$7)</f>
        <v/>
      </c>
      <c r="D517" t="str">
        <f>IF('Board Summary'!$B$8="","",'Board Summary'!$B$8)</f>
        <v/>
      </c>
      <c r="E517" s="33" t="str">
        <f>IF('Board Summary'!$B$9="","",'Board Summary'!$B$9)</f>
        <v/>
      </c>
      <c r="F517" s="33" t="str">
        <f>IF('Board Summary'!$C$9="","",'Board Summary'!$C$9)</f>
        <v/>
      </c>
      <c r="G517" s="33" t="str">
        <f>IF('Board Summary'!$E$9="","",'Board Summary'!$E$9)</f>
        <v/>
      </c>
      <c r="H517" t="str">
        <v>2.17 QR8</v>
      </c>
      <c r="I517" t="str">
        <v>Not assessed</v>
      </c>
    </row>
    <row r="518" spans="1:9" x14ac:dyDescent="0.35">
      <c r="A518" t="str">
        <f>IF('Board Summary'!$B$5="","",'Board Summary'!$B$5)</f>
        <v/>
      </c>
      <c r="B518" t="str">
        <f>IF('Board Summary'!$B$6="","",'Board Summary'!$B$6)</f>
        <v/>
      </c>
      <c r="C518" t="str">
        <f>IF('Board Summary'!$B$7="","",'Board Summary'!$B$7)</f>
        <v/>
      </c>
      <c r="D518" t="str">
        <f>IF('Board Summary'!$B$8="","",'Board Summary'!$B$8)</f>
        <v/>
      </c>
      <c r="E518" s="33" t="str">
        <f>IF('Board Summary'!$B$9="","",'Board Summary'!$B$9)</f>
        <v/>
      </c>
      <c r="F518" s="33" t="str">
        <f>IF('Board Summary'!$C$9="","",'Board Summary'!$C$9)</f>
        <v/>
      </c>
      <c r="G518" s="33" t="str">
        <f>IF('Board Summary'!$E$9="","",'Board Summary'!$E$9)</f>
        <v/>
      </c>
      <c r="H518" t="str">
        <v>2.18 MS1</v>
      </c>
      <c r="I518" t="str">
        <v>Not assessed</v>
      </c>
    </row>
    <row r="519" spans="1:9" x14ac:dyDescent="0.35">
      <c r="A519" t="str">
        <f>IF('Board Summary'!$B$5="","",'Board Summary'!$B$5)</f>
        <v/>
      </c>
      <c r="B519" t="str">
        <f>IF('Board Summary'!$B$6="","",'Board Summary'!$B$6)</f>
        <v/>
      </c>
      <c r="C519" t="str">
        <f>IF('Board Summary'!$B$7="","",'Board Summary'!$B$7)</f>
        <v/>
      </c>
      <c r="D519" t="str">
        <f>IF('Board Summary'!$B$8="","",'Board Summary'!$B$8)</f>
        <v/>
      </c>
      <c r="E519" s="33" t="str">
        <f>IF('Board Summary'!$B$9="","",'Board Summary'!$B$9)</f>
        <v/>
      </c>
      <c r="F519" s="33" t="str">
        <f>IF('Board Summary'!$C$9="","",'Board Summary'!$C$9)</f>
        <v/>
      </c>
      <c r="G519" s="33" t="str">
        <f>IF('Board Summary'!$E$9="","",'Board Summary'!$E$9)</f>
        <v/>
      </c>
      <c r="H519" t="str">
        <v>2.18 MS2</v>
      </c>
      <c r="I519" t="str">
        <v>Not assessed</v>
      </c>
    </row>
    <row r="520" spans="1:9" x14ac:dyDescent="0.35">
      <c r="A520" t="str">
        <f>IF('Board Summary'!$B$5="","",'Board Summary'!$B$5)</f>
        <v/>
      </c>
      <c r="B520" t="str">
        <f>IF('Board Summary'!$B$6="","",'Board Summary'!$B$6)</f>
        <v/>
      </c>
      <c r="C520" t="str">
        <f>IF('Board Summary'!$B$7="","",'Board Summary'!$B$7)</f>
        <v/>
      </c>
      <c r="D520" t="str">
        <f>IF('Board Summary'!$B$8="","",'Board Summary'!$B$8)</f>
        <v/>
      </c>
      <c r="E520" s="33" t="str">
        <f>IF('Board Summary'!$B$9="","",'Board Summary'!$B$9)</f>
        <v/>
      </c>
      <c r="F520" s="33" t="str">
        <f>IF('Board Summary'!$C$9="","",'Board Summary'!$C$9)</f>
        <v/>
      </c>
      <c r="G520" s="33" t="str">
        <f>IF('Board Summary'!$E$9="","",'Board Summary'!$E$9)</f>
        <v/>
      </c>
      <c r="H520" t="str">
        <v>2.18 QR1</v>
      </c>
      <c r="I520" t="str">
        <v>Not assessed</v>
      </c>
    </row>
    <row r="521" spans="1:9" x14ac:dyDescent="0.35">
      <c r="A521" t="str">
        <f>IF('Board Summary'!$B$5="","",'Board Summary'!$B$5)</f>
        <v/>
      </c>
      <c r="B521" t="str">
        <f>IF('Board Summary'!$B$6="","",'Board Summary'!$B$6)</f>
        <v/>
      </c>
      <c r="C521" t="str">
        <f>IF('Board Summary'!$B$7="","",'Board Summary'!$B$7)</f>
        <v/>
      </c>
      <c r="D521" t="str">
        <f>IF('Board Summary'!$B$8="","",'Board Summary'!$B$8)</f>
        <v/>
      </c>
      <c r="E521" s="33" t="str">
        <f>IF('Board Summary'!$B$9="","",'Board Summary'!$B$9)</f>
        <v/>
      </c>
      <c r="F521" s="33" t="str">
        <f>IF('Board Summary'!$C$9="","",'Board Summary'!$C$9)</f>
        <v/>
      </c>
      <c r="G521" s="33" t="str">
        <f>IF('Board Summary'!$E$9="","",'Board Summary'!$E$9)</f>
        <v/>
      </c>
      <c r="H521" t="str">
        <v>2.18 QR2</v>
      </c>
      <c r="I521" t="str">
        <v>Not assessed</v>
      </c>
    </row>
    <row r="522" spans="1:9" x14ac:dyDescent="0.35">
      <c r="A522" t="str">
        <f>IF('Board Summary'!$B$5="","",'Board Summary'!$B$5)</f>
        <v/>
      </c>
      <c r="B522" t="str">
        <f>IF('Board Summary'!$B$6="","",'Board Summary'!$B$6)</f>
        <v/>
      </c>
      <c r="C522" t="str">
        <f>IF('Board Summary'!$B$7="","",'Board Summary'!$B$7)</f>
        <v/>
      </c>
      <c r="D522" t="str">
        <f>IF('Board Summary'!$B$8="","",'Board Summary'!$B$8)</f>
        <v/>
      </c>
      <c r="E522" s="33" t="str">
        <f>IF('Board Summary'!$B$9="","",'Board Summary'!$B$9)</f>
        <v/>
      </c>
      <c r="F522" s="33" t="str">
        <f>IF('Board Summary'!$C$9="","",'Board Summary'!$C$9)</f>
        <v/>
      </c>
      <c r="G522" s="33" t="str">
        <f>IF('Board Summary'!$E$9="","",'Board Summary'!$E$9)</f>
        <v/>
      </c>
      <c r="H522" t="str">
        <v>2.18 QR3</v>
      </c>
      <c r="I522" t="str">
        <v>Not assessed</v>
      </c>
    </row>
    <row r="523" spans="1:9" x14ac:dyDescent="0.35">
      <c r="A523" t="str">
        <f>IF('Board Summary'!$B$5="","",'Board Summary'!$B$5)</f>
        <v/>
      </c>
      <c r="B523" t="str">
        <f>IF('Board Summary'!$B$6="","",'Board Summary'!$B$6)</f>
        <v/>
      </c>
      <c r="C523" t="str">
        <f>IF('Board Summary'!$B$7="","",'Board Summary'!$B$7)</f>
        <v/>
      </c>
      <c r="D523" t="str">
        <f>IF('Board Summary'!$B$8="","",'Board Summary'!$B$8)</f>
        <v/>
      </c>
      <c r="E523" s="33" t="str">
        <f>IF('Board Summary'!$B$9="","",'Board Summary'!$B$9)</f>
        <v/>
      </c>
      <c r="F523" s="33" t="str">
        <f>IF('Board Summary'!$C$9="","",'Board Summary'!$C$9)</f>
        <v/>
      </c>
      <c r="G523" s="33" t="str">
        <f>IF('Board Summary'!$E$9="","",'Board Summary'!$E$9)</f>
        <v/>
      </c>
      <c r="H523" t="str">
        <v>2.18 QR4</v>
      </c>
      <c r="I523" t="str">
        <v>Not assessed</v>
      </c>
    </row>
    <row r="524" spans="1:9" x14ac:dyDescent="0.35">
      <c r="A524" t="str">
        <f>IF('Board Summary'!$B$5="","",'Board Summary'!$B$5)</f>
        <v/>
      </c>
      <c r="B524" t="str">
        <f>IF('Board Summary'!$B$6="","",'Board Summary'!$B$6)</f>
        <v/>
      </c>
      <c r="C524" t="str">
        <f>IF('Board Summary'!$B$7="","",'Board Summary'!$B$7)</f>
        <v/>
      </c>
      <c r="D524" t="str">
        <f>IF('Board Summary'!$B$8="","",'Board Summary'!$B$8)</f>
        <v/>
      </c>
      <c r="E524" s="33" t="str">
        <f>IF('Board Summary'!$B$9="","",'Board Summary'!$B$9)</f>
        <v/>
      </c>
      <c r="F524" s="33" t="str">
        <f>IF('Board Summary'!$C$9="","",'Board Summary'!$C$9)</f>
        <v/>
      </c>
      <c r="G524" s="33" t="str">
        <f>IF('Board Summary'!$E$9="","",'Board Summary'!$E$9)</f>
        <v/>
      </c>
      <c r="H524" t="str">
        <v>2.18 QR5</v>
      </c>
      <c r="I524" t="str">
        <v>Not assessed</v>
      </c>
    </row>
    <row r="525" spans="1:9" x14ac:dyDescent="0.35">
      <c r="A525" t="str">
        <f>IF('Board Summary'!$B$5="","",'Board Summary'!$B$5)</f>
        <v/>
      </c>
      <c r="B525" t="str">
        <f>IF('Board Summary'!$B$6="","",'Board Summary'!$B$6)</f>
        <v/>
      </c>
      <c r="C525" t="str">
        <f>IF('Board Summary'!$B$7="","",'Board Summary'!$B$7)</f>
        <v/>
      </c>
      <c r="D525" t="str">
        <f>IF('Board Summary'!$B$8="","",'Board Summary'!$B$8)</f>
        <v/>
      </c>
      <c r="E525" s="33" t="str">
        <f>IF('Board Summary'!$B$9="","",'Board Summary'!$B$9)</f>
        <v/>
      </c>
      <c r="F525" s="33" t="str">
        <f>IF('Board Summary'!$C$9="","",'Board Summary'!$C$9)</f>
        <v/>
      </c>
      <c r="G525" s="33" t="str">
        <f>IF('Board Summary'!$E$9="","",'Board Summary'!$E$9)</f>
        <v/>
      </c>
      <c r="H525" t="str">
        <v>2.18 QR6</v>
      </c>
      <c r="I525" t="str">
        <v>Not assessed</v>
      </c>
    </row>
    <row r="526" spans="1:9" x14ac:dyDescent="0.35">
      <c r="A526" t="str">
        <f>IF('Board Summary'!$B$5="","",'Board Summary'!$B$5)</f>
        <v/>
      </c>
      <c r="B526" t="str">
        <f>IF('Board Summary'!$B$6="","",'Board Summary'!$B$6)</f>
        <v/>
      </c>
      <c r="C526" t="str">
        <f>IF('Board Summary'!$B$7="","",'Board Summary'!$B$7)</f>
        <v/>
      </c>
      <c r="D526" t="str">
        <f>IF('Board Summary'!$B$8="","",'Board Summary'!$B$8)</f>
        <v/>
      </c>
      <c r="E526" s="33" t="str">
        <f>IF('Board Summary'!$B$9="","",'Board Summary'!$B$9)</f>
        <v/>
      </c>
      <c r="F526" s="33" t="str">
        <f>IF('Board Summary'!$C$9="","",'Board Summary'!$C$9)</f>
        <v/>
      </c>
      <c r="G526" s="33" t="str">
        <f>IF('Board Summary'!$E$9="","",'Board Summary'!$E$9)</f>
        <v/>
      </c>
      <c r="H526" t="str">
        <v>2.18 QR7</v>
      </c>
      <c r="I526" t="str">
        <v>Not assessed</v>
      </c>
    </row>
    <row r="527" spans="1:9" x14ac:dyDescent="0.35">
      <c r="A527" t="str">
        <f>IF('Board Summary'!$B$5="","",'Board Summary'!$B$5)</f>
        <v/>
      </c>
      <c r="B527" t="str">
        <f>IF('Board Summary'!$B$6="","",'Board Summary'!$B$6)</f>
        <v/>
      </c>
      <c r="C527" t="str">
        <f>IF('Board Summary'!$B$7="","",'Board Summary'!$B$7)</f>
        <v/>
      </c>
      <c r="D527" t="str">
        <f>IF('Board Summary'!$B$8="","",'Board Summary'!$B$8)</f>
        <v/>
      </c>
      <c r="E527" s="33" t="str">
        <f>IF('Board Summary'!$B$9="","",'Board Summary'!$B$9)</f>
        <v/>
      </c>
      <c r="F527" s="33" t="str">
        <f>IF('Board Summary'!$C$9="","",'Board Summary'!$C$9)</f>
        <v/>
      </c>
      <c r="G527" s="33" t="str">
        <f>IF('Board Summary'!$E$9="","",'Board Summary'!$E$9)</f>
        <v/>
      </c>
      <c r="H527" t="str">
        <v>2.18 QR8</v>
      </c>
      <c r="I527" t="str">
        <v>Not assessed</v>
      </c>
    </row>
    <row r="528" spans="1:9" x14ac:dyDescent="0.35">
      <c r="A528" t="str">
        <f>IF('Board Summary'!$B$5="","",'Board Summary'!$B$5)</f>
        <v/>
      </c>
      <c r="B528" t="str">
        <f>IF('Board Summary'!$B$6="","",'Board Summary'!$B$6)</f>
        <v/>
      </c>
      <c r="C528" t="str">
        <f>IF('Board Summary'!$B$7="","",'Board Summary'!$B$7)</f>
        <v/>
      </c>
      <c r="D528" t="str">
        <f>IF('Board Summary'!$B$8="","",'Board Summary'!$B$8)</f>
        <v/>
      </c>
      <c r="E528" s="33" t="str">
        <f>IF('Board Summary'!$B$9="","",'Board Summary'!$B$9)</f>
        <v/>
      </c>
      <c r="F528" s="33" t="str">
        <f>IF('Board Summary'!$C$9="","",'Board Summary'!$C$9)</f>
        <v/>
      </c>
      <c r="G528" s="33" t="str">
        <f>IF('Board Summary'!$E$9="","",'Board Summary'!$E$9)</f>
        <v/>
      </c>
      <c r="H528" t="str">
        <v>2.18 QR9</v>
      </c>
      <c r="I528" t="str">
        <v>Not assessed</v>
      </c>
    </row>
    <row r="529" spans="1:9" x14ac:dyDescent="0.35">
      <c r="A529" t="str">
        <f>IF('Board Summary'!$B$5="","",'Board Summary'!$B$5)</f>
        <v/>
      </c>
      <c r="B529" t="str">
        <f>IF('Board Summary'!$B$6="","",'Board Summary'!$B$6)</f>
        <v/>
      </c>
      <c r="C529" t="str">
        <f>IF('Board Summary'!$B$7="","",'Board Summary'!$B$7)</f>
        <v/>
      </c>
      <c r="D529" t="str">
        <f>IF('Board Summary'!$B$8="","",'Board Summary'!$B$8)</f>
        <v/>
      </c>
      <c r="E529" s="33" t="str">
        <f>IF('Board Summary'!$B$9="","",'Board Summary'!$B$9)</f>
        <v/>
      </c>
      <c r="F529" s="33" t="str">
        <f>IF('Board Summary'!$C$9="","",'Board Summary'!$C$9)</f>
        <v/>
      </c>
      <c r="G529" s="33" t="str">
        <f>IF('Board Summary'!$E$9="","",'Board Summary'!$E$9)</f>
        <v/>
      </c>
      <c r="H529" t="str">
        <v>2.18 QR10</v>
      </c>
      <c r="I529" t="str">
        <v>Not assessed</v>
      </c>
    </row>
    <row r="530" spans="1:9" x14ac:dyDescent="0.35">
      <c r="A530" t="str">
        <f>IF('Board Summary'!$B$5="","",'Board Summary'!$B$5)</f>
        <v/>
      </c>
      <c r="B530" t="str">
        <f>IF('Board Summary'!$B$6="","",'Board Summary'!$B$6)</f>
        <v/>
      </c>
      <c r="C530" t="str">
        <f>IF('Board Summary'!$B$7="","",'Board Summary'!$B$7)</f>
        <v/>
      </c>
      <c r="D530" t="str">
        <f>IF('Board Summary'!$B$8="","",'Board Summary'!$B$8)</f>
        <v/>
      </c>
      <c r="E530" s="33" t="str">
        <f>IF('Board Summary'!$B$9="","",'Board Summary'!$B$9)</f>
        <v/>
      </c>
      <c r="F530" s="33" t="str">
        <f>IF('Board Summary'!$C$9="","",'Board Summary'!$C$9)</f>
        <v/>
      </c>
      <c r="G530" s="33" t="str">
        <f>IF('Board Summary'!$E$9="","",'Board Summary'!$E$9)</f>
        <v/>
      </c>
      <c r="H530" t="str">
        <v>2.18 QR11</v>
      </c>
      <c r="I530" t="str">
        <v>Not assessed</v>
      </c>
    </row>
    <row r="531" spans="1:9" x14ac:dyDescent="0.35">
      <c r="A531" t="str">
        <f>IF('Board Summary'!$B$5="","",'Board Summary'!$B$5)</f>
        <v/>
      </c>
      <c r="B531" t="str">
        <f>IF('Board Summary'!$B$6="","",'Board Summary'!$B$6)</f>
        <v/>
      </c>
      <c r="C531" t="str">
        <f>IF('Board Summary'!$B$7="","",'Board Summary'!$B$7)</f>
        <v/>
      </c>
      <c r="D531" t="str">
        <f>IF('Board Summary'!$B$8="","",'Board Summary'!$B$8)</f>
        <v/>
      </c>
      <c r="E531" s="33" t="str">
        <f>IF('Board Summary'!$B$9="","",'Board Summary'!$B$9)</f>
        <v/>
      </c>
      <c r="F531" s="33" t="str">
        <f>IF('Board Summary'!$C$9="","",'Board Summary'!$C$9)</f>
        <v/>
      </c>
      <c r="G531" s="33" t="str">
        <f>IF('Board Summary'!$E$9="","",'Board Summary'!$E$9)</f>
        <v/>
      </c>
      <c r="H531" t="str">
        <v>2.18 QR12</v>
      </c>
      <c r="I531" t="str">
        <v>Not assessed</v>
      </c>
    </row>
    <row r="532" spans="1:9" x14ac:dyDescent="0.35">
      <c r="A532" t="str">
        <f>IF('Board Summary'!$B$5="","",'Board Summary'!$B$5)</f>
        <v/>
      </c>
      <c r="B532" t="str">
        <f>IF('Board Summary'!$B$6="","",'Board Summary'!$B$6)</f>
        <v/>
      </c>
      <c r="C532" t="str">
        <f>IF('Board Summary'!$B$7="","",'Board Summary'!$B$7)</f>
        <v/>
      </c>
      <c r="D532" t="str">
        <f>IF('Board Summary'!$B$8="","",'Board Summary'!$B$8)</f>
        <v/>
      </c>
      <c r="E532" s="33" t="str">
        <f>IF('Board Summary'!$B$9="","",'Board Summary'!$B$9)</f>
        <v/>
      </c>
      <c r="F532" s="33" t="str">
        <f>IF('Board Summary'!$C$9="","",'Board Summary'!$C$9)</f>
        <v/>
      </c>
      <c r="G532" s="33" t="str">
        <f>IF('Board Summary'!$E$9="","",'Board Summary'!$E$9)</f>
        <v/>
      </c>
      <c r="H532" t="str">
        <v>2.18 QR13</v>
      </c>
      <c r="I532" t="str">
        <v>Not assessed</v>
      </c>
    </row>
    <row r="533" spans="1:9" x14ac:dyDescent="0.35">
      <c r="A533" t="str">
        <f>IF('Board Summary'!$B$5="","",'Board Summary'!$B$5)</f>
        <v/>
      </c>
      <c r="B533" t="str">
        <f>IF('Board Summary'!$B$6="","",'Board Summary'!$B$6)</f>
        <v/>
      </c>
      <c r="C533" t="str">
        <f>IF('Board Summary'!$B$7="","",'Board Summary'!$B$7)</f>
        <v/>
      </c>
      <c r="D533" t="str">
        <f>IF('Board Summary'!$B$8="","",'Board Summary'!$B$8)</f>
        <v/>
      </c>
      <c r="E533" s="33" t="str">
        <f>IF('Board Summary'!$B$9="","",'Board Summary'!$B$9)</f>
        <v/>
      </c>
      <c r="F533" s="33" t="str">
        <f>IF('Board Summary'!$C$9="","",'Board Summary'!$C$9)</f>
        <v/>
      </c>
      <c r="G533" s="33" t="str">
        <f>IF('Board Summary'!$E$9="","",'Board Summary'!$E$9)</f>
        <v/>
      </c>
      <c r="H533" t="str">
        <v>2.18 QR14</v>
      </c>
      <c r="I533" t="str">
        <v>Not assessed</v>
      </c>
    </row>
    <row r="534" spans="1:9" x14ac:dyDescent="0.35">
      <c r="A534" t="str">
        <f>IF('Board Summary'!$B$5="","",'Board Summary'!$B$5)</f>
        <v/>
      </c>
      <c r="B534" t="str">
        <f>IF('Board Summary'!$B$6="","",'Board Summary'!$B$6)</f>
        <v/>
      </c>
      <c r="C534" t="str">
        <f>IF('Board Summary'!$B$7="","",'Board Summary'!$B$7)</f>
        <v/>
      </c>
      <c r="D534" t="str">
        <f>IF('Board Summary'!$B$8="","",'Board Summary'!$B$8)</f>
        <v/>
      </c>
      <c r="E534" s="33" t="str">
        <f>IF('Board Summary'!$B$9="","",'Board Summary'!$B$9)</f>
        <v/>
      </c>
      <c r="F534" s="33" t="str">
        <f>IF('Board Summary'!$C$9="","",'Board Summary'!$C$9)</f>
        <v/>
      </c>
      <c r="G534" s="33" t="str">
        <f>IF('Board Summary'!$E$9="","",'Board Summary'!$E$9)</f>
        <v/>
      </c>
      <c r="H534" t="str">
        <v>2.18 QR15</v>
      </c>
      <c r="I534" t="str">
        <v>Not assessed</v>
      </c>
    </row>
    <row r="535" spans="1:9" x14ac:dyDescent="0.35">
      <c r="A535" t="str">
        <f>IF('Board Summary'!$B$5="","",'Board Summary'!$B$5)</f>
        <v/>
      </c>
      <c r="B535" t="str">
        <f>IF('Board Summary'!$B$6="","",'Board Summary'!$B$6)</f>
        <v/>
      </c>
      <c r="C535" t="str">
        <f>IF('Board Summary'!$B$7="","",'Board Summary'!$B$7)</f>
        <v/>
      </c>
      <c r="D535" t="str">
        <f>IF('Board Summary'!$B$8="","",'Board Summary'!$B$8)</f>
        <v/>
      </c>
      <c r="E535" s="33" t="str">
        <f>IF('Board Summary'!$B$9="","",'Board Summary'!$B$9)</f>
        <v/>
      </c>
      <c r="F535" s="33" t="str">
        <f>IF('Board Summary'!$C$9="","",'Board Summary'!$C$9)</f>
        <v/>
      </c>
      <c r="G535" s="33" t="str">
        <f>IF('Board Summary'!$E$9="","",'Board Summary'!$E$9)</f>
        <v/>
      </c>
      <c r="H535" t="str">
        <v>3.1 MS1</v>
      </c>
      <c r="I535" t="str">
        <v>Not assessed</v>
      </c>
    </row>
    <row r="536" spans="1:9" x14ac:dyDescent="0.35">
      <c r="A536" t="str">
        <f>IF('Board Summary'!$B$5="","",'Board Summary'!$B$5)</f>
        <v/>
      </c>
      <c r="B536" t="str">
        <f>IF('Board Summary'!$B$6="","",'Board Summary'!$B$6)</f>
        <v/>
      </c>
      <c r="C536" t="str">
        <f>IF('Board Summary'!$B$7="","",'Board Summary'!$B$7)</f>
        <v/>
      </c>
      <c r="D536" t="str">
        <f>IF('Board Summary'!$B$8="","",'Board Summary'!$B$8)</f>
        <v/>
      </c>
      <c r="E536" s="33" t="str">
        <f>IF('Board Summary'!$B$9="","",'Board Summary'!$B$9)</f>
        <v/>
      </c>
      <c r="F536" s="33" t="str">
        <f>IF('Board Summary'!$C$9="","",'Board Summary'!$C$9)</f>
        <v/>
      </c>
      <c r="G536" s="33" t="str">
        <f>IF('Board Summary'!$E$9="","",'Board Summary'!$E$9)</f>
        <v/>
      </c>
      <c r="H536" t="str">
        <v>3.1 MS2</v>
      </c>
      <c r="I536" t="str">
        <v>Not assessed</v>
      </c>
    </row>
    <row r="537" spans="1:9" x14ac:dyDescent="0.35">
      <c r="A537" t="str">
        <f>IF('Board Summary'!$B$5="","",'Board Summary'!$B$5)</f>
        <v/>
      </c>
      <c r="B537" t="str">
        <f>IF('Board Summary'!$B$6="","",'Board Summary'!$B$6)</f>
        <v/>
      </c>
      <c r="C537" t="str">
        <f>IF('Board Summary'!$B$7="","",'Board Summary'!$B$7)</f>
        <v/>
      </c>
      <c r="D537" t="str">
        <f>IF('Board Summary'!$B$8="","",'Board Summary'!$B$8)</f>
        <v/>
      </c>
      <c r="E537" s="33" t="str">
        <f>IF('Board Summary'!$B$9="","",'Board Summary'!$B$9)</f>
        <v/>
      </c>
      <c r="F537" s="33" t="str">
        <f>IF('Board Summary'!$C$9="","",'Board Summary'!$C$9)</f>
        <v/>
      </c>
      <c r="G537" s="33" t="str">
        <f>IF('Board Summary'!$E$9="","",'Board Summary'!$E$9)</f>
        <v/>
      </c>
      <c r="H537" t="str">
        <v>3.1 MS3</v>
      </c>
      <c r="I537" t="str">
        <v>Not assessed</v>
      </c>
    </row>
    <row r="538" spans="1:9" x14ac:dyDescent="0.35">
      <c r="A538" t="str">
        <f>IF('Board Summary'!$B$5="","",'Board Summary'!$B$5)</f>
        <v/>
      </c>
      <c r="B538" t="str">
        <f>IF('Board Summary'!$B$6="","",'Board Summary'!$B$6)</f>
        <v/>
      </c>
      <c r="C538" t="str">
        <f>IF('Board Summary'!$B$7="","",'Board Summary'!$B$7)</f>
        <v/>
      </c>
      <c r="D538" t="str">
        <f>IF('Board Summary'!$B$8="","",'Board Summary'!$B$8)</f>
        <v/>
      </c>
      <c r="E538" s="33" t="str">
        <f>IF('Board Summary'!$B$9="","",'Board Summary'!$B$9)</f>
        <v/>
      </c>
      <c r="F538" s="33" t="str">
        <f>IF('Board Summary'!$C$9="","",'Board Summary'!$C$9)</f>
        <v/>
      </c>
      <c r="G538" s="33" t="str">
        <f>IF('Board Summary'!$E$9="","",'Board Summary'!$E$9)</f>
        <v/>
      </c>
      <c r="H538" t="str">
        <v>3.1 MS4</v>
      </c>
      <c r="I538" t="str">
        <v>Not assessed</v>
      </c>
    </row>
    <row r="539" spans="1:9" x14ac:dyDescent="0.35">
      <c r="A539" t="str">
        <f>IF('Board Summary'!$B$5="","",'Board Summary'!$B$5)</f>
        <v/>
      </c>
      <c r="B539" t="str">
        <f>IF('Board Summary'!$B$6="","",'Board Summary'!$B$6)</f>
        <v/>
      </c>
      <c r="C539" t="str">
        <f>IF('Board Summary'!$B$7="","",'Board Summary'!$B$7)</f>
        <v/>
      </c>
      <c r="D539" t="str">
        <f>IF('Board Summary'!$B$8="","",'Board Summary'!$B$8)</f>
        <v/>
      </c>
      <c r="E539" s="33" t="str">
        <f>IF('Board Summary'!$B$9="","",'Board Summary'!$B$9)</f>
        <v/>
      </c>
      <c r="F539" s="33" t="str">
        <f>IF('Board Summary'!$C$9="","",'Board Summary'!$C$9)</f>
        <v/>
      </c>
      <c r="G539" s="33" t="str">
        <f>IF('Board Summary'!$E$9="","",'Board Summary'!$E$9)</f>
        <v/>
      </c>
      <c r="H539" t="str">
        <v>3.1 MS5</v>
      </c>
      <c r="I539" t="str">
        <v>Not assessed</v>
      </c>
    </row>
    <row r="540" spans="1:9" x14ac:dyDescent="0.35">
      <c r="A540" t="str">
        <f>IF('Board Summary'!$B$5="","",'Board Summary'!$B$5)</f>
        <v/>
      </c>
      <c r="B540" t="str">
        <f>IF('Board Summary'!$B$6="","",'Board Summary'!$B$6)</f>
        <v/>
      </c>
      <c r="C540" t="str">
        <f>IF('Board Summary'!$B$7="","",'Board Summary'!$B$7)</f>
        <v/>
      </c>
      <c r="D540" t="str">
        <f>IF('Board Summary'!$B$8="","",'Board Summary'!$B$8)</f>
        <v/>
      </c>
      <c r="E540" s="33" t="str">
        <f>IF('Board Summary'!$B$9="","",'Board Summary'!$B$9)</f>
        <v/>
      </c>
      <c r="F540" s="33" t="str">
        <f>IF('Board Summary'!$C$9="","",'Board Summary'!$C$9)</f>
        <v/>
      </c>
      <c r="G540" s="33" t="str">
        <f>IF('Board Summary'!$E$9="","",'Board Summary'!$E$9)</f>
        <v/>
      </c>
      <c r="H540" t="str">
        <v>3.1 MS6</v>
      </c>
      <c r="I540" t="str">
        <v>Not assessed</v>
      </c>
    </row>
    <row r="541" spans="1:9" x14ac:dyDescent="0.35">
      <c r="A541" t="str">
        <f>IF('Board Summary'!$B$5="","",'Board Summary'!$B$5)</f>
        <v/>
      </c>
      <c r="B541" t="str">
        <f>IF('Board Summary'!$B$6="","",'Board Summary'!$B$6)</f>
        <v/>
      </c>
      <c r="C541" t="str">
        <f>IF('Board Summary'!$B$7="","",'Board Summary'!$B$7)</f>
        <v/>
      </c>
      <c r="D541" t="str">
        <f>IF('Board Summary'!$B$8="","",'Board Summary'!$B$8)</f>
        <v/>
      </c>
      <c r="E541" s="33" t="str">
        <f>IF('Board Summary'!$B$9="","",'Board Summary'!$B$9)</f>
        <v/>
      </c>
      <c r="F541" s="33" t="str">
        <f>IF('Board Summary'!$C$9="","",'Board Summary'!$C$9)</f>
        <v/>
      </c>
      <c r="G541" s="33" t="str">
        <f>IF('Board Summary'!$E$9="","",'Board Summary'!$E$9)</f>
        <v/>
      </c>
      <c r="H541" t="str">
        <v>3.1 MS7</v>
      </c>
      <c r="I541" t="str">
        <v>Not assessed</v>
      </c>
    </row>
    <row r="542" spans="1:9" x14ac:dyDescent="0.35">
      <c r="A542" t="str">
        <f>IF('Board Summary'!$B$5="","",'Board Summary'!$B$5)</f>
        <v/>
      </c>
      <c r="B542" t="str">
        <f>IF('Board Summary'!$B$6="","",'Board Summary'!$B$6)</f>
        <v/>
      </c>
      <c r="C542" t="str">
        <f>IF('Board Summary'!$B$7="","",'Board Summary'!$B$7)</f>
        <v/>
      </c>
      <c r="D542" t="str">
        <f>IF('Board Summary'!$B$8="","",'Board Summary'!$B$8)</f>
        <v/>
      </c>
      <c r="E542" s="33" t="str">
        <f>IF('Board Summary'!$B$9="","",'Board Summary'!$B$9)</f>
        <v/>
      </c>
      <c r="F542" s="33" t="str">
        <f>IF('Board Summary'!$C$9="","",'Board Summary'!$C$9)</f>
        <v/>
      </c>
      <c r="G542" s="33" t="str">
        <f>IF('Board Summary'!$E$9="","",'Board Summary'!$E$9)</f>
        <v/>
      </c>
      <c r="H542" t="str">
        <v>3.1 MS8</v>
      </c>
      <c r="I542" t="str">
        <v>Not assessed</v>
      </c>
    </row>
    <row r="543" spans="1:9" x14ac:dyDescent="0.35">
      <c r="A543" t="str">
        <f>IF('Board Summary'!$B$5="","",'Board Summary'!$B$5)</f>
        <v/>
      </c>
      <c r="B543" t="str">
        <f>IF('Board Summary'!$B$6="","",'Board Summary'!$B$6)</f>
        <v/>
      </c>
      <c r="C543" t="str">
        <f>IF('Board Summary'!$B$7="","",'Board Summary'!$B$7)</f>
        <v/>
      </c>
      <c r="D543" t="str">
        <f>IF('Board Summary'!$B$8="","",'Board Summary'!$B$8)</f>
        <v/>
      </c>
      <c r="E543" s="33" t="str">
        <f>IF('Board Summary'!$B$9="","",'Board Summary'!$B$9)</f>
        <v/>
      </c>
      <c r="F543" s="33" t="str">
        <f>IF('Board Summary'!$C$9="","",'Board Summary'!$C$9)</f>
        <v/>
      </c>
      <c r="G543" s="33" t="str">
        <f>IF('Board Summary'!$E$9="","",'Board Summary'!$E$9)</f>
        <v/>
      </c>
      <c r="H543" t="str">
        <v>3.1 MS9</v>
      </c>
      <c r="I543" t="str">
        <v>Not assessed</v>
      </c>
    </row>
    <row r="544" spans="1:9" x14ac:dyDescent="0.35">
      <c r="A544" t="str">
        <f>IF('Board Summary'!$B$5="","",'Board Summary'!$B$5)</f>
        <v/>
      </c>
      <c r="B544" t="str">
        <f>IF('Board Summary'!$B$6="","",'Board Summary'!$B$6)</f>
        <v/>
      </c>
      <c r="C544" t="str">
        <f>IF('Board Summary'!$B$7="","",'Board Summary'!$B$7)</f>
        <v/>
      </c>
      <c r="D544" t="str">
        <f>IF('Board Summary'!$B$8="","",'Board Summary'!$B$8)</f>
        <v/>
      </c>
      <c r="E544" s="33" t="str">
        <f>IF('Board Summary'!$B$9="","",'Board Summary'!$B$9)</f>
        <v/>
      </c>
      <c r="F544" s="33" t="str">
        <f>IF('Board Summary'!$C$9="","",'Board Summary'!$C$9)</f>
        <v/>
      </c>
      <c r="G544" s="33" t="str">
        <f>IF('Board Summary'!$E$9="","",'Board Summary'!$E$9)</f>
        <v/>
      </c>
      <c r="H544" t="str">
        <v>3.1 MS10</v>
      </c>
      <c r="I544" t="str">
        <v>Not assessed</v>
      </c>
    </row>
    <row r="545" spans="1:9" x14ac:dyDescent="0.35">
      <c r="A545" t="str">
        <f>IF('Board Summary'!$B$5="","",'Board Summary'!$B$5)</f>
        <v/>
      </c>
      <c r="B545" t="str">
        <f>IF('Board Summary'!$B$6="","",'Board Summary'!$B$6)</f>
        <v/>
      </c>
      <c r="C545" t="str">
        <f>IF('Board Summary'!$B$7="","",'Board Summary'!$B$7)</f>
        <v/>
      </c>
      <c r="D545" t="str">
        <f>IF('Board Summary'!$B$8="","",'Board Summary'!$B$8)</f>
        <v/>
      </c>
      <c r="E545" s="33" t="str">
        <f>IF('Board Summary'!$B$9="","",'Board Summary'!$B$9)</f>
        <v/>
      </c>
      <c r="F545" s="33" t="str">
        <f>IF('Board Summary'!$C$9="","",'Board Summary'!$C$9)</f>
        <v/>
      </c>
      <c r="G545" s="33" t="str">
        <f>IF('Board Summary'!$E$9="","",'Board Summary'!$E$9)</f>
        <v/>
      </c>
      <c r="H545" t="str">
        <v>3.1 QR1</v>
      </c>
      <c r="I545" t="str">
        <v>Not assessed</v>
      </c>
    </row>
    <row r="546" spans="1:9" x14ac:dyDescent="0.35">
      <c r="A546" t="str">
        <f>IF('Board Summary'!$B$5="","",'Board Summary'!$B$5)</f>
        <v/>
      </c>
      <c r="B546" t="str">
        <f>IF('Board Summary'!$B$6="","",'Board Summary'!$B$6)</f>
        <v/>
      </c>
      <c r="C546" t="str">
        <f>IF('Board Summary'!$B$7="","",'Board Summary'!$B$7)</f>
        <v/>
      </c>
      <c r="D546" t="str">
        <f>IF('Board Summary'!$B$8="","",'Board Summary'!$B$8)</f>
        <v/>
      </c>
      <c r="E546" s="33" t="str">
        <f>IF('Board Summary'!$B$9="","",'Board Summary'!$B$9)</f>
        <v/>
      </c>
      <c r="F546" s="33" t="str">
        <f>IF('Board Summary'!$C$9="","",'Board Summary'!$C$9)</f>
        <v/>
      </c>
      <c r="G546" s="33" t="str">
        <f>IF('Board Summary'!$E$9="","",'Board Summary'!$E$9)</f>
        <v/>
      </c>
      <c r="H546" t="str">
        <v>3.1 QR2</v>
      </c>
      <c r="I546" t="str">
        <v>Not assessed</v>
      </c>
    </row>
    <row r="547" spans="1:9" x14ac:dyDescent="0.35">
      <c r="A547" t="str">
        <f>IF('Board Summary'!$B$5="","",'Board Summary'!$B$5)</f>
        <v/>
      </c>
      <c r="B547" t="str">
        <f>IF('Board Summary'!$B$6="","",'Board Summary'!$B$6)</f>
        <v/>
      </c>
      <c r="C547" t="str">
        <f>IF('Board Summary'!$B$7="","",'Board Summary'!$B$7)</f>
        <v/>
      </c>
      <c r="D547" t="str">
        <f>IF('Board Summary'!$B$8="","",'Board Summary'!$B$8)</f>
        <v/>
      </c>
      <c r="E547" s="33" t="str">
        <f>IF('Board Summary'!$B$9="","",'Board Summary'!$B$9)</f>
        <v/>
      </c>
      <c r="F547" s="33" t="str">
        <f>IF('Board Summary'!$C$9="","",'Board Summary'!$C$9)</f>
        <v/>
      </c>
      <c r="G547" s="33" t="str">
        <f>IF('Board Summary'!$E$9="","",'Board Summary'!$E$9)</f>
        <v/>
      </c>
      <c r="H547" t="str">
        <v>3.1 QR3</v>
      </c>
      <c r="I547" t="str">
        <v>Not assessed</v>
      </c>
    </row>
    <row r="548" spans="1:9" x14ac:dyDescent="0.35">
      <c r="A548" t="str">
        <f>IF('Board Summary'!$B$5="","",'Board Summary'!$B$5)</f>
        <v/>
      </c>
      <c r="B548" t="str">
        <f>IF('Board Summary'!$B$6="","",'Board Summary'!$B$6)</f>
        <v/>
      </c>
      <c r="C548" t="str">
        <f>IF('Board Summary'!$B$7="","",'Board Summary'!$B$7)</f>
        <v/>
      </c>
      <c r="D548" t="str">
        <f>IF('Board Summary'!$B$8="","",'Board Summary'!$B$8)</f>
        <v/>
      </c>
      <c r="E548" s="33" t="str">
        <f>IF('Board Summary'!$B$9="","",'Board Summary'!$B$9)</f>
        <v/>
      </c>
      <c r="F548" s="33" t="str">
        <f>IF('Board Summary'!$C$9="","",'Board Summary'!$C$9)</f>
        <v/>
      </c>
      <c r="G548" s="33" t="str">
        <f>IF('Board Summary'!$E$9="","",'Board Summary'!$E$9)</f>
        <v/>
      </c>
      <c r="H548" t="str">
        <v>3.1 QR4</v>
      </c>
      <c r="I548" t="str">
        <v>Not assessed</v>
      </c>
    </row>
    <row r="549" spans="1:9" x14ac:dyDescent="0.35">
      <c r="A549" t="str">
        <f>IF('Board Summary'!$B$5="","",'Board Summary'!$B$5)</f>
        <v/>
      </c>
      <c r="B549" t="str">
        <f>IF('Board Summary'!$B$6="","",'Board Summary'!$B$6)</f>
        <v/>
      </c>
      <c r="C549" t="str">
        <f>IF('Board Summary'!$B$7="","",'Board Summary'!$B$7)</f>
        <v/>
      </c>
      <c r="D549" t="str">
        <f>IF('Board Summary'!$B$8="","",'Board Summary'!$B$8)</f>
        <v/>
      </c>
      <c r="E549" s="33" t="str">
        <f>IF('Board Summary'!$B$9="","",'Board Summary'!$B$9)</f>
        <v/>
      </c>
      <c r="F549" s="33" t="str">
        <f>IF('Board Summary'!$C$9="","",'Board Summary'!$C$9)</f>
        <v/>
      </c>
      <c r="G549" s="33" t="str">
        <f>IF('Board Summary'!$E$9="","",'Board Summary'!$E$9)</f>
        <v/>
      </c>
      <c r="H549" t="str">
        <v>3.1 QR5</v>
      </c>
      <c r="I549" t="str">
        <v>Not assessed</v>
      </c>
    </row>
    <row r="550" spans="1:9" x14ac:dyDescent="0.35">
      <c r="A550" t="str">
        <f>IF('Board Summary'!$B$5="","",'Board Summary'!$B$5)</f>
        <v/>
      </c>
      <c r="B550" t="str">
        <f>IF('Board Summary'!$B$6="","",'Board Summary'!$B$6)</f>
        <v/>
      </c>
      <c r="C550" t="str">
        <f>IF('Board Summary'!$B$7="","",'Board Summary'!$B$7)</f>
        <v/>
      </c>
      <c r="D550" t="str">
        <f>IF('Board Summary'!$B$8="","",'Board Summary'!$B$8)</f>
        <v/>
      </c>
      <c r="E550" s="33" t="str">
        <f>IF('Board Summary'!$B$9="","",'Board Summary'!$B$9)</f>
        <v/>
      </c>
      <c r="F550" s="33" t="str">
        <f>IF('Board Summary'!$C$9="","",'Board Summary'!$C$9)</f>
        <v/>
      </c>
      <c r="G550" s="33" t="str">
        <f>IF('Board Summary'!$E$9="","",'Board Summary'!$E$9)</f>
        <v/>
      </c>
      <c r="H550" t="str">
        <v>3.1 QR6</v>
      </c>
      <c r="I550" t="str">
        <v>Not assessed</v>
      </c>
    </row>
    <row r="551" spans="1:9" x14ac:dyDescent="0.35">
      <c r="A551" t="str">
        <f>IF('Board Summary'!$B$5="","",'Board Summary'!$B$5)</f>
        <v/>
      </c>
      <c r="B551" t="str">
        <f>IF('Board Summary'!$B$6="","",'Board Summary'!$B$6)</f>
        <v/>
      </c>
      <c r="C551" t="str">
        <f>IF('Board Summary'!$B$7="","",'Board Summary'!$B$7)</f>
        <v/>
      </c>
      <c r="D551" t="str">
        <f>IF('Board Summary'!$B$8="","",'Board Summary'!$B$8)</f>
        <v/>
      </c>
      <c r="E551" s="33" t="str">
        <f>IF('Board Summary'!$B$9="","",'Board Summary'!$B$9)</f>
        <v/>
      </c>
      <c r="F551" s="33" t="str">
        <f>IF('Board Summary'!$C$9="","",'Board Summary'!$C$9)</f>
        <v/>
      </c>
      <c r="G551" s="33" t="str">
        <f>IF('Board Summary'!$E$9="","",'Board Summary'!$E$9)</f>
        <v/>
      </c>
      <c r="H551" t="str">
        <v>3.1 QR7</v>
      </c>
      <c r="I551" t="str">
        <v>Not assessed</v>
      </c>
    </row>
    <row r="552" spans="1:9" x14ac:dyDescent="0.35">
      <c r="A552" t="str">
        <f>IF('Board Summary'!$B$5="","",'Board Summary'!$B$5)</f>
        <v/>
      </c>
      <c r="B552" t="str">
        <f>IF('Board Summary'!$B$6="","",'Board Summary'!$B$6)</f>
        <v/>
      </c>
      <c r="C552" t="str">
        <f>IF('Board Summary'!$B$7="","",'Board Summary'!$B$7)</f>
        <v/>
      </c>
      <c r="D552" t="str">
        <f>IF('Board Summary'!$B$8="","",'Board Summary'!$B$8)</f>
        <v/>
      </c>
      <c r="E552" s="33" t="str">
        <f>IF('Board Summary'!$B$9="","",'Board Summary'!$B$9)</f>
        <v/>
      </c>
      <c r="F552" s="33" t="str">
        <f>IF('Board Summary'!$C$9="","",'Board Summary'!$C$9)</f>
        <v/>
      </c>
      <c r="G552" s="33" t="str">
        <f>IF('Board Summary'!$E$9="","",'Board Summary'!$E$9)</f>
        <v/>
      </c>
      <c r="H552" t="str">
        <v>3.1 QR8</v>
      </c>
      <c r="I552" t="str">
        <v>Not assessed</v>
      </c>
    </row>
    <row r="553" spans="1:9" x14ac:dyDescent="0.35">
      <c r="A553" t="str">
        <f>IF('Board Summary'!$B$5="","",'Board Summary'!$B$5)</f>
        <v/>
      </c>
      <c r="B553" t="str">
        <f>IF('Board Summary'!$B$6="","",'Board Summary'!$B$6)</f>
        <v/>
      </c>
      <c r="C553" t="str">
        <f>IF('Board Summary'!$B$7="","",'Board Summary'!$B$7)</f>
        <v/>
      </c>
      <c r="D553" t="str">
        <f>IF('Board Summary'!$B$8="","",'Board Summary'!$B$8)</f>
        <v/>
      </c>
      <c r="E553" s="33" t="str">
        <f>IF('Board Summary'!$B$9="","",'Board Summary'!$B$9)</f>
        <v/>
      </c>
      <c r="F553" s="33" t="str">
        <f>IF('Board Summary'!$C$9="","",'Board Summary'!$C$9)</f>
        <v/>
      </c>
      <c r="G553" s="33" t="str">
        <f>IF('Board Summary'!$E$9="","",'Board Summary'!$E$9)</f>
        <v/>
      </c>
      <c r="H553" t="str">
        <v>3.1 QR9</v>
      </c>
      <c r="I553" t="str">
        <v>Not assessed</v>
      </c>
    </row>
    <row r="554" spans="1:9" x14ac:dyDescent="0.35">
      <c r="A554" t="str">
        <f>IF('Board Summary'!$B$5="","",'Board Summary'!$B$5)</f>
        <v/>
      </c>
      <c r="B554" t="str">
        <f>IF('Board Summary'!$B$6="","",'Board Summary'!$B$6)</f>
        <v/>
      </c>
      <c r="C554" t="str">
        <f>IF('Board Summary'!$B$7="","",'Board Summary'!$B$7)</f>
        <v/>
      </c>
      <c r="D554" t="str">
        <f>IF('Board Summary'!$B$8="","",'Board Summary'!$B$8)</f>
        <v/>
      </c>
      <c r="E554" s="33" t="str">
        <f>IF('Board Summary'!$B$9="","",'Board Summary'!$B$9)</f>
        <v/>
      </c>
      <c r="F554" s="33" t="str">
        <f>IF('Board Summary'!$C$9="","",'Board Summary'!$C$9)</f>
        <v/>
      </c>
      <c r="G554" s="33" t="str">
        <f>IF('Board Summary'!$E$9="","",'Board Summary'!$E$9)</f>
        <v/>
      </c>
      <c r="H554" t="str">
        <v>3.1 QR10</v>
      </c>
      <c r="I554" t="str">
        <v>Not assessed</v>
      </c>
    </row>
    <row r="555" spans="1:9" x14ac:dyDescent="0.35">
      <c r="A555" t="str">
        <f>IF('Board Summary'!$B$5="","",'Board Summary'!$B$5)</f>
        <v/>
      </c>
      <c r="B555" t="str">
        <f>IF('Board Summary'!$B$6="","",'Board Summary'!$B$6)</f>
        <v/>
      </c>
      <c r="C555" t="str">
        <f>IF('Board Summary'!$B$7="","",'Board Summary'!$B$7)</f>
        <v/>
      </c>
      <c r="D555" t="str">
        <f>IF('Board Summary'!$B$8="","",'Board Summary'!$B$8)</f>
        <v/>
      </c>
      <c r="E555" s="33" t="str">
        <f>IF('Board Summary'!$B$9="","",'Board Summary'!$B$9)</f>
        <v/>
      </c>
      <c r="F555" s="33" t="str">
        <f>IF('Board Summary'!$C$9="","",'Board Summary'!$C$9)</f>
        <v/>
      </c>
      <c r="G555" s="33" t="str">
        <f>IF('Board Summary'!$E$9="","",'Board Summary'!$E$9)</f>
        <v/>
      </c>
      <c r="H555" t="str">
        <v>3.1 QR11</v>
      </c>
      <c r="I555" t="str">
        <v>Not assessed</v>
      </c>
    </row>
    <row r="556" spans="1:9" x14ac:dyDescent="0.35">
      <c r="A556" t="str">
        <f>IF('Board Summary'!$B$5="","",'Board Summary'!$B$5)</f>
        <v/>
      </c>
      <c r="B556" t="str">
        <f>IF('Board Summary'!$B$6="","",'Board Summary'!$B$6)</f>
        <v/>
      </c>
      <c r="C556" t="str">
        <f>IF('Board Summary'!$B$7="","",'Board Summary'!$B$7)</f>
        <v/>
      </c>
      <c r="D556" t="str">
        <f>IF('Board Summary'!$B$8="","",'Board Summary'!$B$8)</f>
        <v/>
      </c>
      <c r="E556" s="33" t="str">
        <f>IF('Board Summary'!$B$9="","",'Board Summary'!$B$9)</f>
        <v/>
      </c>
      <c r="F556" s="33" t="str">
        <f>IF('Board Summary'!$C$9="","",'Board Summary'!$C$9)</f>
        <v/>
      </c>
      <c r="G556" s="33" t="str">
        <f>IF('Board Summary'!$E$9="","",'Board Summary'!$E$9)</f>
        <v/>
      </c>
      <c r="H556" t="str">
        <v>3.2 MS1</v>
      </c>
      <c r="I556" t="str">
        <v>Not assessed</v>
      </c>
    </row>
    <row r="557" spans="1:9" x14ac:dyDescent="0.35">
      <c r="A557" t="str">
        <f>IF('Board Summary'!$B$5="","",'Board Summary'!$B$5)</f>
        <v/>
      </c>
      <c r="B557" t="str">
        <f>IF('Board Summary'!$B$6="","",'Board Summary'!$B$6)</f>
        <v/>
      </c>
      <c r="C557" t="str">
        <f>IF('Board Summary'!$B$7="","",'Board Summary'!$B$7)</f>
        <v/>
      </c>
      <c r="D557" t="str">
        <f>IF('Board Summary'!$B$8="","",'Board Summary'!$B$8)</f>
        <v/>
      </c>
      <c r="E557" s="33" t="str">
        <f>IF('Board Summary'!$B$9="","",'Board Summary'!$B$9)</f>
        <v/>
      </c>
      <c r="F557" s="33" t="str">
        <f>IF('Board Summary'!$C$9="","",'Board Summary'!$C$9)</f>
        <v/>
      </c>
      <c r="G557" s="33" t="str">
        <f>IF('Board Summary'!$E$9="","",'Board Summary'!$E$9)</f>
        <v/>
      </c>
      <c r="H557" t="str">
        <v>3.2 MS2</v>
      </c>
      <c r="I557" t="str">
        <v>Not assessed</v>
      </c>
    </row>
    <row r="558" spans="1:9" x14ac:dyDescent="0.35">
      <c r="A558" t="str">
        <f>IF('Board Summary'!$B$5="","",'Board Summary'!$B$5)</f>
        <v/>
      </c>
      <c r="B558" t="str">
        <f>IF('Board Summary'!$B$6="","",'Board Summary'!$B$6)</f>
        <v/>
      </c>
      <c r="C558" t="str">
        <f>IF('Board Summary'!$B$7="","",'Board Summary'!$B$7)</f>
        <v/>
      </c>
      <c r="D558" t="str">
        <f>IF('Board Summary'!$B$8="","",'Board Summary'!$B$8)</f>
        <v/>
      </c>
      <c r="E558" s="33" t="str">
        <f>IF('Board Summary'!$B$9="","",'Board Summary'!$B$9)</f>
        <v/>
      </c>
      <c r="F558" s="33" t="str">
        <f>IF('Board Summary'!$C$9="","",'Board Summary'!$C$9)</f>
        <v/>
      </c>
      <c r="G558" s="33" t="str">
        <f>IF('Board Summary'!$E$9="","",'Board Summary'!$E$9)</f>
        <v/>
      </c>
      <c r="H558" t="str">
        <v>3.2 MS3</v>
      </c>
      <c r="I558" t="str">
        <v>Not assessed</v>
      </c>
    </row>
    <row r="559" spans="1:9" x14ac:dyDescent="0.35">
      <c r="A559" t="str">
        <f>IF('Board Summary'!$B$5="","",'Board Summary'!$B$5)</f>
        <v/>
      </c>
      <c r="B559" t="str">
        <f>IF('Board Summary'!$B$6="","",'Board Summary'!$B$6)</f>
        <v/>
      </c>
      <c r="C559" t="str">
        <f>IF('Board Summary'!$B$7="","",'Board Summary'!$B$7)</f>
        <v/>
      </c>
      <c r="D559" t="str">
        <f>IF('Board Summary'!$B$8="","",'Board Summary'!$B$8)</f>
        <v/>
      </c>
      <c r="E559" s="33" t="str">
        <f>IF('Board Summary'!$B$9="","",'Board Summary'!$B$9)</f>
        <v/>
      </c>
      <c r="F559" s="33" t="str">
        <f>IF('Board Summary'!$C$9="","",'Board Summary'!$C$9)</f>
        <v/>
      </c>
      <c r="G559" s="33" t="str">
        <f>IF('Board Summary'!$E$9="","",'Board Summary'!$E$9)</f>
        <v/>
      </c>
      <c r="H559" t="str">
        <v>3.2 MS4</v>
      </c>
      <c r="I559" t="str">
        <v>Not assessed</v>
      </c>
    </row>
    <row r="560" spans="1:9" x14ac:dyDescent="0.35">
      <c r="A560" t="str">
        <f>IF('Board Summary'!$B$5="","",'Board Summary'!$B$5)</f>
        <v/>
      </c>
      <c r="B560" t="str">
        <f>IF('Board Summary'!$B$6="","",'Board Summary'!$B$6)</f>
        <v/>
      </c>
      <c r="C560" t="str">
        <f>IF('Board Summary'!$B$7="","",'Board Summary'!$B$7)</f>
        <v/>
      </c>
      <c r="D560" t="str">
        <f>IF('Board Summary'!$B$8="","",'Board Summary'!$B$8)</f>
        <v/>
      </c>
      <c r="E560" s="33" t="str">
        <f>IF('Board Summary'!$B$9="","",'Board Summary'!$B$9)</f>
        <v/>
      </c>
      <c r="F560" s="33" t="str">
        <f>IF('Board Summary'!$C$9="","",'Board Summary'!$C$9)</f>
        <v/>
      </c>
      <c r="G560" s="33" t="str">
        <f>IF('Board Summary'!$E$9="","",'Board Summary'!$E$9)</f>
        <v/>
      </c>
      <c r="H560" t="str">
        <v>3.2 MS5</v>
      </c>
      <c r="I560" t="str">
        <v>Not assessed</v>
      </c>
    </row>
    <row r="561" spans="1:9" x14ac:dyDescent="0.35">
      <c r="A561" t="str">
        <f>IF('Board Summary'!$B$5="","",'Board Summary'!$B$5)</f>
        <v/>
      </c>
      <c r="B561" t="str">
        <f>IF('Board Summary'!$B$6="","",'Board Summary'!$B$6)</f>
        <v/>
      </c>
      <c r="C561" t="str">
        <f>IF('Board Summary'!$B$7="","",'Board Summary'!$B$7)</f>
        <v/>
      </c>
      <c r="D561" t="str">
        <f>IF('Board Summary'!$B$8="","",'Board Summary'!$B$8)</f>
        <v/>
      </c>
      <c r="E561" s="33" t="str">
        <f>IF('Board Summary'!$B$9="","",'Board Summary'!$B$9)</f>
        <v/>
      </c>
      <c r="F561" s="33" t="str">
        <f>IF('Board Summary'!$C$9="","",'Board Summary'!$C$9)</f>
        <v/>
      </c>
      <c r="G561" s="33" t="str">
        <f>IF('Board Summary'!$E$9="","",'Board Summary'!$E$9)</f>
        <v/>
      </c>
      <c r="H561" t="str">
        <v>3.2 MS6</v>
      </c>
      <c r="I561" t="str">
        <v>Not assessed</v>
      </c>
    </row>
    <row r="562" spans="1:9" x14ac:dyDescent="0.35">
      <c r="A562" t="str">
        <f>IF('Board Summary'!$B$5="","",'Board Summary'!$B$5)</f>
        <v/>
      </c>
      <c r="B562" t="str">
        <f>IF('Board Summary'!$B$6="","",'Board Summary'!$B$6)</f>
        <v/>
      </c>
      <c r="C562" t="str">
        <f>IF('Board Summary'!$B$7="","",'Board Summary'!$B$7)</f>
        <v/>
      </c>
      <c r="D562" t="str">
        <f>IF('Board Summary'!$B$8="","",'Board Summary'!$B$8)</f>
        <v/>
      </c>
      <c r="E562" s="33" t="str">
        <f>IF('Board Summary'!$B$9="","",'Board Summary'!$B$9)</f>
        <v/>
      </c>
      <c r="F562" s="33" t="str">
        <f>IF('Board Summary'!$C$9="","",'Board Summary'!$C$9)</f>
        <v/>
      </c>
      <c r="G562" s="33" t="str">
        <f>IF('Board Summary'!$E$9="","",'Board Summary'!$E$9)</f>
        <v/>
      </c>
      <c r="H562" t="str">
        <v>3.2 MS7</v>
      </c>
      <c r="I562" t="str">
        <v>Not assessed</v>
      </c>
    </row>
    <row r="563" spans="1:9" x14ac:dyDescent="0.35">
      <c r="A563" t="str">
        <f>IF('Board Summary'!$B$5="","",'Board Summary'!$B$5)</f>
        <v/>
      </c>
      <c r="B563" t="str">
        <f>IF('Board Summary'!$B$6="","",'Board Summary'!$B$6)</f>
        <v/>
      </c>
      <c r="C563" t="str">
        <f>IF('Board Summary'!$B$7="","",'Board Summary'!$B$7)</f>
        <v/>
      </c>
      <c r="D563" t="str">
        <f>IF('Board Summary'!$B$8="","",'Board Summary'!$B$8)</f>
        <v/>
      </c>
      <c r="E563" s="33" t="str">
        <f>IF('Board Summary'!$B$9="","",'Board Summary'!$B$9)</f>
        <v/>
      </c>
      <c r="F563" s="33" t="str">
        <f>IF('Board Summary'!$C$9="","",'Board Summary'!$C$9)</f>
        <v/>
      </c>
      <c r="G563" s="33" t="str">
        <f>IF('Board Summary'!$E$9="","",'Board Summary'!$E$9)</f>
        <v/>
      </c>
      <c r="H563" t="str">
        <v>3.2 MS8</v>
      </c>
      <c r="I563" t="str">
        <v>Not assessed</v>
      </c>
    </row>
    <row r="564" spans="1:9" x14ac:dyDescent="0.35">
      <c r="A564" t="str">
        <f>IF('Board Summary'!$B$5="","",'Board Summary'!$B$5)</f>
        <v/>
      </c>
      <c r="B564" t="str">
        <f>IF('Board Summary'!$B$6="","",'Board Summary'!$B$6)</f>
        <v/>
      </c>
      <c r="C564" t="str">
        <f>IF('Board Summary'!$B$7="","",'Board Summary'!$B$7)</f>
        <v/>
      </c>
      <c r="D564" t="str">
        <f>IF('Board Summary'!$B$8="","",'Board Summary'!$B$8)</f>
        <v/>
      </c>
      <c r="E564" s="33" t="str">
        <f>IF('Board Summary'!$B$9="","",'Board Summary'!$B$9)</f>
        <v/>
      </c>
      <c r="F564" s="33" t="str">
        <f>IF('Board Summary'!$C$9="","",'Board Summary'!$C$9)</f>
        <v/>
      </c>
      <c r="G564" s="33" t="str">
        <f>IF('Board Summary'!$E$9="","",'Board Summary'!$E$9)</f>
        <v/>
      </c>
      <c r="H564" t="str">
        <v>3.2 MS9</v>
      </c>
      <c r="I564" t="str">
        <v>Not assessed</v>
      </c>
    </row>
    <row r="565" spans="1:9" x14ac:dyDescent="0.35">
      <c r="A565" t="str">
        <f>IF('Board Summary'!$B$5="","",'Board Summary'!$B$5)</f>
        <v/>
      </c>
      <c r="B565" t="str">
        <f>IF('Board Summary'!$B$6="","",'Board Summary'!$B$6)</f>
        <v/>
      </c>
      <c r="C565" t="str">
        <f>IF('Board Summary'!$B$7="","",'Board Summary'!$B$7)</f>
        <v/>
      </c>
      <c r="D565" t="str">
        <f>IF('Board Summary'!$B$8="","",'Board Summary'!$B$8)</f>
        <v/>
      </c>
      <c r="E565" s="33" t="str">
        <f>IF('Board Summary'!$B$9="","",'Board Summary'!$B$9)</f>
        <v/>
      </c>
      <c r="F565" s="33" t="str">
        <f>IF('Board Summary'!$C$9="","",'Board Summary'!$C$9)</f>
        <v/>
      </c>
      <c r="G565" s="33" t="str">
        <f>IF('Board Summary'!$E$9="","",'Board Summary'!$E$9)</f>
        <v/>
      </c>
      <c r="H565" t="str">
        <v>3.2 MS10</v>
      </c>
      <c r="I565" t="str">
        <v>Not assessed</v>
      </c>
    </row>
    <row r="566" spans="1:9" x14ac:dyDescent="0.35">
      <c r="A566" t="str">
        <f>IF('Board Summary'!$B$5="","",'Board Summary'!$B$5)</f>
        <v/>
      </c>
      <c r="B566" t="str">
        <f>IF('Board Summary'!$B$6="","",'Board Summary'!$B$6)</f>
        <v/>
      </c>
      <c r="C566" t="str">
        <f>IF('Board Summary'!$B$7="","",'Board Summary'!$B$7)</f>
        <v/>
      </c>
      <c r="D566" t="str">
        <f>IF('Board Summary'!$B$8="","",'Board Summary'!$B$8)</f>
        <v/>
      </c>
      <c r="E566" s="33" t="str">
        <f>IF('Board Summary'!$B$9="","",'Board Summary'!$B$9)</f>
        <v/>
      </c>
      <c r="F566" s="33" t="str">
        <f>IF('Board Summary'!$C$9="","",'Board Summary'!$C$9)</f>
        <v/>
      </c>
      <c r="G566" s="33" t="str">
        <f>IF('Board Summary'!$E$9="","",'Board Summary'!$E$9)</f>
        <v/>
      </c>
      <c r="H566" t="str">
        <v>3.2 MS11</v>
      </c>
      <c r="I566" t="str">
        <v>Not assessed</v>
      </c>
    </row>
    <row r="567" spans="1:9" x14ac:dyDescent="0.35">
      <c r="A567" t="str">
        <f>IF('Board Summary'!$B$5="","",'Board Summary'!$B$5)</f>
        <v/>
      </c>
      <c r="B567" t="str">
        <f>IF('Board Summary'!$B$6="","",'Board Summary'!$B$6)</f>
        <v/>
      </c>
      <c r="C567" t="str">
        <f>IF('Board Summary'!$B$7="","",'Board Summary'!$B$7)</f>
        <v/>
      </c>
      <c r="D567" t="str">
        <f>IF('Board Summary'!$B$8="","",'Board Summary'!$B$8)</f>
        <v/>
      </c>
      <c r="E567" s="33" t="str">
        <f>IF('Board Summary'!$B$9="","",'Board Summary'!$B$9)</f>
        <v/>
      </c>
      <c r="F567" s="33" t="str">
        <f>IF('Board Summary'!$C$9="","",'Board Summary'!$C$9)</f>
        <v/>
      </c>
      <c r="G567" s="33" t="str">
        <f>IF('Board Summary'!$E$9="","",'Board Summary'!$E$9)</f>
        <v/>
      </c>
      <c r="H567" t="str">
        <v>3.2 MS12</v>
      </c>
      <c r="I567" t="str">
        <v>Not assessed</v>
      </c>
    </row>
    <row r="568" spans="1:9" x14ac:dyDescent="0.35">
      <c r="A568" t="str">
        <f>IF('Board Summary'!$B$5="","",'Board Summary'!$B$5)</f>
        <v/>
      </c>
      <c r="B568" t="str">
        <f>IF('Board Summary'!$B$6="","",'Board Summary'!$B$6)</f>
        <v/>
      </c>
      <c r="C568" t="str">
        <f>IF('Board Summary'!$B$7="","",'Board Summary'!$B$7)</f>
        <v/>
      </c>
      <c r="D568" t="str">
        <f>IF('Board Summary'!$B$8="","",'Board Summary'!$B$8)</f>
        <v/>
      </c>
      <c r="E568" s="33" t="str">
        <f>IF('Board Summary'!$B$9="","",'Board Summary'!$B$9)</f>
        <v/>
      </c>
      <c r="F568" s="33" t="str">
        <f>IF('Board Summary'!$C$9="","",'Board Summary'!$C$9)</f>
        <v/>
      </c>
      <c r="G568" s="33" t="str">
        <f>IF('Board Summary'!$E$9="","",'Board Summary'!$E$9)</f>
        <v/>
      </c>
      <c r="H568" t="str">
        <v>3.2 MS13</v>
      </c>
      <c r="I568" t="str">
        <v>Not assessed</v>
      </c>
    </row>
    <row r="569" spans="1:9" x14ac:dyDescent="0.35">
      <c r="A569" t="str">
        <f>IF('Board Summary'!$B$5="","",'Board Summary'!$B$5)</f>
        <v/>
      </c>
      <c r="B569" t="str">
        <f>IF('Board Summary'!$B$6="","",'Board Summary'!$B$6)</f>
        <v/>
      </c>
      <c r="C569" t="str">
        <f>IF('Board Summary'!$B$7="","",'Board Summary'!$B$7)</f>
        <v/>
      </c>
      <c r="D569" t="str">
        <f>IF('Board Summary'!$B$8="","",'Board Summary'!$B$8)</f>
        <v/>
      </c>
      <c r="E569" s="33" t="str">
        <f>IF('Board Summary'!$B$9="","",'Board Summary'!$B$9)</f>
        <v/>
      </c>
      <c r="F569" s="33" t="str">
        <f>IF('Board Summary'!$C$9="","",'Board Summary'!$C$9)</f>
        <v/>
      </c>
      <c r="G569" s="33" t="str">
        <f>IF('Board Summary'!$E$9="","",'Board Summary'!$E$9)</f>
        <v/>
      </c>
      <c r="H569" t="str">
        <v>3.2 QR1</v>
      </c>
      <c r="I569" t="str">
        <v>Not assessed</v>
      </c>
    </row>
    <row r="570" spans="1:9" x14ac:dyDescent="0.35">
      <c r="A570" t="str">
        <f>IF('Board Summary'!$B$5="","",'Board Summary'!$B$5)</f>
        <v/>
      </c>
      <c r="B570" t="str">
        <f>IF('Board Summary'!$B$6="","",'Board Summary'!$B$6)</f>
        <v/>
      </c>
      <c r="C570" t="str">
        <f>IF('Board Summary'!$B$7="","",'Board Summary'!$B$7)</f>
        <v/>
      </c>
      <c r="D570" t="str">
        <f>IF('Board Summary'!$B$8="","",'Board Summary'!$B$8)</f>
        <v/>
      </c>
      <c r="E570" s="33" t="str">
        <f>IF('Board Summary'!$B$9="","",'Board Summary'!$B$9)</f>
        <v/>
      </c>
      <c r="F570" s="33" t="str">
        <f>IF('Board Summary'!$C$9="","",'Board Summary'!$C$9)</f>
        <v/>
      </c>
      <c r="G570" s="33" t="str">
        <f>IF('Board Summary'!$E$9="","",'Board Summary'!$E$9)</f>
        <v/>
      </c>
      <c r="H570" t="str">
        <v>3.2 QR2</v>
      </c>
      <c r="I570" t="str">
        <v>Not assessed</v>
      </c>
    </row>
    <row r="571" spans="1:9" x14ac:dyDescent="0.35">
      <c r="A571" t="str">
        <f>IF('Board Summary'!$B$5="","",'Board Summary'!$B$5)</f>
        <v/>
      </c>
      <c r="B571" t="str">
        <f>IF('Board Summary'!$B$6="","",'Board Summary'!$B$6)</f>
        <v/>
      </c>
      <c r="C571" t="str">
        <f>IF('Board Summary'!$B$7="","",'Board Summary'!$B$7)</f>
        <v/>
      </c>
      <c r="D571" t="str">
        <f>IF('Board Summary'!$B$8="","",'Board Summary'!$B$8)</f>
        <v/>
      </c>
      <c r="E571" s="33" t="str">
        <f>IF('Board Summary'!$B$9="","",'Board Summary'!$B$9)</f>
        <v/>
      </c>
      <c r="F571" s="33" t="str">
        <f>IF('Board Summary'!$C$9="","",'Board Summary'!$C$9)</f>
        <v/>
      </c>
      <c r="G571" s="33" t="str">
        <f>IF('Board Summary'!$E$9="","",'Board Summary'!$E$9)</f>
        <v/>
      </c>
      <c r="H571" t="str">
        <v>3.2 QR3</v>
      </c>
      <c r="I571" t="str">
        <v>Not assessed</v>
      </c>
    </row>
    <row r="572" spans="1:9" x14ac:dyDescent="0.35">
      <c r="A572" t="str">
        <f>IF('Board Summary'!$B$5="","",'Board Summary'!$B$5)</f>
        <v/>
      </c>
      <c r="B572" t="str">
        <f>IF('Board Summary'!$B$6="","",'Board Summary'!$B$6)</f>
        <v/>
      </c>
      <c r="C572" t="str">
        <f>IF('Board Summary'!$B$7="","",'Board Summary'!$B$7)</f>
        <v/>
      </c>
      <c r="D572" t="str">
        <f>IF('Board Summary'!$B$8="","",'Board Summary'!$B$8)</f>
        <v/>
      </c>
      <c r="E572" s="33" t="str">
        <f>IF('Board Summary'!$B$9="","",'Board Summary'!$B$9)</f>
        <v/>
      </c>
      <c r="F572" s="33" t="str">
        <f>IF('Board Summary'!$C$9="","",'Board Summary'!$C$9)</f>
        <v/>
      </c>
      <c r="G572" s="33" t="str">
        <f>IF('Board Summary'!$E$9="","",'Board Summary'!$E$9)</f>
        <v/>
      </c>
      <c r="H572" t="str">
        <v>3.2 QR4</v>
      </c>
      <c r="I572" t="str">
        <v>Not assessed</v>
      </c>
    </row>
    <row r="573" spans="1:9" x14ac:dyDescent="0.35">
      <c r="A573" t="str">
        <f>IF('Board Summary'!$B$5="","",'Board Summary'!$B$5)</f>
        <v/>
      </c>
      <c r="B573" t="str">
        <f>IF('Board Summary'!$B$6="","",'Board Summary'!$B$6)</f>
        <v/>
      </c>
      <c r="C573" t="str">
        <f>IF('Board Summary'!$B$7="","",'Board Summary'!$B$7)</f>
        <v/>
      </c>
      <c r="D573" t="str">
        <f>IF('Board Summary'!$B$8="","",'Board Summary'!$B$8)</f>
        <v/>
      </c>
      <c r="E573" s="33" t="str">
        <f>IF('Board Summary'!$B$9="","",'Board Summary'!$B$9)</f>
        <v/>
      </c>
      <c r="F573" s="33" t="str">
        <f>IF('Board Summary'!$C$9="","",'Board Summary'!$C$9)</f>
        <v/>
      </c>
      <c r="G573" s="33" t="str">
        <f>IF('Board Summary'!$E$9="","",'Board Summary'!$E$9)</f>
        <v/>
      </c>
      <c r="H573" t="str">
        <v>3.2 QR5</v>
      </c>
      <c r="I573" t="str">
        <v>Not assessed</v>
      </c>
    </row>
    <row r="574" spans="1:9" x14ac:dyDescent="0.35">
      <c r="A574" t="str">
        <f>IF('Board Summary'!$B$5="","",'Board Summary'!$B$5)</f>
        <v/>
      </c>
      <c r="B574" t="str">
        <f>IF('Board Summary'!$B$6="","",'Board Summary'!$B$6)</f>
        <v/>
      </c>
      <c r="C574" t="str">
        <f>IF('Board Summary'!$B$7="","",'Board Summary'!$B$7)</f>
        <v/>
      </c>
      <c r="D574" t="str">
        <f>IF('Board Summary'!$B$8="","",'Board Summary'!$B$8)</f>
        <v/>
      </c>
      <c r="E574" s="33" t="str">
        <f>IF('Board Summary'!$B$9="","",'Board Summary'!$B$9)</f>
        <v/>
      </c>
      <c r="F574" s="33" t="str">
        <f>IF('Board Summary'!$C$9="","",'Board Summary'!$C$9)</f>
        <v/>
      </c>
      <c r="G574" s="33" t="str">
        <f>IF('Board Summary'!$E$9="","",'Board Summary'!$E$9)</f>
        <v/>
      </c>
      <c r="H574" t="str">
        <v>3.2 QR6</v>
      </c>
      <c r="I574" t="str">
        <v>Not assessed</v>
      </c>
    </row>
    <row r="575" spans="1:9" x14ac:dyDescent="0.35">
      <c r="A575" t="str">
        <f>IF('Board Summary'!$B$5="","",'Board Summary'!$B$5)</f>
        <v/>
      </c>
      <c r="B575" t="str">
        <f>IF('Board Summary'!$B$6="","",'Board Summary'!$B$6)</f>
        <v/>
      </c>
      <c r="C575" t="str">
        <f>IF('Board Summary'!$B$7="","",'Board Summary'!$B$7)</f>
        <v/>
      </c>
      <c r="D575" t="str">
        <f>IF('Board Summary'!$B$8="","",'Board Summary'!$B$8)</f>
        <v/>
      </c>
      <c r="E575" s="33" t="str">
        <f>IF('Board Summary'!$B$9="","",'Board Summary'!$B$9)</f>
        <v/>
      </c>
      <c r="F575" s="33" t="str">
        <f>IF('Board Summary'!$C$9="","",'Board Summary'!$C$9)</f>
        <v/>
      </c>
      <c r="G575" s="33" t="str">
        <f>IF('Board Summary'!$E$9="","",'Board Summary'!$E$9)</f>
        <v/>
      </c>
      <c r="H575" t="str">
        <v>3.2 QR7</v>
      </c>
      <c r="I575" t="str">
        <v>Not assessed</v>
      </c>
    </row>
    <row r="576" spans="1:9" x14ac:dyDescent="0.35">
      <c r="A576" t="str">
        <f>IF('Board Summary'!$B$5="","",'Board Summary'!$B$5)</f>
        <v/>
      </c>
      <c r="B576" t="str">
        <f>IF('Board Summary'!$B$6="","",'Board Summary'!$B$6)</f>
        <v/>
      </c>
      <c r="C576" t="str">
        <f>IF('Board Summary'!$B$7="","",'Board Summary'!$B$7)</f>
        <v/>
      </c>
      <c r="D576" t="str">
        <f>IF('Board Summary'!$B$8="","",'Board Summary'!$B$8)</f>
        <v/>
      </c>
      <c r="E576" s="33" t="str">
        <f>IF('Board Summary'!$B$9="","",'Board Summary'!$B$9)</f>
        <v/>
      </c>
      <c r="F576" s="33" t="str">
        <f>IF('Board Summary'!$C$9="","",'Board Summary'!$C$9)</f>
        <v/>
      </c>
      <c r="G576" s="33" t="str">
        <f>IF('Board Summary'!$E$9="","",'Board Summary'!$E$9)</f>
        <v/>
      </c>
      <c r="H576" t="str">
        <v>3.2 QR8</v>
      </c>
      <c r="I576" t="str">
        <v>Not assessed</v>
      </c>
    </row>
    <row r="577" spans="1:9" x14ac:dyDescent="0.35">
      <c r="A577" t="str">
        <f>IF('Board Summary'!$B$5="","",'Board Summary'!$B$5)</f>
        <v/>
      </c>
      <c r="B577" t="str">
        <f>IF('Board Summary'!$B$6="","",'Board Summary'!$B$6)</f>
        <v/>
      </c>
      <c r="C577" t="str">
        <f>IF('Board Summary'!$B$7="","",'Board Summary'!$B$7)</f>
        <v/>
      </c>
      <c r="D577" t="str">
        <f>IF('Board Summary'!$B$8="","",'Board Summary'!$B$8)</f>
        <v/>
      </c>
      <c r="E577" s="33" t="str">
        <f>IF('Board Summary'!$B$9="","",'Board Summary'!$B$9)</f>
        <v/>
      </c>
      <c r="F577" s="33" t="str">
        <f>IF('Board Summary'!$C$9="","",'Board Summary'!$C$9)</f>
        <v/>
      </c>
      <c r="G577" s="33" t="str">
        <f>IF('Board Summary'!$E$9="","",'Board Summary'!$E$9)</f>
        <v/>
      </c>
      <c r="H577" t="str">
        <v>3.3 MS1</v>
      </c>
      <c r="I577" t="str">
        <v>Not assessed</v>
      </c>
    </row>
    <row r="578" spans="1:9" x14ac:dyDescent="0.35">
      <c r="A578" t="str">
        <f>IF('Board Summary'!$B$5="","",'Board Summary'!$B$5)</f>
        <v/>
      </c>
      <c r="B578" t="str">
        <f>IF('Board Summary'!$B$6="","",'Board Summary'!$B$6)</f>
        <v/>
      </c>
      <c r="C578" t="str">
        <f>IF('Board Summary'!$B$7="","",'Board Summary'!$B$7)</f>
        <v/>
      </c>
      <c r="D578" t="str">
        <f>IF('Board Summary'!$B$8="","",'Board Summary'!$B$8)</f>
        <v/>
      </c>
      <c r="E578" s="33" t="str">
        <f>IF('Board Summary'!$B$9="","",'Board Summary'!$B$9)</f>
        <v/>
      </c>
      <c r="F578" s="33" t="str">
        <f>IF('Board Summary'!$C$9="","",'Board Summary'!$C$9)</f>
        <v/>
      </c>
      <c r="G578" s="33" t="str">
        <f>IF('Board Summary'!$E$9="","",'Board Summary'!$E$9)</f>
        <v/>
      </c>
      <c r="H578" t="str">
        <v>3.3 MS2</v>
      </c>
      <c r="I578" t="str">
        <v>Not assessed</v>
      </c>
    </row>
    <row r="579" spans="1:9" x14ac:dyDescent="0.35">
      <c r="A579" t="str">
        <f>IF('Board Summary'!$B$5="","",'Board Summary'!$B$5)</f>
        <v/>
      </c>
      <c r="B579" t="str">
        <f>IF('Board Summary'!$B$6="","",'Board Summary'!$B$6)</f>
        <v/>
      </c>
      <c r="C579" t="str">
        <f>IF('Board Summary'!$B$7="","",'Board Summary'!$B$7)</f>
        <v/>
      </c>
      <c r="D579" t="str">
        <f>IF('Board Summary'!$B$8="","",'Board Summary'!$B$8)</f>
        <v/>
      </c>
      <c r="E579" s="33" t="str">
        <f>IF('Board Summary'!$B$9="","",'Board Summary'!$B$9)</f>
        <v/>
      </c>
      <c r="F579" s="33" t="str">
        <f>IF('Board Summary'!$C$9="","",'Board Summary'!$C$9)</f>
        <v/>
      </c>
      <c r="G579" s="33" t="str">
        <f>IF('Board Summary'!$E$9="","",'Board Summary'!$E$9)</f>
        <v/>
      </c>
      <c r="H579" t="str">
        <v>3.3 MS3</v>
      </c>
      <c r="I579" t="str">
        <v>Not assessed</v>
      </c>
    </row>
    <row r="580" spans="1:9" x14ac:dyDescent="0.35">
      <c r="A580" t="str">
        <f>IF('Board Summary'!$B$5="","",'Board Summary'!$B$5)</f>
        <v/>
      </c>
      <c r="B580" t="str">
        <f>IF('Board Summary'!$B$6="","",'Board Summary'!$B$6)</f>
        <v/>
      </c>
      <c r="C580" t="str">
        <f>IF('Board Summary'!$B$7="","",'Board Summary'!$B$7)</f>
        <v/>
      </c>
      <c r="D580" t="str">
        <f>IF('Board Summary'!$B$8="","",'Board Summary'!$B$8)</f>
        <v/>
      </c>
      <c r="E580" s="33" t="str">
        <f>IF('Board Summary'!$B$9="","",'Board Summary'!$B$9)</f>
        <v/>
      </c>
      <c r="F580" s="33" t="str">
        <f>IF('Board Summary'!$C$9="","",'Board Summary'!$C$9)</f>
        <v/>
      </c>
      <c r="G580" s="33" t="str">
        <f>IF('Board Summary'!$E$9="","",'Board Summary'!$E$9)</f>
        <v/>
      </c>
      <c r="H580" t="str">
        <v>3.3 MS4</v>
      </c>
      <c r="I580" t="str">
        <v>Not assessed</v>
      </c>
    </row>
    <row r="581" spans="1:9" x14ac:dyDescent="0.35">
      <c r="A581" t="str">
        <f>IF('Board Summary'!$B$5="","",'Board Summary'!$B$5)</f>
        <v/>
      </c>
      <c r="B581" t="str">
        <f>IF('Board Summary'!$B$6="","",'Board Summary'!$B$6)</f>
        <v/>
      </c>
      <c r="C581" t="str">
        <f>IF('Board Summary'!$B$7="","",'Board Summary'!$B$7)</f>
        <v/>
      </c>
      <c r="D581" t="str">
        <f>IF('Board Summary'!$B$8="","",'Board Summary'!$B$8)</f>
        <v/>
      </c>
      <c r="E581" s="33" t="str">
        <f>IF('Board Summary'!$B$9="","",'Board Summary'!$B$9)</f>
        <v/>
      </c>
      <c r="F581" s="33" t="str">
        <f>IF('Board Summary'!$C$9="","",'Board Summary'!$C$9)</f>
        <v/>
      </c>
      <c r="G581" s="33" t="str">
        <f>IF('Board Summary'!$E$9="","",'Board Summary'!$E$9)</f>
        <v/>
      </c>
      <c r="H581" t="str">
        <v>3.3 MS5</v>
      </c>
      <c r="I581" t="str">
        <v>Not assessed</v>
      </c>
    </row>
    <row r="582" spans="1:9" x14ac:dyDescent="0.35">
      <c r="A582" t="str">
        <f>IF('Board Summary'!$B$5="","",'Board Summary'!$B$5)</f>
        <v/>
      </c>
      <c r="B582" t="str">
        <f>IF('Board Summary'!$B$6="","",'Board Summary'!$B$6)</f>
        <v/>
      </c>
      <c r="C582" t="str">
        <f>IF('Board Summary'!$B$7="","",'Board Summary'!$B$7)</f>
        <v/>
      </c>
      <c r="D582" t="str">
        <f>IF('Board Summary'!$B$8="","",'Board Summary'!$B$8)</f>
        <v/>
      </c>
      <c r="E582" s="33" t="str">
        <f>IF('Board Summary'!$B$9="","",'Board Summary'!$B$9)</f>
        <v/>
      </c>
      <c r="F582" s="33" t="str">
        <f>IF('Board Summary'!$C$9="","",'Board Summary'!$C$9)</f>
        <v/>
      </c>
      <c r="G582" s="33" t="str">
        <f>IF('Board Summary'!$E$9="","",'Board Summary'!$E$9)</f>
        <v/>
      </c>
      <c r="H582" t="str">
        <v>3.3 MS6</v>
      </c>
      <c r="I582" t="str">
        <v>Not assessed</v>
      </c>
    </row>
    <row r="583" spans="1:9" x14ac:dyDescent="0.35">
      <c r="A583" t="str">
        <f>IF('Board Summary'!$B$5="","",'Board Summary'!$B$5)</f>
        <v/>
      </c>
      <c r="B583" t="str">
        <f>IF('Board Summary'!$B$6="","",'Board Summary'!$B$6)</f>
        <v/>
      </c>
      <c r="C583" t="str">
        <f>IF('Board Summary'!$B$7="","",'Board Summary'!$B$7)</f>
        <v/>
      </c>
      <c r="D583" t="str">
        <f>IF('Board Summary'!$B$8="","",'Board Summary'!$B$8)</f>
        <v/>
      </c>
      <c r="E583" s="33" t="str">
        <f>IF('Board Summary'!$B$9="","",'Board Summary'!$B$9)</f>
        <v/>
      </c>
      <c r="F583" s="33" t="str">
        <f>IF('Board Summary'!$C$9="","",'Board Summary'!$C$9)</f>
        <v/>
      </c>
      <c r="G583" s="33" t="str">
        <f>IF('Board Summary'!$E$9="","",'Board Summary'!$E$9)</f>
        <v/>
      </c>
      <c r="H583" t="str">
        <v>3.3 MS7</v>
      </c>
      <c r="I583" t="str">
        <v>Not assessed</v>
      </c>
    </row>
    <row r="584" spans="1:9" x14ac:dyDescent="0.35">
      <c r="A584" t="str">
        <f>IF('Board Summary'!$B$5="","",'Board Summary'!$B$5)</f>
        <v/>
      </c>
      <c r="B584" t="str">
        <f>IF('Board Summary'!$B$6="","",'Board Summary'!$B$6)</f>
        <v/>
      </c>
      <c r="C584" t="str">
        <f>IF('Board Summary'!$B$7="","",'Board Summary'!$B$7)</f>
        <v/>
      </c>
      <c r="D584" t="str">
        <f>IF('Board Summary'!$B$8="","",'Board Summary'!$B$8)</f>
        <v/>
      </c>
      <c r="E584" s="33" t="str">
        <f>IF('Board Summary'!$B$9="","",'Board Summary'!$B$9)</f>
        <v/>
      </c>
      <c r="F584" s="33" t="str">
        <f>IF('Board Summary'!$C$9="","",'Board Summary'!$C$9)</f>
        <v/>
      </c>
      <c r="G584" s="33" t="str">
        <f>IF('Board Summary'!$E$9="","",'Board Summary'!$E$9)</f>
        <v/>
      </c>
      <c r="H584" t="str">
        <v>3.3 MS8</v>
      </c>
      <c r="I584" t="str">
        <v>Not assessed</v>
      </c>
    </row>
    <row r="585" spans="1:9" x14ac:dyDescent="0.35">
      <c r="A585" t="str">
        <f>IF('Board Summary'!$B$5="","",'Board Summary'!$B$5)</f>
        <v/>
      </c>
      <c r="B585" t="str">
        <f>IF('Board Summary'!$B$6="","",'Board Summary'!$B$6)</f>
        <v/>
      </c>
      <c r="C585" t="str">
        <f>IF('Board Summary'!$B$7="","",'Board Summary'!$B$7)</f>
        <v/>
      </c>
      <c r="D585" t="str">
        <f>IF('Board Summary'!$B$8="","",'Board Summary'!$B$8)</f>
        <v/>
      </c>
      <c r="E585" s="33" t="str">
        <f>IF('Board Summary'!$B$9="","",'Board Summary'!$B$9)</f>
        <v/>
      </c>
      <c r="F585" s="33" t="str">
        <f>IF('Board Summary'!$C$9="","",'Board Summary'!$C$9)</f>
        <v/>
      </c>
      <c r="G585" s="33" t="str">
        <f>IF('Board Summary'!$E$9="","",'Board Summary'!$E$9)</f>
        <v/>
      </c>
      <c r="H585" t="str">
        <v>3.3 QR1</v>
      </c>
      <c r="I585" t="str">
        <v>Not assessed</v>
      </c>
    </row>
    <row r="586" spans="1:9" x14ac:dyDescent="0.35">
      <c r="A586" t="str">
        <f>IF('Board Summary'!$B$5="","",'Board Summary'!$B$5)</f>
        <v/>
      </c>
      <c r="B586" t="str">
        <f>IF('Board Summary'!$B$6="","",'Board Summary'!$B$6)</f>
        <v/>
      </c>
      <c r="C586" t="str">
        <f>IF('Board Summary'!$B$7="","",'Board Summary'!$B$7)</f>
        <v/>
      </c>
      <c r="D586" t="str">
        <f>IF('Board Summary'!$B$8="","",'Board Summary'!$B$8)</f>
        <v/>
      </c>
      <c r="E586" s="33" t="str">
        <f>IF('Board Summary'!$B$9="","",'Board Summary'!$B$9)</f>
        <v/>
      </c>
      <c r="F586" s="33" t="str">
        <f>IF('Board Summary'!$C$9="","",'Board Summary'!$C$9)</f>
        <v/>
      </c>
      <c r="G586" s="33" t="str">
        <f>IF('Board Summary'!$E$9="","",'Board Summary'!$E$9)</f>
        <v/>
      </c>
      <c r="H586" t="str">
        <v>3.3 QR2</v>
      </c>
      <c r="I586" t="str">
        <v>Not assessed</v>
      </c>
    </row>
    <row r="587" spans="1:9" x14ac:dyDescent="0.35">
      <c r="A587" t="str">
        <f>IF('Board Summary'!$B$5="","",'Board Summary'!$B$5)</f>
        <v/>
      </c>
      <c r="B587" t="str">
        <f>IF('Board Summary'!$B$6="","",'Board Summary'!$B$6)</f>
        <v/>
      </c>
      <c r="C587" t="str">
        <f>IF('Board Summary'!$B$7="","",'Board Summary'!$B$7)</f>
        <v/>
      </c>
      <c r="D587" t="str">
        <f>IF('Board Summary'!$B$8="","",'Board Summary'!$B$8)</f>
        <v/>
      </c>
      <c r="E587" s="33" t="str">
        <f>IF('Board Summary'!$B$9="","",'Board Summary'!$B$9)</f>
        <v/>
      </c>
      <c r="F587" s="33" t="str">
        <f>IF('Board Summary'!$C$9="","",'Board Summary'!$C$9)</f>
        <v/>
      </c>
      <c r="G587" s="33" t="str">
        <f>IF('Board Summary'!$E$9="","",'Board Summary'!$E$9)</f>
        <v/>
      </c>
      <c r="H587" t="str">
        <v>3.3 QR3</v>
      </c>
      <c r="I587" t="str">
        <v>Not assessed</v>
      </c>
    </row>
    <row r="588" spans="1:9" x14ac:dyDescent="0.35">
      <c r="A588" t="str">
        <f>IF('Board Summary'!$B$5="","",'Board Summary'!$B$5)</f>
        <v/>
      </c>
      <c r="B588" t="str">
        <f>IF('Board Summary'!$B$6="","",'Board Summary'!$B$6)</f>
        <v/>
      </c>
      <c r="C588" t="str">
        <f>IF('Board Summary'!$B$7="","",'Board Summary'!$B$7)</f>
        <v/>
      </c>
      <c r="D588" t="str">
        <f>IF('Board Summary'!$B$8="","",'Board Summary'!$B$8)</f>
        <v/>
      </c>
      <c r="E588" s="33" t="str">
        <f>IF('Board Summary'!$B$9="","",'Board Summary'!$B$9)</f>
        <v/>
      </c>
      <c r="F588" s="33" t="str">
        <f>IF('Board Summary'!$C$9="","",'Board Summary'!$C$9)</f>
        <v/>
      </c>
      <c r="G588" s="33" t="str">
        <f>IF('Board Summary'!$E$9="","",'Board Summary'!$E$9)</f>
        <v/>
      </c>
      <c r="H588" t="str">
        <v>3.3 QR4</v>
      </c>
      <c r="I588" t="str">
        <v>Not assessed</v>
      </c>
    </row>
    <row r="589" spans="1:9" x14ac:dyDescent="0.35">
      <c r="A589" t="str">
        <f>IF('Board Summary'!$B$5="","",'Board Summary'!$B$5)</f>
        <v/>
      </c>
      <c r="B589" t="str">
        <f>IF('Board Summary'!$B$6="","",'Board Summary'!$B$6)</f>
        <v/>
      </c>
      <c r="C589" t="str">
        <f>IF('Board Summary'!$B$7="","",'Board Summary'!$B$7)</f>
        <v/>
      </c>
      <c r="D589" t="str">
        <f>IF('Board Summary'!$B$8="","",'Board Summary'!$B$8)</f>
        <v/>
      </c>
      <c r="E589" s="33" t="str">
        <f>IF('Board Summary'!$B$9="","",'Board Summary'!$B$9)</f>
        <v/>
      </c>
      <c r="F589" s="33" t="str">
        <f>IF('Board Summary'!$C$9="","",'Board Summary'!$C$9)</f>
        <v/>
      </c>
      <c r="G589" s="33" t="str">
        <f>IF('Board Summary'!$E$9="","",'Board Summary'!$E$9)</f>
        <v/>
      </c>
      <c r="H589" t="str">
        <v>3.3 QR5</v>
      </c>
      <c r="I589" t="str">
        <v>Not assessed</v>
      </c>
    </row>
    <row r="590" spans="1:9" x14ac:dyDescent="0.35">
      <c r="A590" t="str">
        <f>IF('Board Summary'!$B$5="","",'Board Summary'!$B$5)</f>
        <v/>
      </c>
      <c r="B590" t="str">
        <f>IF('Board Summary'!$B$6="","",'Board Summary'!$B$6)</f>
        <v/>
      </c>
      <c r="C590" t="str">
        <f>IF('Board Summary'!$B$7="","",'Board Summary'!$B$7)</f>
        <v/>
      </c>
      <c r="D590" t="str">
        <f>IF('Board Summary'!$B$8="","",'Board Summary'!$B$8)</f>
        <v/>
      </c>
      <c r="E590" s="33" t="str">
        <f>IF('Board Summary'!$B$9="","",'Board Summary'!$B$9)</f>
        <v/>
      </c>
      <c r="F590" s="33" t="str">
        <f>IF('Board Summary'!$C$9="","",'Board Summary'!$C$9)</f>
        <v/>
      </c>
      <c r="G590" s="33" t="str">
        <f>IF('Board Summary'!$E$9="","",'Board Summary'!$E$9)</f>
        <v/>
      </c>
      <c r="H590" t="str">
        <v>3.4 MS1</v>
      </c>
      <c r="I590" t="str">
        <v>Not assessed</v>
      </c>
    </row>
    <row r="591" spans="1:9" x14ac:dyDescent="0.35">
      <c r="A591" t="str">
        <f>IF('Board Summary'!$B$5="","",'Board Summary'!$B$5)</f>
        <v/>
      </c>
      <c r="B591" t="str">
        <f>IF('Board Summary'!$B$6="","",'Board Summary'!$B$6)</f>
        <v/>
      </c>
      <c r="C591" t="str">
        <f>IF('Board Summary'!$B$7="","",'Board Summary'!$B$7)</f>
        <v/>
      </c>
      <c r="D591" t="str">
        <f>IF('Board Summary'!$B$8="","",'Board Summary'!$B$8)</f>
        <v/>
      </c>
      <c r="E591" s="33" t="str">
        <f>IF('Board Summary'!$B$9="","",'Board Summary'!$B$9)</f>
        <v/>
      </c>
      <c r="F591" s="33" t="str">
        <f>IF('Board Summary'!$C$9="","",'Board Summary'!$C$9)</f>
        <v/>
      </c>
      <c r="G591" s="33" t="str">
        <f>IF('Board Summary'!$E$9="","",'Board Summary'!$E$9)</f>
        <v/>
      </c>
      <c r="H591" t="str">
        <v>3.4 MS2</v>
      </c>
      <c r="I591" t="str">
        <v>Not assessed</v>
      </c>
    </row>
    <row r="592" spans="1:9" x14ac:dyDescent="0.35">
      <c r="A592" t="str">
        <f>IF('Board Summary'!$B$5="","",'Board Summary'!$B$5)</f>
        <v/>
      </c>
      <c r="B592" t="str">
        <f>IF('Board Summary'!$B$6="","",'Board Summary'!$B$6)</f>
        <v/>
      </c>
      <c r="C592" t="str">
        <f>IF('Board Summary'!$B$7="","",'Board Summary'!$B$7)</f>
        <v/>
      </c>
      <c r="D592" t="str">
        <f>IF('Board Summary'!$B$8="","",'Board Summary'!$B$8)</f>
        <v/>
      </c>
      <c r="E592" s="33" t="str">
        <f>IF('Board Summary'!$B$9="","",'Board Summary'!$B$9)</f>
        <v/>
      </c>
      <c r="F592" s="33" t="str">
        <f>IF('Board Summary'!$C$9="","",'Board Summary'!$C$9)</f>
        <v/>
      </c>
      <c r="G592" s="33" t="str">
        <f>IF('Board Summary'!$E$9="","",'Board Summary'!$E$9)</f>
        <v/>
      </c>
      <c r="H592" t="str">
        <v>3.4 MS3</v>
      </c>
      <c r="I592" t="str">
        <v>Not assessed</v>
      </c>
    </row>
    <row r="593" spans="1:9" x14ac:dyDescent="0.35">
      <c r="A593" t="str">
        <f>IF('Board Summary'!$B$5="","",'Board Summary'!$B$5)</f>
        <v/>
      </c>
      <c r="B593" t="str">
        <f>IF('Board Summary'!$B$6="","",'Board Summary'!$B$6)</f>
        <v/>
      </c>
      <c r="C593" t="str">
        <f>IF('Board Summary'!$B$7="","",'Board Summary'!$B$7)</f>
        <v/>
      </c>
      <c r="D593" t="str">
        <f>IF('Board Summary'!$B$8="","",'Board Summary'!$B$8)</f>
        <v/>
      </c>
      <c r="E593" s="33" t="str">
        <f>IF('Board Summary'!$B$9="","",'Board Summary'!$B$9)</f>
        <v/>
      </c>
      <c r="F593" s="33" t="str">
        <f>IF('Board Summary'!$C$9="","",'Board Summary'!$C$9)</f>
        <v/>
      </c>
      <c r="G593" s="33" t="str">
        <f>IF('Board Summary'!$E$9="","",'Board Summary'!$E$9)</f>
        <v/>
      </c>
      <c r="H593" t="str">
        <v>3.4 MS4</v>
      </c>
      <c r="I593" t="str">
        <v>Not assessed</v>
      </c>
    </row>
    <row r="594" spans="1:9" x14ac:dyDescent="0.35">
      <c r="A594" t="str">
        <f>IF('Board Summary'!$B$5="","",'Board Summary'!$B$5)</f>
        <v/>
      </c>
      <c r="B594" t="str">
        <f>IF('Board Summary'!$B$6="","",'Board Summary'!$B$6)</f>
        <v/>
      </c>
      <c r="C594" t="str">
        <f>IF('Board Summary'!$B$7="","",'Board Summary'!$B$7)</f>
        <v/>
      </c>
      <c r="D594" t="str">
        <f>IF('Board Summary'!$B$8="","",'Board Summary'!$B$8)</f>
        <v/>
      </c>
      <c r="E594" s="33" t="str">
        <f>IF('Board Summary'!$B$9="","",'Board Summary'!$B$9)</f>
        <v/>
      </c>
      <c r="F594" s="33" t="str">
        <f>IF('Board Summary'!$C$9="","",'Board Summary'!$C$9)</f>
        <v/>
      </c>
      <c r="G594" s="33" t="str">
        <f>IF('Board Summary'!$E$9="","",'Board Summary'!$E$9)</f>
        <v/>
      </c>
      <c r="H594" t="str">
        <v>3.4 MS5</v>
      </c>
      <c r="I594" t="str">
        <v>Not assessed</v>
      </c>
    </row>
    <row r="595" spans="1:9" x14ac:dyDescent="0.35">
      <c r="A595" t="str">
        <f>IF('Board Summary'!$B$5="","",'Board Summary'!$B$5)</f>
        <v/>
      </c>
      <c r="B595" t="str">
        <f>IF('Board Summary'!$B$6="","",'Board Summary'!$B$6)</f>
        <v/>
      </c>
      <c r="C595" t="str">
        <f>IF('Board Summary'!$B$7="","",'Board Summary'!$B$7)</f>
        <v/>
      </c>
      <c r="D595" t="str">
        <f>IF('Board Summary'!$B$8="","",'Board Summary'!$B$8)</f>
        <v/>
      </c>
      <c r="E595" s="33" t="str">
        <f>IF('Board Summary'!$B$9="","",'Board Summary'!$B$9)</f>
        <v/>
      </c>
      <c r="F595" s="33" t="str">
        <f>IF('Board Summary'!$C$9="","",'Board Summary'!$C$9)</f>
        <v/>
      </c>
      <c r="G595" s="33" t="str">
        <f>IF('Board Summary'!$E$9="","",'Board Summary'!$E$9)</f>
        <v/>
      </c>
      <c r="H595" t="str">
        <v>3.4 MS6</v>
      </c>
      <c r="I595" t="str">
        <v>Not assessed</v>
      </c>
    </row>
    <row r="596" spans="1:9" x14ac:dyDescent="0.35">
      <c r="A596" t="str">
        <f>IF('Board Summary'!$B$5="","",'Board Summary'!$B$5)</f>
        <v/>
      </c>
      <c r="B596" t="str">
        <f>IF('Board Summary'!$B$6="","",'Board Summary'!$B$6)</f>
        <v/>
      </c>
      <c r="C596" t="str">
        <f>IF('Board Summary'!$B$7="","",'Board Summary'!$B$7)</f>
        <v/>
      </c>
      <c r="D596" t="str">
        <f>IF('Board Summary'!$B$8="","",'Board Summary'!$B$8)</f>
        <v/>
      </c>
      <c r="E596" s="33" t="str">
        <f>IF('Board Summary'!$B$9="","",'Board Summary'!$B$9)</f>
        <v/>
      </c>
      <c r="F596" s="33" t="str">
        <f>IF('Board Summary'!$C$9="","",'Board Summary'!$C$9)</f>
        <v/>
      </c>
      <c r="G596" s="33" t="str">
        <f>IF('Board Summary'!$E$9="","",'Board Summary'!$E$9)</f>
        <v/>
      </c>
      <c r="H596" t="str">
        <v>3.4 QR1</v>
      </c>
      <c r="I596" t="str">
        <v>Not assessed</v>
      </c>
    </row>
    <row r="597" spans="1:9" x14ac:dyDescent="0.35">
      <c r="A597" t="str">
        <f>IF('Board Summary'!$B$5="","",'Board Summary'!$B$5)</f>
        <v/>
      </c>
      <c r="B597" t="str">
        <f>IF('Board Summary'!$B$6="","",'Board Summary'!$B$6)</f>
        <v/>
      </c>
      <c r="C597" t="str">
        <f>IF('Board Summary'!$B$7="","",'Board Summary'!$B$7)</f>
        <v/>
      </c>
      <c r="D597" t="str">
        <f>IF('Board Summary'!$B$8="","",'Board Summary'!$B$8)</f>
        <v/>
      </c>
      <c r="E597" s="33" t="str">
        <f>IF('Board Summary'!$B$9="","",'Board Summary'!$B$9)</f>
        <v/>
      </c>
      <c r="F597" s="33" t="str">
        <f>IF('Board Summary'!$C$9="","",'Board Summary'!$C$9)</f>
        <v/>
      </c>
      <c r="G597" s="33" t="str">
        <f>IF('Board Summary'!$E$9="","",'Board Summary'!$E$9)</f>
        <v/>
      </c>
      <c r="H597" t="str">
        <v>3.4 QR2</v>
      </c>
      <c r="I597" t="str">
        <v>Not assessed</v>
      </c>
    </row>
    <row r="598" spans="1:9" x14ac:dyDescent="0.35">
      <c r="A598" t="str">
        <f>IF('Board Summary'!$B$5="","",'Board Summary'!$B$5)</f>
        <v/>
      </c>
      <c r="B598" t="str">
        <f>IF('Board Summary'!$B$6="","",'Board Summary'!$B$6)</f>
        <v/>
      </c>
      <c r="C598" t="str">
        <f>IF('Board Summary'!$B$7="","",'Board Summary'!$B$7)</f>
        <v/>
      </c>
      <c r="D598" t="str">
        <f>IF('Board Summary'!$B$8="","",'Board Summary'!$B$8)</f>
        <v/>
      </c>
      <c r="E598" s="33" t="str">
        <f>IF('Board Summary'!$B$9="","",'Board Summary'!$B$9)</f>
        <v/>
      </c>
      <c r="F598" s="33" t="str">
        <f>IF('Board Summary'!$C$9="","",'Board Summary'!$C$9)</f>
        <v/>
      </c>
      <c r="G598" s="33" t="str">
        <f>IF('Board Summary'!$E$9="","",'Board Summary'!$E$9)</f>
        <v/>
      </c>
      <c r="H598" t="str">
        <v>3.4 QR3</v>
      </c>
      <c r="I598" t="str">
        <v>Not assessed</v>
      </c>
    </row>
    <row r="599" spans="1:9" x14ac:dyDescent="0.35">
      <c r="A599" t="str">
        <f>IF('Board Summary'!$B$5="","",'Board Summary'!$B$5)</f>
        <v/>
      </c>
      <c r="B599" t="str">
        <f>IF('Board Summary'!$B$6="","",'Board Summary'!$B$6)</f>
        <v/>
      </c>
      <c r="C599" t="str">
        <f>IF('Board Summary'!$B$7="","",'Board Summary'!$B$7)</f>
        <v/>
      </c>
      <c r="D599" t="str">
        <f>IF('Board Summary'!$B$8="","",'Board Summary'!$B$8)</f>
        <v/>
      </c>
      <c r="E599" s="33" t="str">
        <f>IF('Board Summary'!$B$9="","",'Board Summary'!$B$9)</f>
        <v/>
      </c>
      <c r="F599" s="33" t="str">
        <f>IF('Board Summary'!$C$9="","",'Board Summary'!$C$9)</f>
        <v/>
      </c>
      <c r="G599" s="33" t="str">
        <f>IF('Board Summary'!$E$9="","",'Board Summary'!$E$9)</f>
        <v/>
      </c>
      <c r="H599" t="str">
        <v>3.4 QR4</v>
      </c>
      <c r="I599" t="str">
        <v>Not assessed</v>
      </c>
    </row>
    <row r="600" spans="1:9" x14ac:dyDescent="0.35">
      <c r="A600" t="str">
        <f>IF('Board Summary'!$B$5="","",'Board Summary'!$B$5)</f>
        <v/>
      </c>
      <c r="B600" t="str">
        <f>IF('Board Summary'!$B$6="","",'Board Summary'!$B$6)</f>
        <v/>
      </c>
      <c r="C600" t="str">
        <f>IF('Board Summary'!$B$7="","",'Board Summary'!$B$7)</f>
        <v/>
      </c>
      <c r="D600" t="str">
        <f>IF('Board Summary'!$B$8="","",'Board Summary'!$B$8)</f>
        <v/>
      </c>
      <c r="E600" s="33" t="str">
        <f>IF('Board Summary'!$B$9="","",'Board Summary'!$B$9)</f>
        <v/>
      </c>
      <c r="F600" s="33" t="str">
        <f>IF('Board Summary'!$C$9="","",'Board Summary'!$C$9)</f>
        <v/>
      </c>
      <c r="G600" s="33" t="str">
        <f>IF('Board Summary'!$E$9="","",'Board Summary'!$E$9)</f>
        <v/>
      </c>
      <c r="H600" t="str">
        <v>3.4 QR5</v>
      </c>
      <c r="I600" t="str">
        <v>Not assessed</v>
      </c>
    </row>
    <row r="601" spans="1:9" x14ac:dyDescent="0.35">
      <c r="A601" t="str">
        <f>IF('Board Summary'!$B$5="","",'Board Summary'!$B$5)</f>
        <v/>
      </c>
      <c r="B601" t="str">
        <f>IF('Board Summary'!$B$6="","",'Board Summary'!$B$6)</f>
        <v/>
      </c>
      <c r="C601" t="str">
        <f>IF('Board Summary'!$B$7="","",'Board Summary'!$B$7)</f>
        <v/>
      </c>
      <c r="D601" t="str">
        <f>IF('Board Summary'!$B$8="","",'Board Summary'!$B$8)</f>
        <v/>
      </c>
      <c r="E601" s="33" t="str">
        <f>IF('Board Summary'!$B$9="","",'Board Summary'!$B$9)</f>
        <v/>
      </c>
      <c r="F601" s="33" t="str">
        <f>IF('Board Summary'!$C$9="","",'Board Summary'!$C$9)</f>
        <v/>
      </c>
      <c r="G601" s="33" t="str">
        <f>IF('Board Summary'!$E$9="","",'Board Summary'!$E$9)</f>
        <v/>
      </c>
      <c r="H601" t="str">
        <v>3.4 QR6</v>
      </c>
      <c r="I601" t="str">
        <v>Not assessed</v>
      </c>
    </row>
    <row r="602" spans="1:9" x14ac:dyDescent="0.35">
      <c r="A602" t="str">
        <f>IF('Board Summary'!$B$5="","",'Board Summary'!$B$5)</f>
        <v/>
      </c>
      <c r="B602" t="str">
        <f>IF('Board Summary'!$B$6="","",'Board Summary'!$B$6)</f>
        <v/>
      </c>
      <c r="C602" t="str">
        <f>IF('Board Summary'!$B$7="","",'Board Summary'!$B$7)</f>
        <v/>
      </c>
      <c r="D602" t="str">
        <f>IF('Board Summary'!$B$8="","",'Board Summary'!$B$8)</f>
        <v/>
      </c>
      <c r="E602" s="33" t="str">
        <f>IF('Board Summary'!$B$9="","",'Board Summary'!$B$9)</f>
        <v/>
      </c>
      <c r="F602" s="33" t="str">
        <f>IF('Board Summary'!$C$9="","",'Board Summary'!$C$9)</f>
        <v/>
      </c>
      <c r="G602" s="33" t="str">
        <f>IF('Board Summary'!$E$9="","",'Board Summary'!$E$9)</f>
        <v/>
      </c>
      <c r="H602" t="str">
        <v>3.4 QR7</v>
      </c>
      <c r="I602" t="str">
        <v>Not assessed</v>
      </c>
    </row>
    <row r="603" spans="1:9" x14ac:dyDescent="0.35">
      <c r="A603" t="str">
        <f>IF('Board Summary'!$B$5="","",'Board Summary'!$B$5)</f>
        <v/>
      </c>
      <c r="B603" t="str">
        <f>IF('Board Summary'!$B$6="","",'Board Summary'!$B$6)</f>
        <v/>
      </c>
      <c r="C603" t="str">
        <f>IF('Board Summary'!$B$7="","",'Board Summary'!$B$7)</f>
        <v/>
      </c>
      <c r="D603" t="str">
        <f>IF('Board Summary'!$B$8="","",'Board Summary'!$B$8)</f>
        <v/>
      </c>
      <c r="E603" s="33" t="str">
        <f>IF('Board Summary'!$B$9="","",'Board Summary'!$B$9)</f>
        <v/>
      </c>
      <c r="F603" s="33" t="str">
        <f>IF('Board Summary'!$C$9="","",'Board Summary'!$C$9)</f>
        <v/>
      </c>
      <c r="G603" s="33" t="str">
        <f>IF('Board Summary'!$E$9="","",'Board Summary'!$E$9)</f>
        <v/>
      </c>
      <c r="H603" t="str">
        <v>3.4 QR8</v>
      </c>
      <c r="I603" t="str">
        <v>Not assessed</v>
      </c>
    </row>
    <row r="604" spans="1:9" x14ac:dyDescent="0.35">
      <c r="A604" t="str">
        <f>IF('Board Summary'!$B$5="","",'Board Summary'!$B$5)</f>
        <v/>
      </c>
      <c r="B604" t="str">
        <f>IF('Board Summary'!$B$6="","",'Board Summary'!$B$6)</f>
        <v/>
      </c>
      <c r="C604" t="str">
        <f>IF('Board Summary'!$B$7="","",'Board Summary'!$B$7)</f>
        <v/>
      </c>
      <c r="D604" t="str">
        <f>IF('Board Summary'!$B$8="","",'Board Summary'!$B$8)</f>
        <v/>
      </c>
      <c r="E604" s="33" t="str">
        <f>IF('Board Summary'!$B$9="","",'Board Summary'!$B$9)</f>
        <v/>
      </c>
      <c r="F604" s="33" t="str">
        <f>IF('Board Summary'!$C$9="","",'Board Summary'!$C$9)</f>
        <v/>
      </c>
      <c r="G604" s="33" t="str">
        <f>IF('Board Summary'!$E$9="","",'Board Summary'!$E$9)</f>
        <v/>
      </c>
      <c r="H604" t="str">
        <v>3.4 QR9</v>
      </c>
      <c r="I604" t="str">
        <v>Not assessed</v>
      </c>
    </row>
    <row r="605" spans="1:9" x14ac:dyDescent="0.35">
      <c r="A605" t="str">
        <f>IF('Board Summary'!$B$5="","",'Board Summary'!$B$5)</f>
        <v/>
      </c>
      <c r="B605" t="str">
        <f>IF('Board Summary'!$B$6="","",'Board Summary'!$B$6)</f>
        <v/>
      </c>
      <c r="C605" t="str">
        <f>IF('Board Summary'!$B$7="","",'Board Summary'!$B$7)</f>
        <v/>
      </c>
      <c r="D605" t="str">
        <f>IF('Board Summary'!$B$8="","",'Board Summary'!$B$8)</f>
        <v/>
      </c>
      <c r="E605" s="33" t="str">
        <f>IF('Board Summary'!$B$9="","",'Board Summary'!$B$9)</f>
        <v/>
      </c>
      <c r="F605" s="33" t="str">
        <f>IF('Board Summary'!$C$9="","",'Board Summary'!$C$9)</f>
        <v/>
      </c>
      <c r="G605" s="33" t="str">
        <f>IF('Board Summary'!$E$9="","",'Board Summary'!$E$9)</f>
        <v/>
      </c>
      <c r="H605" t="str">
        <v>3.4 QR10</v>
      </c>
      <c r="I605" t="str">
        <v>Not assessed</v>
      </c>
    </row>
    <row r="606" spans="1:9" x14ac:dyDescent="0.35">
      <c r="A606" t="str">
        <f>IF('Board Summary'!$B$5="","",'Board Summary'!$B$5)</f>
        <v/>
      </c>
      <c r="B606" t="str">
        <f>IF('Board Summary'!$B$6="","",'Board Summary'!$B$6)</f>
        <v/>
      </c>
      <c r="C606" t="str">
        <f>IF('Board Summary'!$B$7="","",'Board Summary'!$B$7)</f>
        <v/>
      </c>
      <c r="D606" t="str">
        <f>IF('Board Summary'!$B$8="","",'Board Summary'!$B$8)</f>
        <v/>
      </c>
      <c r="E606" s="33" t="str">
        <f>IF('Board Summary'!$B$9="","",'Board Summary'!$B$9)</f>
        <v/>
      </c>
      <c r="F606" s="33" t="str">
        <f>IF('Board Summary'!$C$9="","",'Board Summary'!$C$9)</f>
        <v/>
      </c>
      <c r="G606" s="33" t="str">
        <f>IF('Board Summary'!$E$9="","",'Board Summary'!$E$9)</f>
        <v/>
      </c>
      <c r="H606" t="str">
        <v>3.5 MS1</v>
      </c>
      <c r="I606" t="str">
        <v>Not assessed</v>
      </c>
    </row>
    <row r="607" spans="1:9" x14ac:dyDescent="0.35">
      <c r="A607" t="str">
        <f>IF('Board Summary'!$B$5="","",'Board Summary'!$B$5)</f>
        <v/>
      </c>
      <c r="B607" t="str">
        <f>IF('Board Summary'!$B$6="","",'Board Summary'!$B$6)</f>
        <v/>
      </c>
      <c r="C607" t="str">
        <f>IF('Board Summary'!$B$7="","",'Board Summary'!$B$7)</f>
        <v/>
      </c>
      <c r="D607" t="str">
        <f>IF('Board Summary'!$B$8="","",'Board Summary'!$B$8)</f>
        <v/>
      </c>
      <c r="E607" s="33" t="str">
        <f>IF('Board Summary'!$B$9="","",'Board Summary'!$B$9)</f>
        <v/>
      </c>
      <c r="F607" s="33" t="str">
        <f>IF('Board Summary'!$C$9="","",'Board Summary'!$C$9)</f>
        <v/>
      </c>
      <c r="G607" s="33" t="str">
        <f>IF('Board Summary'!$E$9="","",'Board Summary'!$E$9)</f>
        <v/>
      </c>
      <c r="H607" t="str">
        <v>3.5 MS2</v>
      </c>
      <c r="I607" t="str">
        <v>Not assessed</v>
      </c>
    </row>
    <row r="608" spans="1:9" x14ac:dyDescent="0.35">
      <c r="A608" t="str">
        <f>IF('Board Summary'!$B$5="","",'Board Summary'!$B$5)</f>
        <v/>
      </c>
      <c r="B608" t="str">
        <f>IF('Board Summary'!$B$6="","",'Board Summary'!$B$6)</f>
        <v/>
      </c>
      <c r="C608" t="str">
        <f>IF('Board Summary'!$B$7="","",'Board Summary'!$B$7)</f>
        <v/>
      </c>
      <c r="D608" t="str">
        <f>IF('Board Summary'!$B$8="","",'Board Summary'!$B$8)</f>
        <v/>
      </c>
      <c r="E608" s="33" t="str">
        <f>IF('Board Summary'!$B$9="","",'Board Summary'!$B$9)</f>
        <v/>
      </c>
      <c r="F608" s="33" t="str">
        <f>IF('Board Summary'!$C$9="","",'Board Summary'!$C$9)</f>
        <v/>
      </c>
      <c r="G608" s="33" t="str">
        <f>IF('Board Summary'!$E$9="","",'Board Summary'!$E$9)</f>
        <v/>
      </c>
      <c r="H608" t="str">
        <v>3.5 MS3</v>
      </c>
      <c r="I608" t="str">
        <v>Not assessed</v>
      </c>
    </row>
    <row r="609" spans="1:9" x14ac:dyDescent="0.35">
      <c r="A609" t="str">
        <f>IF('Board Summary'!$B$5="","",'Board Summary'!$B$5)</f>
        <v/>
      </c>
      <c r="B609" t="str">
        <f>IF('Board Summary'!$B$6="","",'Board Summary'!$B$6)</f>
        <v/>
      </c>
      <c r="C609" t="str">
        <f>IF('Board Summary'!$B$7="","",'Board Summary'!$B$7)</f>
        <v/>
      </c>
      <c r="D609" t="str">
        <f>IF('Board Summary'!$B$8="","",'Board Summary'!$B$8)</f>
        <v/>
      </c>
      <c r="E609" s="33" t="str">
        <f>IF('Board Summary'!$B$9="","",'Board Summary'!$B$9)</f>
        <v/>
      </c>
      <c r="F609" s="33" t="str">
        <f>IF('Board Summary'!$C$9="","",'Board Summary'!$C$9)</f>
        <v/>
      </c>
      <c r="G609" s="33" t="str">
        <f>IF('Board Summary'!$E$9="","",'Board Summary'!$E$9)</f>
        <v/>
      </c>
      <c r="H609" t="str">
        <v>3.5 MS4</v>
      </c>
      <c r="I609" t="str">
        <v>Not assessed</v>
      </c>
    </row>
    <row r="610" spans="1:9" x14ac:dyDescent="0.35">
      <c r="A610" t="str">
        <f>IF('Board Summary'!$B$5="","",'Board Summary'!$B$5)</f>
        <v/>
      </c>
      <c r="B610" t="str">
        <f>IF('Board Summary'!$B$6="","",'Board Summary'!$B$6)</f>
        <v/>
      </c>
      <c r="C610" t="str">
        <f>IF('Board Summary'!$B$7="","",'Board Summary'!$B$7)</f>
        <v/>
      </c>
      <c r="D610" t="str">
        <f>IF('Board Summary'!$B$8="","",'Board Summary'!$B$8)</f>
        <v/>
      </c>
      <c r="E610" s="33" t="str">
        <f>IF('Board Summary'!$B$9="","",'Board Summary'!$B$9)</f>
        <v/>
      </c>
      <c r="F610" s="33" t="str">
        <f>IF('Board Summary'!$C$9="","",'Board Summary'!$C$9)</f>
        <v/>
      </c>
      <c r="G610" s="33" t="str">
        <f>IF('Board Summary'!$E$9="","",'Board Summary'!$E$9)</f>
        <v/>
      </c>
      <c r="H610" t="str">
        <v>3.5 MS5</v>
      </c>
      <c r="I610" t="str">
        <v>Not assessed</v>
      </c>
    </row>
    <row r="611" spans="1:9" x14ac:dyDescent="0.35">
      <c r="A611" t="str">
        <f>IF('Board Summary'!$B$5="","",'Board Summary'!$B$5)</f>
        <v/>
      </c>
      <c r="B611" t="str">
        <f>IF('Board Summary'!$B$6="","",'Board Summary'!$B$6)</f>
        <v/>
      </c>
      <c r="C611" t="str">
        <f>IF('Board Summary'!$B$7="","",'Board Summary'!$B$7)</f>
        <v/>
      </c>
      <c r="D611" t="str">
        <f>IF('Board Summary'!$B$8="","",'Board Summary'!$B$8)</f>
        <v/>
      </c>
      <c r="E611" s="33" t="str">
        <f>IF('Board Summary'!$B$9="","",'Board Summary'!$B$9)</f>
        <v/>
      </c>
      <c r="F611" s="33" t="str">
        <f>IF('Board Summary'!$C$9="","",'Board Summary'!$C$9)</f>
        <v/>
      </c>
      <c r="G611" s="33" t="str">
        <f>IF('Board Summary'!$E$9="","",'Board Summary'!$E$9)</f>
        <v/>
      </c>
      <c r="H611" t="str">
        <v>3.5 MS6</v>
      </c>
      <c r="I611" t="str">
        <v>Not assessed</v>
      </c>
    </row>
    <row r="612" spans="1:9" x14ac:dyDescent="0.35">
      <c r="A612" t="str">
        <f>IF('Board Summary'!$B$5="","",'Board Summary'!$B$5)</f>
        <v/>
      </c>
      <c r="B612" t="str">
        <f>IF('Board Summary'!$B$6="","",'Board Summary'!$B$6)</f>
        <v/>
      </c>
      <c r="C612" t="str">
        <f>IF('Board Summary'!$B$7="","",'Board Summary'!$B$7)</f>
        <v/>
      </c>
      <c r="D612" t="str">
        <f>IF('Board Summary'!$B$8="","",'Board Summary'!$B$8)</f>
        <v/>
      </c>
      <c r="E612" s="33" t="str">
        <f>IF('Board Summary'!$B$9="","",'Board Summary'!$B$9)</f>
        <v/>
      </c>
      <c r="F612" s="33" t="str">
        <f>IF('Board Summary'!$C$9="","",'Board Summary'!$C$9)</f>
        <v/>
      </c>
      <c r="G612" s="33" t="str">
        <f>IF('Board Summary'!$E$9="","",'Board Summary'!$E$9)</f>
        <v/>
      </c>
      <c r="H612" t="str">
        <v>3.5 MS7</v>
      </c>
      <c r="I612" t="str">
        <v>Not assessed</v>
      </c>
    </row>
    <row r="613" spans="1:9" x14ac:dyDescent="0.35">
      <c r="A613" t="str">
        <f>IF('Board Summary'!$B$5="","",'Board Summary'!$B$5)</f>
        <v/>
      </c>
      <c r="B613" t="str">
        <f>IF('Board Summary'!$B$6="","",'Board Summary'!$B$6)</f>
        <v/>
      </c>
      <c r="C613" t="str">
        <f>IF('Board Summary'!$B$7="","",'Board Summary'!$B$7)</f>
        <v/>
      </c>
      <c r="D613" t="str">
        <f>IF('Board Summary'!$B$8="","",'Board Summary'!$B$8)</f>
        <v/>
      </c>
      <c r="E613" s="33" t="str">
        <f>IF('Board Summary'!$B$9="","",'Board Summary'!$B$9)</f>
        <v/>
      </c>
      <c r="F613" s="33" t="str">
        <f>IF('Board Summary'!$C$9="","",'Board Summary'!$C$9)</f>
        <v/>
      </c>
      <c r="G613" s="33" t="str">
        <f>IF('Board Summary'!$E$9="","",'Board Summary'!$E$9)</f>
        <v/>
      </c>
      <c r="H613" t="str">
        <v>3.5 MS8</v>
      </c>
      <c r="I613" t="str">
        <v>Not assessed</v>
      </c>
    </row>
    <row r="614" spans="1:9" x14ac:dyDescent="0.35">
      <c r="A614" t="str">
        <f>IF('Board Summary'!$B$5="","",'Board Summary'!$B$5)</f>
        <v/>
      </c>
      <c r="B614" t="str">
        <f>IF('Board Summary'!$B$6="","",'Board Summary'!$B$6)</f>
        <v/>
      </c>
      <c r="C614" t="str">
        <f>IF('Board Summary'!$B$7="","",'Board Summary'!$B$7)</f>
        <v/>
      </c>
      <c r="D614" t="str">
        <f>IF('Board Summary'!$B$8="","",'Board Summary'!$B$8)</f>
        <v/>
      </c>
      <c r="E614" s="33" t="str">
        <f>IF('Board Summary'!$B$9="","",'Board Summary'!$B$9)</f>
        <v/>
      </c>
      <c r="F614" s="33" t="str">
        <f>IF('Board Summary'!$C$9="","",'Board Summary'!$C$9)</f>
        <v/>
      </c>
      <c r="G614" s="33" t="str">
        <f>IF('Board Summary'!$E$9="","",'Board Summary'!$E$9)</f>
        <v/>
      </c>
      <c r="H614" t="str">
        <v>3.5 MS9</v>
      </c>
      <c r="I614" t="str">
        <v>Not assessed</v>
      </c>
    </row>
    <row r="615" spans="1:9" x14ac:dyDescent="0.35">
      <c r="A615" t="str">
        <f>IF('Board Summary'!$B$5="","",'Board Summary'!$B$5)</f>
        <v/>
      </c>
      <c r="B615" t="str">
        <f>IF('Board Summary'!$B$6="","",'Board Summary'!$B$6)</f>
        <v/>
      </c>
      <c r="C615" t="str">
        <f>IF('Board Summary'!$B$7="","",'Board Summary'!$B$7)</f>
        <v/>
      </c>
      <c r="D615" t="str">
        <f>IF('Board Summary'!$B$8="","",'Board Summary'!$B$8)</f>
        <v/>
      </c>
      <c r="E615" s="33" t="str">
        <f>IF('Board Summary'!$B$9="","",'Board Summary'!$B$9)</f>
        <v/>
      </c>
      <c r="F615" s="33" t="str">
        <f>IF('Board Summary'!$C$9="","",'Board Summary'!$C$9)</f>
        <v/>
      </c>
      <c r="G615" s="33" t="str">
        <f>IF('Board Summary'!$E$9="","",'Board Summary'!$E$9)</f>
        <v/>
      </c>
      <c r="H615" t="str">
        <v>3.5 MS10</v>
      </c>
      <c r="I615" t="str">
        <v>Not assessed</v>
      </c>
    </row>
    <row r="616" spans="1:9" x14ac:dyDescent="0.35">
      <c r="A616" t="str">
        <f>IF('Board Summary'!$B$5="","",'Board Summary'!$B$5)</f>
        <v/>
      </c>
      <c r="B616" t="str">
        <f>IF('Board Summary'!$B$6="","",'Board Summary'!$B$6)</f>
        <v/>
      </c>
      <c r="C616" t="str">
        <f>IF('Board Summary'!$B$7="","",'Board Summary'!$B$7)</f>
        <v/>
      </c>
      <c r="D616" t="str">
        <f>IF('Board Summary'!$B$8="","",'Board Summary'!$B$8)</f>
        <v/>
      </c>
      <c r="E616" s="33" t="str">
        <f>IF('Board Summary'!$B$9="","",'Board Summary'!$B$9)</f>
        <v/>
      </c>
      <c r="F616" s="33" t="str">
        <f>IF('Board Summary'!$C$9="","",'Board Summary'!$C$9)</f>
        <v/>
      </c>
      <c r="G616" s="33" t="str">
        <f>IF('Board Summary'!$E$9="","",'Board Summary'!$E$9)</f>
        <v/>
      </c>
      <c r="H616" t="str">
        <v>3.5 MS11</v>
      </c>
      <c r="I616" t="str">
        <v>Not assessed</v>
      </c>
    </row>
    <row r="617" spans="1:9" x14ac:dyDescent="0.35">
      <c r="A617" t="str">
        <f>IF('Board Summary'!$B$5="","",'Board Summary'!$B$5)</f>
        <v/>
      </c>
      <c r="B617" t="str">
        <f>IF('Board Summary'!$B$6="","",'Board Summary'!$B$6)</f>
        <v/>
      </c>
      <c r="C617" t="str">
        <f>IF('Board Summary'!$B$7="","",'Board Summary'!$B$7)</f>
        <v/>
      </c>
      <c r="D617" t="str">
        <f>IF('Board Summary'!$B$8="","",'Board Summary'!$B$8)</f>
        <v/>
      </c>
      <c r="E617" s="33" t="str">
        <f>IF('Board Summary'!$B$9="","",'Board Summary'!$B$9)</f>
        <v/>
      </c>
      <c r="F617" s="33" t="str">
        <f>IF('Board Summary'!$C$9="","",'Board Summary'!$C$9)</f>
        <v/>
      </c>
      <c r="G617" s="33" t="str">
        <f>IF('Board Summary'!$E$9="","",'Board Summary'!$E$9)</f>
        <v/>
      </c>
      <c r="H617" t="str">
        <v>3.5 MS12</v>
      </c>
      <c r="I617" t="str">
        <v>Not assessed</v>
      </c>
    </row>
    <row r="618" spans="1:9" x14ac:dyDescent="0.35">
      <c r="A618" t="str">
        <f>IF('Board Summary'!$B$5="","",'Board Summary'!$B$5)</f>
        <v/>
      </c>
      <c r="B618" t="str">
        <f>IF('Board Summary'!$B$6="","",'Board Summary'!$B$6)</f>
        <v/>
      </c>
      <c r="C618" t="str">
        <f>IF('Board Summary'!$B$7="","",'Board Summary'!$B$7)</f>
        <v/>
      </c>
      <c r="D618" t="str">
        <f>IF('Board Summary'!$B$8="","",'Board Summary'!$B$8)</f>
        <v/>
      </c>
      <c r="E618" s="33" t="str">
        <f>IF('Board Summary'!$B$9="","",'Board Summary'!$B$9)</f>
        <v/>
      </c>
      <c r="F618" s="33" t="str">
        <f>IF('Board Summary'!$C$9="","",'Board Summary'!$C$9)</f>
        <v/>
      </c>
      <c r="G618" s="33" t="str">
        <f>IF('Board Summary'!$E$9="","",'Board Summary'!$E$9)</f>
        <v/>
      </c>
      <c r="H618" t="str">
        <v>3.5 QR1</v>
      </c>
      <c r="I618" t="str">
        <v>Not assessed</v>
      </c>
    </row>
    <row r="619" spans="1:9" x14ac:dyDescent="0.35">
      <c r="A619" t="str">
        <f>IF('Board Summary'!$B$5="","",'Board Summary'!$B$5)</f>
        <v/>
      </c>
      <c r="B619" t="str">
        <f>IF('Board Summary'!$B$6="","",'Board Summary'!$B$6)</f>
        <v/>
      </c>
      <c r="C619" t="str">
        <f>IF('Board Summary'!$B$7="","",'Board Summary'!$B$7)</f>
        <v/>
      </c>
      <c r="D619" t="str">
        <f>IF('Board Summary'!$B$8="","",'Board Summary'!$B$8)</f>
        <v/>
      </c>
      <c r="E619" s="33" t="str">
        <f>IF('Board Summary'!$B$9="","",'Board Summary'!$B$9)</f>
        <v/>
      </c>
      <c r="F619" s="33" t="str">
        <f>IF('Board Summary'!$C$9="","",'Board Summary'!$C$9)</f>
        <v/>
      </c>
      <c r="G619" s="33" t="str">
        <f>IF('Board Summary'!$E$9="","",'Board Summary'!$E$9)</f>
        <v/>
      </c>
      <c r="H619" t="str">
        <v>3.5 QR2</v>
      </c>
      <c r="I619" t="str">
        <v>Not assessed</v>
      </c>
    </row>
    <row r="620" spans="1:9" x14ac:dyDescent="0.35">
      <c r="A620" t="str">
        <f>IF('Board Summary'!$B$5="","",'Board Summary'!$B$5)</f>
        <v/>
      </c>
      <c r="B620" t="str">
        <f>IF('Board Summary'!$B$6="","",'Board Summary'!$B$6)</f>
        <v/>
      </c>
      <c r="C620" t="str">
        <f>IF('Board Summary'!$B$7="","",'Board Summary'!$B$7)</f>
        <v/>
      </c>
      <c r="D620" t="str">
        <f>IF('Board Summary'!$B$8="","",'Board Summary'!$B$8)</f>
        <v/>
      </c>
      <c r="E620" s="33" t="str">
        <f>IF('Board Summary'!$B$9="","",'Board Summary'!$B$9)</f>
        <v/>
      </c>
      <c r="F620" s="33" t="str">
        <f>IF('Board Summary'!$C$9="","",'Board Summary'!$C$9)</f>
        <v/>
      </c>
      <c r="G620" s="33" t="str">
        <f>IF('Board Summary'!$E$9="","",'Board Summary'!$E$9)</f>
        <v/>
      </c>
      <c r="H620" t="str">
        <v>3.5 QR3</v>
      </c>
      <c r="I620" t="str">
        <v>Not assessed</v>
      </c>
    </row>
    <row r="621" spans="1:9" x14ac:dyDescent="0.35">
      <c r="A621" t="str">
        <f>IF('Board Summary'!$B$5="","",'Board Summary'!$B$5)</f>
        <v/>
      </c>
      <c r="B621" t="str">
        <f>IF('Board Summary'!$B$6="","",'Board Summary'!$B$6)</f>
        <v/>
      </c>
      <c r="C621" t="str">
        <f>IF('Board Summary'!$B$7="","",'Board Summary'!$B$7)</f>
        <v/>
      </c>
      <c r="D621" t="str">
        <f>IF('Board Summary'!$B$8="","",'Board Summary'!$B$8)</f>
        <v/>
      </c>
      <c r="E621" s="33" t="str">
        <f>IF('Board Summary'!$B$9="","",'Board Summary'!$B$9)</f>
        <v/>
      </c>
      <c r="F621" s="33" t="str">
        <f>IF('Board Summary'!$C$9="","",'Board Summary'!$C$9)</f>
        <v/>
      </c>
      <c r="G621" s="33" t="str">
        <f>IF('Board Summary'!$E$9="","",'Board Summary'!$E$9)</f>
        <v/>
      </c>
      <c r="H621" t="str">
        <v>3.5 QR4</v>
      </c>
      <c r="I621" t="str">
        <v>Not assessed</v>
      </c>
    </row>
    <row r="622" spans="1:9" x14ac:dyDescent="0.35">
      <c r="A622" t="str">
        <f>IF('Board Summary'!$B$5="","",'Board Summary'!$B$5)</f>
        <v/>
      </c>
      <c r="B622" t="str">
        <f>IF('Board Summary'!$B$6="","",'Board Summary'!$B$6)</f>
        <v/>
      </c>
      <c r="C622" t="str">
        <f>IF('Board Summary'!$B$7="","",'Board Summary'!$B$7)</f>
        <v/>
      </c>
      <c r="D622" t="str">
        <f>IF('Board Summary'!$B$8="","",'Board Summary'!$B$8)</f>
        <v/>
      </c>
      <c r="E622" s="33" t="str">
        <f>IF('Board Summary'!$B$9="","",'Board Summary'!$B$9)</f>
        <v/>
      </c>
      <c r="F622" s="33" t="str">
        <f>IF('Board Summary'!$C$9="","",'Board Summary'!$C$9)</f>
        <v/>
      </c>
      <c r="G622" s="33" t="str">
        <f>IF('Board Summary'!$E$9="","",'Board Summary'!$E$9)</f>
        <v/>
      </c>
      <c r="H622" t="str">
        <v>3.5 QR5</v>
      </c>
      <c r="I622" t="str">
        <v>Not assessed</v>
      </c>
    </row>
    <row r="623" spans="1:9" x14ac:dyDescent="0.35">
      <c r="A623" t="str">
        <f>IF('Board Summary'!$B$5="","",'Board Summary'!$B$5)</f>
        <v/>
      </c>
      <c r="B623" t="str">
        <f>IF('Board Summary'!$B$6="","",'Board Summary'!$B$6)</f>
        <v/>
      </c>
      <c r="C623" t="str">
        <f>IF('Board Summary'!$B$7="","",'Board Summary'!$B$7)</f>
        <v/>
      </c>
      <c r="D623" t="str">
        <f>IF('Board Summary'!$B$8="","",'Board Summary'!$B$8)</f>
        <v/>
      </c>
      <c r="E623" s="33" t="str">
        <f>IF('Board Summary'!$B$9="","",'Board Summary'!$B$9)</f>
        <v/>
      </c>
      <c r="F623" s="33" t="str">
        <f>IF('Board Summary'!$C$9="","",'Board Summary'!$C$9)</f>
        <v/>
      </c>
      <c r="G623" s="33" t="str">
        <f>IF('Board Summary'!$E$9="","",'Board Summary'!$E$9)</f>
        <v/>
      </c>
      <c r="H623" t="str">
        <v>3.5 QR6</v>
      </c>
      <c r="I623" t="str">
        <v>Not assessed</v>
      </c>
    </row>
    <row r="624" spans="1:9" x14ac:dyDescent="0.35">
      <c r="A624" t="str">
        <f>IF('Board Summary'!$B$5="","",'Board Summary'!$B$5)</f>
        <v/>
      </c>
      <c r="B624" t="str">
        <f>IF('Board Summary'!$B$6="","",'Board Summary'!$B$6)</f>
        <v/>
      </c>
      <c r="C624" t="str">
        <f>IF('Board Summary'!$B$7="","",'Board Summary'!$B$7)</f>
        <v/>
      </c>
      <c r="D624" t="str">
        <f>IF('Board Summary'!$B$8="","",'Board Summary'!$B$8)</f>
        <v/>
      </c>
      <c r="E624" s="33" t="str">
        <f>IF('Board Summary'!$B$9="","",'Board Summary'!$B$9)</f>
        <v/>
      </c>
      <c r="F624" s="33" t="str">
        <f>IF('Board Summary'!$C$9="","",'Board Summary'!$C$9)</f>
        <v/>
      </c>
      <c r="G624" s="33" t="str">
        <f>IF('Board Summary'!$E$9="","",'Board Summary'!$E$9)</f>
        <v/>
      </c>
      <c r="H624" t="str">
        <v>3.5 QR7</v>
      </c>
      <c r="I624" t="str">
        <v>Not assessed</v>
      </c>
    </row>
    <row r="625" spans="1:9" x14ac:dyDescent="0.35">
      <c r="A625" t="str">
        <f>IF('Board Summary'!$B$5="","",'Board Summary'!$B$5)</f>
        <v/>
      </c>
      <c r="B625" t="str">
        <f>IF('Board Summary'!$B$6="","",'Board Summary'!$B$6)</f>
        <v/>
      </c>
      <c r="C625" t="str">
        <f>IF('Board Summary'!$B$7="","",'Board Summary'!$B$7)</f>
        <v/>
      </c>
      <c r="D625" t="str">
        <f>IF('Board Summary'!$B$8="","",'Board Summary'!$B$8)</f>
        <v/>
      </c>
      <c r="E625" s="33" t="str">
        <f>IF('Board Summary'!$B$9="","",'Board Summary'!$B$9)</f>
        <v/>
      </c>
      <c r="F625" s="33" t="str">
        <f>IF('Board Summary'!$C$9="","",'Board Summary'!$C$9)</f>
        <v/>
      </c>
      <c r="G625" s="33" t="str">
        <f>IF('Board Summary'!$E$9="","",'Board Summary'!$E$9)</f>
        <v/>
      </c>
      <c r="H625" t="str">
        <v>3.6 MS1</v>
      </c>
      <c r="I625" t="str">
        <v>Not assessed</v>
      </c>
    </row>
    <row r="626" spans="1:9" x14ac:dyDescent="0.35">
      <c r="A626" t="str">
        <f>IF('Board Summary'!$B$5="","",'Board Summary'!$B$5)</f>
        <v/>
      </c>
      <c r="B626" t="str">
        <f>IF('Board Summary'!$B$6="","",'Board Summary'!$B$6)</f>
        <v/>
      </c>
      <c r="C626" t="str">
        <f>IF('Board Summary'!$B$7="","",'Board Summary'!$B$7)</f>
        <v/>
      </c>
      <c r="D626" t="str">
        <f>IF('Board Summary'!$B$8="","",'Board Summary'!$B$8)</f>
        <v/>
      </c>
      <c r="E626" s="33" t="str">
        <f>IF('Board Summary'!$B$9="","",'Board Summary'!$B$9)</f>
        <v/>
      </c>
      <c r="F626" s="33" t="str">
        <f>IF('Board Summary'!$C$9="","",'Board Summary'!$C$9)</f>
        <v/>
      </c>
      <c r="G626" s="33" t="str">
        <f>IF('Board Summary'!$E$9="","",'Board Summary'!$E$9)</f>
        <v/>
      </c>
      <c r="H626" t="str">
        <v>3.6 MS2</v>
      </c>
      <c r="I626" t="str">
        <v>Not assessed</v>
      </c>
    </row>
    <row r="627" spans="1:9" x14ac:dyDescent="0.35">
      <c r="A627" t="str">
        <f>IF('Board Summary'!$B$5="","",'Board Summary'!$B$5)</f>
        <v/>
      </c>
      <c r="B627" t="str">
        <f>IF('Board Summary'!$B$6="","",'Board Summary'!$B$6)</f>
        <v/>
      </c>
      <c r="C627" t="str">
        <f>IF('Board Summary'!$B$7="","",'Board Summary'!$B$7)</f>
        <v/>
      </c>
      <c r="D627" t="str">
        <f>IF('Board Summary'!$B$8="","",'Board Summary'!$B$8)</f>
        <v/>
      </c>
      <c r="E627" s="33" t="str">
        <f>IF('Board Summary'!$B$9="","",'Board Summary'!$B$9)</f>
        <v/>
      </c>
      <c r="F627" s="33" t="str">
        <f>IF('Board Summary'!$C$9="","",'Board Summary'!$C$9)</f>
        <v/>
      </c>
      <c r="G627" s="33" t="str">
        <f>IF('Board Summary'!$E$9="","",'Board Summary'!$E$9)</f>
        <v/>
      </c>
      <c r="H627" t="str">
        <v>3.6 MS3</v>
      </c>
      <c r="I627" t="str">
        <v>Not assessed</v>
      </c>
    </row>
    <row r="628" spans="1:9" x14ac:dyDescent="0.35">
      <c r="A628" t="str">
        <f>IF('Board Summary'!$B$5="","",'Board Summary'!$B$5)</f>
        <v/>
      </c>
      <c r="B628" t="str">
        <f>IF('Board Summary'!$B$6="","",'Board Summary'!$B$6)</f>
        <v/>
      </c>
      <c r="C628" t="str">
        <f>IF('Board Summary'!$B$7="","",'Board Summary'!$B$7)</f>
        <v/>
      </c>
      <c r="D628" t="str">
        <f>IF('Board Summary'!$B$8="","",'Board Summary'!$B$8)</f>
        <v/>
      </c>
      <c r="E628" s="33" t="str">
        <f>IF('Board Summary'!$B$9="","",'Board Summary'!$B$9)</f>
        <v/>
      </c>
      <c r="F628" s="33" t="str">
        <f>IF('Board Summary'!$C$9="","",'Board Summary'!$C$9)</f>
        <v/>
      </c>
      <c r="G628" s="33" t="str">
        <f>IF('Board Summary'!$E$9="","",'Board Summary'!$E$9)</f>
        <v/>
      </c>
      <c r="H628" t="str">
        <v>3.6 MS4</v>
      </c>
      <c r="I628" t="str">
        <v>Not assessed</v>
      </c>
    </row>
    <row r="629" spans="1:9" x14ac:dyDescent="0.35">
      <c r="A629" t="str">
        <f>IF('Board Summary'!$B$5="","",'Board Summary'!$B$5)</f>
        <v/>
      </c>
      <c r="B629" t="str">
        <f>IF('Board Summary'!$B$6="","",'Board Summary'!$B$6)</f>
        <v/>
      </c>
      <c r="C629" t="str">
        <f>IF('Board Summary'!$B$7="","",'Board Summary'!$B$7)</f>
        <v/>
      </c>
      <c r="D629" t="str">
        <f>IF('Board Summary'!$B$8="","",'Board Summary'!$B$8)</f>
        <v/>
      </c>
      <c r="E629" s="33" t="str">
        <f>IF('Board Summary'!$B$9="","",'Board Summary'!$B$9)</f>
        <v/>
      </c>
      <c r="F629" s="33" t="str">
        <f>IF('Board Summary'!$C$9="","",'Board Summary'!$C$9)</f>
        <v/>
      </c>
      <c r="G629" s="33" t="str">
        <f>IF('Board Summary'!$E$9="","",'Board Summary'!$E$9)</f>
        <v/>
      </c>
      <c r="H629" t="str">
        <v>3.6 MS5</v>
      </c>
      <c r="I629" t="str">
        <v>Not assessed</v>
      </c>
    </row>
    <row r="630" spans="1:9" x14ac:dyDescent="0.35">
      <c r="A630" t="str">
        <f>IF('Board Summary'!$B$5="","",'Board Summary'!$B$5)</f>
        <v/>
      </c>
      <c r="B630" t="str">
        <f>IF('Board Summary'!$B$6="","",'Board Summary'!$B$6)</f>
        <v/>
      </c>
      <c r="C630" t="str">
        <f>IF('Board Summary'!$B$7="","",'Board Summary'!$B$7)</f>
        <v/>
      </c>
      <c r="D630" t="str">
        <f>IF('Board Summary'!$B$8="","",'Board Summary'!$B$8)</f>
        <v/>
      </c>
      <c r="E630" s="33" t="str">
        <f>IF('Board Summary'!$B$9="","",'Board Summary'!$B$9)</f>
        <v/>
      </c>
      <c r="F630" s="33" t="str">
        <f>IF('Board Summary'!$C$9="","",'Board Summary'!$C$9)</f>
        <v/>
      </c>
      <c r="G630" s="33" t="str">
        <f>IF('Board Summary'!$E$9="","",'Board Summary'!$E$9)</f>
        <v/>
      </c>
      <c r="H630" t="str">
        <v>3.6 MS6</v>
      </c>
      <c r="I630" t="str">
        <v>Not assessed</v>
      </c>
    </row>
    <row r="631" spans="1:9" x14ac:dyDescent="0.35">
      <c r="A631" t="str">
        <f>IF('Board Summary'!$B$5="","",'Board Summary'!$B$5)</f>
        <v/>
      </c>
      <c r="B631" t="str">
        <f>IF('Board Summary'!$B$6="","",'Board Summary'!$B$6)</f>
        <v/>
      </c>
      <c r="C631" t="str">
        <f>IF('Board Summary'!$B$7="","",'Board Summary'!$B$7)</f>
        <v/>
      </c>
      <c r="D631" t="str">
        <f>IF('Board Summary'!$B$8="","",'Board Summary'!$B$8)</f>
        <v/>
      </c>
      <c r="E631" s="33" t="str">
        <f>IF('Board Summary'!$B$9="","",'Board Summary'!$B$9)</f>
        <v/>
      </c>
      <c r="F631" s="33" t="str">
        <f>IF('Board Summary'!$C$9="","",'Board Summary'!$C$9)</f>
        <v/>
      </c>
      <c r="G631" s="33" t="str">
        <f>IF('Board Summary'!$E$9="","",'Board Summary'!$E$9)</f>
        <v/>
      </c>
      <c r="H631" t="str">
        <v>3.6 MS7</v>
      </c>
      <c r="I631" t="str">
        <v>Not assessed</v>
      </c>
    </row>
    <row r="632" spans="1:9" x14ac:dyDescent="0.35">
      <c r="A632" t="str">
        <f>IF('Board Summary'!$B$5="","",'Board Summary'!$B$5)</f>
        <v/>
      </c>
      <c r="B632" t="str">
        <f>IF('Board Summary'!$B$6="","",'Board Summary'!$B$6)</f>
        <v/>
      </c>
      <c r="C632" t="str">
        <f>IF('Board Summary'!$B$7="","",'Board Summary'!$B$7)</f>
        <v/>
      </c>
      <c r="D632" t="str">
        <f>IF('Board Summary'!$B$8="","",'Board Summary'!$B$8)</f>
        <v/>
      </c>
      <c r="E632" s="33" t="str">
        <f>IF('Board Summary'!$B$9="","",'Board Summary'!$B$9)</f>
        <v/>
      </c>
      <c r="F632" s="33" t="str">
        <f>IF('Board Summary'!$C$9="","",'Board Summary'!$C$9)</f>
        <v/>
      </c>
      <c r="G632" s="33" t="str">
        <f>IF('Board Summary'!$E$9="","",'Board Summary'!$E$9)</f>
        <v/>
      </c>
      <c r="H632" t="str">
        <v>3.6 MS8</v>
      </c>
      <c r="I632" t="str">
        <v>Not assessed</v>
      </c>
    </row>
    <row r="633" spans="1:9" x14ac:dyDescent="0.35">
      <c r="A633" t="str">
        <f>IF('Board Summary'!$B$5="","",'Board Summary'!$B$5)</f>
        <v/>
      </c>
      <c r="B633" t="str">
        <f>IF('Board Summary'!$B$6="","",'Board Summary'!$B$6)</f>
        <v/>
      </c>
      <c r="C633" t="str">
        <f>IF('Board Summary'!$B$7="","",'Board Summary'!$B$7)</f>
        <v/>
      </c>
      <c r="D633" t="str">
        <f>IF('Board Summary'!$B$8="","",'Board Summary'!$B$8)</f>
        <v/>
      </c>
      <c r="E633" s="33" t="str">
        <f>IF('Board Summary'!$B$9="","",'Board Summary'!$B$9)</f>
        <v/>
      </c>
      <c r="F633" s="33" t="str">
        <f>IF('Board Summary'!$C$9="","",'Board Summary'!$C$9)</f>
        <v/>
      </c>
      <c r="G633" s="33" t="str">
        <f>IF('Board Summary'!$E$9="","",'Board Summary'!$E$9)</f>
        <v/>
      </c>
      <c r="H633" t="str">
        <v>3.6 QR1</v>
      </c>
      <c r="I633" t="str">
        <v>Not assessed</v>
      </c>
    </row>
    <row r="634" spans="1:9" x14ac:dyDescent="0.35">
      <c r="A634" t="str">
        <f>IF('Board Summary'!$B$5="","",'Board Summary'!$B$5)</f>
        <v/>
      </c>
      <c r="B634" t="str">
        <f>IF('Board Summary'!$B$6="","",'Board Summary'!$B$6)</f>
        <v/>
      </c>
      <c r="C634" t="str">
        <f>IF('Board Summary'!$B$7="","",'Board Summary'!$B$7)</f>
        <v/>
      </c>
      <c r="D634" t="str">
        <f>IF('Board Summary'!$B$8="","",'Board Summary'!$B$8)</f>
        <v/>
      </c>
      <c r="E634" s="33" t="str">
        <f>IF('Board Summary'!$B$9="","",'Board Summary'!$B$9)</f>
        <v/>
      </c>
      <c r="F634" s="33" t="str">
        <f>IF('Board Summary'!$C$9="","",'Board Summary'!$C$9)</f>
        <v/>
      </c>
      <c r="G634" s="33" t="str">
        <f>IF('Board Summary'!$E$9="","",'Board Summary'!$E$9)</f>
        <v/>
      </c>
      <c r="H634" t="str">
        <v>3.6 QR2</v>
      </c>
      <c r="I634" t="str">
        <v>Not assessed</v>
      </c>
    </row>
    <row r="635" spans="1:9" x14ac:dyDescent="0.35">
      <c r="A635" t="str">
        <f>IF('Board Summary'!$B$5="","",'Board Summary'!$B$5)</f>
        <v/>
      </c>
      <c r="B635" t="str">
        <f>IF('Board Summary'!$B$6="","",'Board Summary'!$B$6)</f>
        <v/>
      </c>
      <c r="C635" t="str">
        <f>IF('Board Summary'!$B$7="","",'Board Summary'!$B$7)</f>
        <v/>
      </c>
      <c r="D635" t="str">
        <f>IF('Board Summary'!$B$8="","",'Board Summary'!$B$8)</f>
        <v/>
      </c>
      <c r="E635" s="33" t="str">
        <f>IF('Board Summary'!$B$9="","",'Board Summary'!$B$9)</f>
        <v/>
      </c>
      <c r="F635" s="33" t="str">
        <f>IF('Board Summary'!$C$9="","",'Board Summary'!$C$9)</f>
        <v/>
      </c>
      <c r="G635" s="33" t="str">
        <f>IF('Board Summary'!$E$9="","",'Board Summary'!$E$9)</f>
        <v/>
      </c>
      <c r="H635" t="str">
        <v>3.6 QR3</v>
      </c>
      <c r="I635" t="str">
        <v>Not assessed</v>
      </c>
    </row>
    <row r="636" spans="1:9" x14ac:dyDescent="0.35">
      <c r="A636" t="str">
        <f>IF('Board Summary'!$B$5="","",'Board Summary'!$B$5)</f>
        <v/>
      </c>
      <c r="B636" t="str">
        <f>IF('Board Summary'!$B$6="","",'Board Summary'!$B$6)</f>
        <v/>
      </c>
      <c r="C636" t="str">
        <f>IF('Board Summary'!$B$7="","",'Board Summary'!$B$7)</f>
        <v/>
      </c>
      <c r="D636" t="str">
        <f>IF('Board Summary'!$B$8="","",'Board Summary'!$B$8)</f>
        <v/>
      </c>
      <c r="E636" s="33" t="str">
        <f>IF('Board Summary'!$B$9="","",'Board Summary'!$B$9)</f>
        <v/>
      </c>
      <c r="F636" s="33" t="str">
        <f>IF('Board Summary'!$C$9="","",'Board Summary'!$C$9)</f>
        <v/>
      </c>
      <c r="G636" s="33" t="str">
        <f>IF('Board Summary'!$E$9="","",'Board Summary'!$E$9)</f>
        <v/>
      </c>
      <c r="H636" t="str">
        <v>3.6 QR4</v>
      </c>
      <c r="I636" t="str">
        <v>Not assessed</v>
      </c>
    </row>
    <row r="637" spans="1:9" x14ac:dyDescent="0.35">
      <c r="A637" t="str">
        <f>IF('Board Summary'!$B$5="","",'Board Summary'!$B$5)</f>
        <v/>
      </c>
      <c r="B637" t="str">
        <f>IF('Board Summary'!$B$6="","",'Board Summary'!$B$6)</f>
        <v/>
      </c>
      <c r="C637" t="str">
        <f>IF('Board Summary'!$B$7="","",'Board Summary'!$B$7)</f>
        <v/>
      </c>
      <c r="D637" t="str">
        <f>IF('Board Summary'!$B$8="","",'Board Summary'!$B$8)</f>
        <v/>
      </c>
      <c r="E637" s="33" t="str">
        <f>IF('Board Summary'!$B$9="","",'Board Summary'!$B$9)</f>
        <v/>
      </c>
      <c r="F637" s="33" t="str">
        <f>IF('Board Summary'!$C$9="","",'Board Summary'!$C$9)</f>
        <v/>
      </c>
      <c r="G637" s="33" t="str">
        <f>IF('Board Summary'!$E$9="","",'Board Summary'!$E$9)</f>
        <v/>
      </c>
      <c r="H637" t="str">
        <v>3.7 MS1</v>
      </c>
      <c r="I637" t="str">
        <v>Not assessed</v>
      </c>
    </row>
    <row r="638" spans="1:9" x14ac:dyDescent="0.35">
      <c r="A638" t="str">
        <f>IF('Board Summary'!$B$5="","",'Board Summary'!$B$5)</f>
        <v/>
      </c>
      <c r="B638" t="str">
        <f>IF('Board Summary'!$B$6="","",'Board Summary'!$B$6)</f>
        <v/>
      </c>
      <c r="C638" t="str">
        <f>IF('Board Summary'!$B$7="","",'Board Summary'!$B$7)</f>
        <v/>
      </c>
      <c r="D638" t="str">
        <f>IF('Board Summary'!$B$8="","",'Board Summary'!$B$8)</f>
        <v/>
      </c>
      <c r="E638" s="33" t="str">
        <f>IF('Board Summary'!$B$9="","",'Board Summary'!$B$9)</f>
        <v/>
      </c>
      <c r="F638" s="33" t="str">
        <f>IF('Board Summary'!$C$9="","",'Board Summary'!$C$9)</f>
        <v/>
      </c>
      <c r="G638" s="33" t="str">
        <f>IF('Board Summary'!$E$9="","",'Board Summary'!$E$9)</f>
        <v/>
      </c>
      <c r="H638" t="str">
        <v>3.7 MS2</v>
      </c>
      <c r="I638" t="str">
        <v>Not assessed</v>
      </c>
    </row>
    <row r="639" spans="1:9" x14ac:dyDescent="0.35">
      <c r="A639" t="str">
        <f>IF('Board Summary'!$B$5="","",'Board Summary'!$B$5)</f>
        <v/>
      </c>
      <c r="B639" t="str">
        <f>IF('Board Summary'!$B$6="","",'Board Summary'!$B$6)</f>
        <v/>
      </c>
      <c r="C639" t="str">
        <f>IF('Board Summary'!$B$7="","",'Board Summary'!$B$7)</f>
        <v/>
      </c>
      <c r="D639" t="str">
        <f>IF('Board Summary'!$B$8="","",'Board Summary'!$B$8)</f>
        <v/>
      </c>
      <c r="E639" s="33" t="str">
        <f>IF('Board Summary'!$B$9="","",'Board Summary'!$B$9)</f>
        <v/>
      </c>
      <c r="F639" s="33" t="str">
        <f>IF('Board Summary'!$C$9="","",'Board Summary'!$C$9)</f>
        <v/>
      </c>
      <c r="G639" s="33" t="str">
        <f>IF('Board Summary'!$E$9="","",'Board Summary'!$E$9)</f>
        <v/>
      </c>
      <c r="H639" t="str">
        <v>3.7 QR1</v>
      </c>
      <c r="I639" t="str">
        <v>Not assessed</v>
      </c>
    </row>
    <row r="640" spans="1:9" x14ac:dyDescent="0.35">
      <c r="A640" t="str">
        <f>IF('Board Summary'!$B$5="","",'Board Summary'!$B$5)</f>
        <v/>
      </c>
      <c r="B640" t="str">
        <f>IF('Board Summary'!$B$6="","",'Board Summary'!$B$6)</f>
        <v/>
      </c>
      <c r="C640" t="str">
        <f>IF('Board Summary'!$B$7="","",'Board Summary'!$B$7)</f>
        <v/>
      </c>
      <c r="D640" t="str">
        <f>IF('Board Summary'!$B$8="","",'Board Summary'!$B$8)</f>
        <v/>
      </c>
      <c r="E640" s="33" t="str">
        <f>IF('Board Summary'!$B$9="","",'Board Summary'!$B$9)</f>
        <v/>
      </c>
      <c r="F640" s="33" t="str">
        <f>IF('Board Summary'!$C$9="","",'Board Summary'!$C$9)</f>
        <v/>
      </c>
      <c r="G640" s="33" t="str">
        <f>IF('Board Summary'!$E$9="","",'Board Summary'!$E$9)</f>
        <v/>
      </c>
      <c r="H640" t="str">
        <v>3.7 QR2</v>
      </c>
      <c r="I640" t="str">
        <v>Not assessed</v>
      </c>
    </row>
    <row r="641" spans="1:9" x14ac:dyDescent="0.35">
      <c r="A641" t="str">
        <f>IF('Board Summary'!$B$5="","",'Board Summary'!$B$5)</f>
        <v/>
      </c>
      <c r="B641" t="str">
        <f>IF('Board Summary'!$B$6="","",'Board Summary'!$B$6)</f>
        <v/>
      </c>
      <c r="C641" t="str">
        <f>IF('Board Summary'!$B$7="","",'Board Summary'!$B$7)</f>
        <v/>
      </c>
      <c r="D641" t="str">
        <f>IF('Board Summary'!$B$8="","",'Board Summary'!$B$8)</f>
        <v/>
      </c>
      <c r="E641" s="33" t="str">
        <f>IF('Board Summary'!$B$9="","",'Board Summary'!$B$9)</f>
        <v/>
      </c>
      <c r="F641" s="33" t="str">
        <f>IF('Board Summary'!$C$9="","",'Board Summary'!$C$9)</f>
        <v/>
      </c>
      <c r="G641" s="33" t="str">
        <f>IF('Board Summary'!$E$9="","",'Board Summary'!$E$9)</f>
        <v/>
      </c>
      <c r="H641" t="str">
        <v>3.7 QR3</v>
      </c>
      <c r="I641" t="str">
        <v>Not assessed</v>
      </c>
    </row>
    <row r="642" spans="1:9" x14ac:dyDescent="0.35">
      <c r="A642" t="str">
        <f>IF('Board Summary'!$B$5="","",'Board Summary'!$B$5)</f>
        <v/>
      </c>
      <c r="B642" t="str">
        <f>IF('Board Summary'!$B$6="","",'Board Summary'!$B$6)</f>
        <v/>
      </c>
      <c r="C642" t="str">
        <f>IF('Board Summary'!$B$7="","",'Board Summary'!$B$7)</f>
        <v/>
      </c>
      <c r="D642" t="str">
        <f>IF('Board Summary'!$B$8="","",'Board Summary'!$B$8)</f>
        <v/>
      </c>
      <c r="E642" s="33" t="str">
        <f>IF('Board Summary'!$B$9="","",'Board Summary'!$B$9)</f>
        <v/>
      </c>
      <c r="F642" s="33" t="str">
        <f>IF('Board Summary'!$C$9="","",'Board Summary'!$C$9)</f>
        <v/>
      </c>
      <c r="G642" s="33" t="str">
        <f>IF('Board Summary'!$E$9="","",'Board Summary'!$E$9)</f>
        <v/>
      </c>
      <c r="H642" t="str">
        <v>3.7 QR4</v>
      </c>
      <c r="I642" t="str">
        <v>Not assessed</v>
      </c>
    </row>
    <row r="643" spans="1:9" x14ac:dyDescent="0.35">
      <c r="A643" t="str">
        <f>IF('Board Summary'!$B$5="","",'Board Summary'!$B$5)</f>
        <v/>
      </c>
      <c r="B643" t="str">
        <f>IF('Board Summary'!$B$6="","",'Board Summary'!$B$6)</f>
        <v/>
      </c>
      <c r="C643" t="str">
        <f>IF('Board Summary'!$B$7="","",'Board Summary'!$B$7)</f>
        <v/>
      </c>
      <c r="D643" t="str">
        <f>IF('Board Summary'!$B$8="","",'Board Summary'!$B$8)</f>
        <v/>
      </c>
      <c r="E643" s="33" t="str">
        <f>IF('Board Summary'!$B$9="","",'Board Summary'!$B$9)</f>
        <v/>
      </c>
      <c r="F643" s="33" t="str">
        <f>IF('Board Summary'!$C$9="","",'Board Summary'!$C$9)</f>
        <v/>
      </c>
      <c r="G643" s="33" t="str">
        <f>IF('Board Summary'!$E$9="","",'Board Summary'!$E$9)</f>
        <v/>
      </c>
      <c r="H643" t="str">
        <v>3.7 QR5</v>
      </c>
      <c r="I643" t="str">
        <v>Not assessed</v>
      </c>
    </row>
    <row r="644" spans="1:9" x14ac:dyDescent="0.35">
      <c r="A644" t="str">
        <f>IF('Board Summary'!$B$5="","",'Board Summary'!$B$5)</f>
        <v/>
      </c>
      <c r="B644" t="str">
        <f>IF('Board Summary'!$B$6="","",'Board Summary'!$B$6)</f>
        <v/>
      </c>
      <c r="C644" t="str">
        <f>IF('Board Summary'!$B$7="","",'Board Summary'!$B$7)</f>
        <v/>
      </c>
      <c r="D644" t="str">
        <f>IF('Board Summary'!$B$8="","",'Board Summary'!$B$8)</f>
        <v/>
      </c>
      <c r="E644" s="33" t="str">
        <f>IF('Board Summary'!$B$9="","",'Board Summary'!$B$9)</f>
        <v/>
      </c>
      <c r="F644" s="33" t="str">
        <f>IF('Board Summary'!$C$9="","",'Board Summary'!$C$9)</f>
        <v/>
      </c>
      <c r="G644" s="33" t="str">
        <f>IF('Board Summary'!$E$9="","",'Board Summary'!$E$9)</f>
        <v/>
      </c>
      <c r="H644" t="str">
        <v>3.7 QR6</v>
      </c>
      <c r="I644" t="str">
        <v>Not assessed</v>
      </c>
    </row>
    <row r="645" spans="1:9" x14ac:dyDescent="0.35">
      <c r="A645" t="str">
        <f>IF('Board Summary'!$B$5="","",'Board Summary'!$B$5)</f>
        <v/>
      </c>
      <c r="B645" t="str">
        <f>IF('Board Summary'!$B$6="","",'Board Summary'!$B$6)</f>
        <v/>
      </c>
      <c r="C645" t="str">
        <f>IF('Board Summary'!$B$7="","",'Board Summary'!$B$7)</f>
        <v/>
      </c>
      <c r="D645" t="str">
        <f>IF('Board Summary'!$B$8="","",'Board Summary'!$B$8)</f>
        <v/>
      </c>
      <c r="E645" s="33" t="str">
        <f>IF('Board Summary'!$B$9="","",'Board Summary'!$B$9)</f>
        <v/>
      </c>
      <c r="F645" s="33" t="str">
        <f>IF('Board Summary'!$C$9="","",'Board Summary'!$C$9)</f>
        <v/>
      </c>
      <c r="G645" s="33" t="str">
        <f>IF('Board Summary'!$E$9="","",'Board Summary'!$E$9)</f>
        <v/>
      </c>
      <c r="H645" t="str">
        <v>3.7 QR7</v>
      </c>
      <c r="I645" t="str">
        <v>Not assessed</v>
      </c>
    </row>
    <row r="646" spans="1:9" x14ac:dyDescent="0.35">
      <c r="A646" t="str">
        <f>IF('Board Summary'!$B$5="","",'Board Summary'!$B$5)</f>
        <v/>
      </c>
      <c r="B646" t="str">
        <f>IF('Board Summary'!$B$6="","",'Board Summary'!$B$6)</f>
        <v/>
      </c>
      <c r="C646" t="str">
        <f>IF('Board Summary'!$B$7="","",'Board Summary'!$B$7)</f>
        <v/>
      </c>
      <c r="D646" t="str">
        <f>IF('Board Summary'!$B$8="","",'Board Summary'!$B$8)</f>
        <v/>
      </c>
      <c r="E646" s="33" t="str">
        <f>IF('Board Summary'!$B$9="","",'Board Summary'!$B$9)</f>
        <v/>
      </c>
      <c r="F646" s="33" t="str">
        <f>IF('Board Summary'!$C$9="","",'Board Summary'!$C$9)</f>
        <v/>
      </c>
      <c r="G646" s="33" t="str">
        <f>IF('Board Summary'!$E$9="","",'Board Summary'!$E$9)</f>
        <v/>
      </c>
      <c r="H646" t="str">
        <v>3.7 QR8</v>
      </c>
      <c r="I646" t="str">
        <v>Not assessed</v>
      </c>
    </row>
    <row r="647" spans="1:9" x14ac:dyDescent="0.35">
      <c r="A647" t="str">
        <f>IF('Board Summary'!$B$5="","",'Board Summary'!$B$5)</f>
        <v/>
      </c>
      <c r="B647" t="str">
        <f>IF('Board Summary'!$B$6="","",'Board Summary'!$B$6)</f>
        <v/>
      </c>
      <c r="C647" t="str">
        <f>IF('Board Summary'!$B$7="","",'Board Summary'!$B$7)</f>
        <v/>
      </c>
      <c r="D647" t="str">
        <f>IF('Board Summary'!$B$8="","",'Board Summary'!$B$8)</f>
        <v/>
      </c>
      <c r="E647" s="33" t="str">
        <f>IF('Board Summary'!$B$9="","",'Board Summary'!$B$9)</f>
        <v/>
      </c>
      <c r="F647" s="33" t="str">
        <f>IF('Board Summary'!$C$9="","",'Board Summary'!$C$9)</f>
        <v/>
      </c>
      <c r="G647" s="33" t="str">
        <f>IF('Board Summary'!$E$9="","",'Board Summary'!$E$9)</f>
        <v/>
      </c>
      <c r="H647" t="str">
        <v>3.7 QR9</v>
      </c>
      <c r="I647" t="str">
        <v>Not assessed</v>
      </c>
    </row>
    <row r="648" spans="1:9" x14ac:dyDescent="0.35">
      <c r="A648" t="str">
        <f>IF('Board Summary'!$B$5="","",'Board Summary'!$B$5)</f>
        <v/>
      </c>
      <c r="B648" t="str">
        <f>IF('Board Summary'!$B$6="","",'Board Summary'!$B$6)</f>
        <v/>
      </c>
      <c r="C648" t="str">
        <f>IF('Board Summary'!$B$7="","",'Board Summary'!$B$7)</f>
        <v/>
      </c>
      <c r="D648" t="str">
        <f>IF('Board Summary'!$B$8="","",'Board Summary'!$B$8)</f>
        <v/>
      </c>
      <c r="E648" s="33" t="str">
        <f>IF('Board Summary'!$B$9="","",'Board Summary'!$B$9)</f>
        <v/>
      </c>
      <c r="F648" s="33" t="str">
        <f>IF('Board Summary'!$C$9="","",'Board Summary'!$C$9)</f>
        <v/>
      </c>
      <c r="G648" s="33" t="str">
        <f>IF('Board Summary'!$E$9="","",'Board Summary'!$E$9)</f>
        <v/>
      </c>
      <c r="H648" t="str">
        <v>3.7 QR10</v>
      </c>
      <c r="I648" t="str">
        <v>Not assessed</v>
      </c>
    </row>
    <row r="649" spans="1:9" x14ac:dyDescent="0.35">
      <c r="A649" t="str">
        <f>IF('Board Summary'!$B$5="","",'Board Summary'!$B$5)</f>
        <v/>
      </c>
      <c r="B649" t="str">
        <f>IF('Board Summary'!$B$6="","",'Board Summary'!$B$6)</f>
        <v/>
      </c>
      <c r="C649" t="str">
        <f>IF('Board Summary'!$B$7="","",'Board Summary'!$B$7)</f>
        <v/>
      </c>
      <c r="D649" t="str">
        <f>IF('Board Summary'!$B$8="","",'Board Summary'!$B$8)</f>
        <v/>
      </c>
      <c r="E649" s="33" t="str">
        <f>IF('Board Summary'!$B$9="","",'Board Summary'!$B$9)</f>
        <v/>
      </c>
      <c r="F649" s="33" t="str">
        <f>IF('Board Summary'!$C$9="","",'Board Summary'!$C$9)</f>
        <v/>
      </c>
      <c r="G649" s="33" t="str">
        <f>IF('Board Summary'!$E$9="","",'Board Summary'!$E$9)</f>
        <v/>
      </c>
      <c r="H649" t="str">
        <v>3.7 QR11</v>
      </c>
      <c r="I649" t="str">
        <v>Not assessed</v>
      </c>
    </row>
    <row r="650" spans="1:9" x14ac:dyDescent="0.35">
      <c r="A650" t="str">
        <f>IF('Board Summary'!$B$5="","",'Board Summary'!$B$5)</f>
        <v/>
      </c>
      <c r="B650" t="str">
        <f>IF('Board Summary'!$B$6="","",'Board Summary'!$B$6)</f>
        <v/>
      </c>
      <c r="C650" t="str">
        <f>IF('Board Summary'!$B$7="","",'Board Summary'!$B$7)</f>
        <v/>
      </c>
      <c r="D650" t="str">
        <f>IF('Board Summary'!$B$8="","",'Board Summary'!$B$8)</f>
        <v/>
      </c>
      <c r="E650" s="33" t="str">
        <f>IF('Board Summary'!$B$9="","",'Board Summary'!$B$9)</f>
        <v/>
      </c>
      <c r="F650" s="33" t="str">
        <f>IF('Board Summary'!$C$9="","",'Board Summary'!$C$9)</f>
        <v/>
      </c>
      <c r="G650" s="33" t="str">
        <f>IF('Board Summary'!$E$9="","",'Board Summary'!$E$9)</f>
        <v/>
      </c>
      <c r="H650" t="str">
        <v>3.8 MS1</v>
      </c>
      <c r="I650" t="str">
        <v>Not assessed</v>
      </c>
    </row>
    <row r="651" spans="1:9" x14ac:dyDescent="0.35">
      <c r="A651" t="str">
        <f>IF('Board Summary'!$B$5="","",'Board Summary'!$B$5)</f>
        <v/>
      </c>
      <c r="B651" t="str">
        <f>IF('Board Summary'!$B$6="","",'Board Summary'!$B$6)</f>
        <v/>
      </c>
      <c r="C651" t="str">
        <f>IF('Board Summary'!$B$7="","",'Board Summary'!$B$7)</f>
        <v/>
      </c>
      <c r="D651" t="str">
        <f>IF('Board Summary'!$B$8="","",'Board Summary'!$B$8)</f>
        <v/>
      </c>
      <c r="E651" s="33" t="str">
        <f>IF('Board Summary'!$B$9="","",'Board Summary'!$B$9)</f>
        <v/>
      </c>
      <c r="F651" s="33" t="str">
        <f>IF('Board Summary'!$C$9="","",'Board Summary'!$C$9)</f>
        <v/>
      </c>
      <c r="G651" s="33" t="str">
        <f>IF('Board Summary'!$E$9="","",'Board Summary'!$E$9)</f>
        <v/>
      </c>
      <c r="H651" t="str">
        <v>3.8 MS2</v>
      </c>
      <c r="I651" t="str">
        <v>Not assessed</v>
      </c>
    </row>
    <row r="652" spans="1:9" x14ac:dyDescent="0.35">
      <c r="A652" t="str">
        <f>IF('Board Summary'!$B$5="","",'Board Summary'!$B$5)</f>
        <v/>
      </c>
      <c r="B652" t="str">
        <f>IF('Board Summary'!$B$6="","",'Board Summary'!$B$6)</f>
        <v/>
      </c>
      <c r="C652" t="str">
        <f>IF('Board Summary'!$B$7="","",'Board Summary'!$B$7)</f>
        <v/>
      </c>
      <c r="D652" t="str">
        <f>IF('Board Summary'!$B$8="","",'Board Summary'!$B$8)</f>
        <v/>
      </c>
      <c r="E652" s="33" t="str">
        <f>IF('Board Summary'!$B$9="","",'Board Summary'!$B$9)</f>
        <v/>
      </c>
      <c r="F652" s="33" t="str">
        <f>IF('Board Summary'!$C$9="","",'Board Summary'!$C$9)</f>
        <v/>
      </c>
      <c r="G652" s="33" t="str">
        <f>IF('Board Summary'!$E$9="","",'Board Summary'!$E$9)</f>
        <v/>
      </c>
      <c r="H652" t="str">
        <v>3.8 MS3</v>
      </c>
      <c r="I652" t="str">
        <v>Not assessed</v>
      </c>
    </row>
    <row r="653" spans="1:9" x14ac:dyDescent="0.35">
      <c r="A653" t="str">
        <f>IF('Board Summary'!$B$5="","",'Board Summary'!$B$5)</f>
        <v/>
      </c>
      <c r="B653" t="str">
        <f>IF('Board Summary'!$B$6="","",'Board Summary'!$B$6)</f>
        <v/>
      </c>
      <c r="C653" t="str">
        <f>IF('Board Summary'!$B$7="","",'Board Summary'!$B$7)</f>
        <v/>
      </c>
      <c r="D653" t="str">
        <f>IF('Board Summary'!$B$8="","",'Board Summary'!$B$8)</f>
        <v/>
      </c>
      <c r="E653" s="33" t="str">
        <f>IF('Board Summary'!$B$9="","",'Board Summary'!$B$9)</f>
        <v/>
      </c>
      <c r="F653" s="33" t="str">
        <f>IF('Board Summary'!$C$9="","",'Board Summary'!$C$9)</f>
        <v/>
      </c>
      <c r="G653" s="33" t="str">
        <f>IF('Board Summary'!$E$9="","",'Board Summary'!$E$9)</f>
        <v/>
      </c>
      <c r="H653" t="str">
        <v>3.8 MS4</v>
      </c>
      <c r="I653" t="str">
        <v>Not assessed</v>
      </c>
    </row>
    <row r="654" spans="1:9" x14ac:dyDescent="0.35">
      <c r="A654" t="str">
        <f>IF('Board Summary'!$B$5="","",'Board Summary'!$B$5)</f>
        <v/>
      </c>
      <c r="B654" t="str">
        <f>IF('Board Summary'!$B$6="","",'Board Summary'!$B$6)</f>
        <v/>
      </c>
      <c r="C654" t="str">
        <f>IF('Board Summary'!$B$7="","",'Board Summary'!$B$7)</f>
        <v/>
      </c>
      <c r="D654" t="str">
        <f>IF('Board Summary'!$B$8="","",'Board Summary'!$B$8)</f>
        <v/>
      </c>
      <c r="E654" s="33" t="str">
        <f>IF('Board Summary'!$B$9="","",'Board Summary'!$B$9)</f>
        <v/>
      </c>
      <c r="F654" s="33" t="str">
        <f>IF('Board Summary'!$C$9="","",'Board Summary'!$C$9)</f>
        <v/>
      </c>
      <c r="G654" s="33" t="str">
        <f>IF('Board Summary'!$E$9="","",'Board Summary'!$E$9)</f>
        <v/>
      </c>
      <c r="H654" t="str">
        <v>3.8 MS5</v>
      </c>
      <c r="I654" t="str">
        <v>Not assessed</v>
      </c>
    </row>
    <row r="655" spans="1:9" x14ac:dyDescent="0.35">
      <c r="A655" t="str">
        <f>IF('Board Summary'!$B$5="","",'Board Summary'!$B$5)</f>
        <v/>
      </c>
      <c r="B655" t="str">
        <f>IF('Board Summary'!$B$6="","",'Board Summary'!$B$6)</f>
        <v/>
      </c>
      <c r="C655" t="str">
        <f>IF('Board Summary'!$B$7="","",'Board Summary'!$B$7)</f>
        <v/>
      </c>
      <c r="D655" t="str">
        <f>IF('Board Summary'!$B$8="","",'Board Summary'!$B$8)</f>
        <v/>
      </c>
      <c r="E655" s="33" t="str">
        <f>IF('Board Summary'!$B$9="","",'Board Summary'!$B$9)</f>
        <v/>
      </c>
      <c r="F655" s="33" t="str">
        <f>IF('Board Summary'!$C$9="","",'Board Summary'!$C$9)</f>
        <v/>
      </c>
      <c r="G655" s="33" t="str">
        <f>IF('Board Summary'!$E$9="","",'Board Summary'!$E$9)</f>
        <v/>
      </c>
      <c r="H655" t="str">
        <v>3.8 MS6</v>
      </c>
      <c r="I655" t="str">
        <v>Not assessed</v>
      </c>
    </row>
    <row r="656" spans="1:9" x14ac:dyDescent="0.35">
      <c r="A656" t="str">
        <f>IF('Board Summary'!$B$5="","",'Board Summary'!$B$5)</f>
        <v/>
      </c>
      <c r="B656" t="str">
        <f>IF('Board Summary'!$B$6="","",'Board Summary'!$B$6)</f>
        <v/>
      </c>
      <c r="C656" t="str">
        <f>IF('Board Summary'!$B$7="","",'Board Summary'!$B$7)</f>
        <v/>
      </c>
      <c r="D656" t="str">
        <f>IF('Board Summary'!$B$8="","",'Board Summary'!$B$8)</f>
        <v/>
      </c>
      <c r="E656" s="33" t="str">
        <f>IF('Board Summary'!$B$9="","",'Board Summary'!$B$9)</f>
        <v/>
      </c>
      <c r="F656" s="33" t="str">
        <f>IF('Board Summary'!$C$9="","",'Board Summary'!$C$9)</f>
        <v/>
      </c>
      <c r="G656" s="33" t="str">
        <f>IF('Board Summary'!$E$9="","",'Board Summary'!$E$9)</f>
        <v/>
      </c>
      <c r="H656" t="str">
        <v>3.8 QR1</v>
      </c>
      <c r="I656" t="str">
        <v>Not assessed</v>
      </c>
    </row>
    <row r="657" spans="1:9" x14ac:dyDescent="0.35">
      <c r="A657" t="str">
        <f>IF('Board Summary'!$B$5="","",'Board Summary'!$B$5)</f>
        <v/>
      </c>
      <c r="B657" t="str">
        <f>IF('Board Summary'!$B$6="","",'Board Summary'!$B$6)</f>
        <v/>
      </c>
      <c r="C657" t="str">
        <f>IF('Board Summary'!$B$7="","",'Board Summary'!$B$7)</f>
        <v/>
      </c>
      <c r="D657" t="str">
        <f>IF('Board Summary'!$B$8="","",'Board Summary'!$B$8)</f>
        <v/>
      </c>
      <c r="E657" s="33" t="str">
        <f>IF('Board Summary'!$B$9="","",'Board Summary'!$B$9)</f>
        <v/>
      </c>
      <c r="F657" s="33" t="str">
        <f>IF('Board Summary'!$C$9="","",'Board Summary'!$C$9)</f>
        <v/>
      </c>
      <c r="G657" s="33" t="str">
        <f>IF('Board Summary'!$E$9="","",'Board Summary'!$E$9)</f>
        <v/>
      </c>
      <c r="H657" t="str">
        <v>3.8 QR2</v>
      </c>
      <c r="I657" t="str">
        <v>Not assessed</v>
      </c>
    </row>
    <row r="658" spans="1:9" x14ac:dyDescent="0.35">
      <c r="A658" t="str">
        <f>IF('Board Summary'!$B$5="","",'Board Summary'!$B$5)</f>
        <v/>
      </c>
      <c r="B658" t="str">
        <f>IF('Board Summary'!$B$6="","",'Board Summary'!$B$6)</f>
        <v/>
      </c>
      <c r="C658" t="str">
        <f>IF('Board Summary'!$B$7="","",'Board Summary'!$B$7)</f>
        <v/>
      </c>
      <c r="D658" t="str">
        <f>IF('Board Summary'!$B$8="","",'Board Summary'!$B$8)</f>
        <v/>
      </c>
      <c r="E658" s="33" t="str">
        <f>IF('Board Summary'!$B$9="","",'Board Summary'!$B$9)</f>
        <v/>
      </c>
      <c r="F658" s="33" t="str">
        <f>IF('Board Summary'!$C$9="","",'Board Summary'!$C$9)</f>
        <v/>
      </c>
      <c r="G658" s="33" t="str">
        <f>IF('Board Summary'!$E$9="","",'Board Summary'!$E$9)</f>
        <v/>
      </c>
      <c r="H658" t="str">
        <v>3.8 QR3</v>
      </c>
      <c r="I658" t="str">
        <v>Not assessed</v>
      </c>
    </row>
    <row r="659" spans="1:9" x14ac:dyDescent="0.35">
      <c r="A659" t="str">
        <f>IF('Board Summary'!$B$5="","",'Board Summary'!$B$5)</f>
        <v/>
      </c>
      <c r="B659" t="str">
        <f>IF('Board Summary'!$B$6="","",'Board Summary'!$B$6)</f>
        <v/>
      </c>
      <c r="C659" t="str">
        <f>IF('Board Summary'!$B$7="","",'Board Summary'!$B$7)</f>
        <v/>
      </c>
      <c r="D659" t="str">
        <f>IF('Board Summary'!$B$8="","",'Board Summary'!$B$8)</f>
        <v/>
      </c>
      <c r="E659" s="33" t="str">
        <f>IF('Board Summary'!$B$9="","",'Board Summary'!$B$9)</f>
        <v/>
      </c>
      <c r="F659" s="33" t="str">
        <f>IF('Board Summary'!$C$9="","",'Board Summary'!$C$9)</f>
        <v/>
      </c>
      <c r="G659" s="33" t="str">
        <f>IF('Board Summary'!$E$9="","",'Board Summary'!$E$9)</f>
        <v/>
      </c>
      <c r="H659" t="str">
        <v>3.8 QR4</v>
      </c>
      <c r="I659" t="str">
        <v>Not assessed</v>
      </c>
    </row>
    <row r="660" spans="1:9" x14ac:dyDescent="0.35">
      <c r="A660" t="str">
        <f>IF('Board Summary'!$B$5="","",'Board Summary'!$B$5)</f>
        <v/>
      </c>
      <c r="B660" t="str">
        <f>IF('Board Summary'!$B$6="","",'Board Summary'!$B$6)</f>
        <v/>
      </c>
      <c r="C660" t="str">
        <f>IF('Board Summary'!$B$7="","",'Board Summary'!$B$7)</f>
        <v/>
      </c>
      <c r="D660" t="str">
        <f>IF('Board Summary'!$B$8="","",'Board Summary'!$B$8)</f>
        <v/>
      </c>
      <c r="E660" s="33" t="str">
        <f>IF('Board Summary'!$B$9="","",'Board Summary'!$B$9)</f>
        <v/>
      </c>
      <c r="F660" s="33" t="str">
        <f>IF('Board Summary'!$C$9="","",'Board Summary'!$C$9)</f>
        <v/>
      </c>
      <c r="G660" s="33" t="str">
        <f>IF('Board Summary'!$E$9="","",'Board Summary'!$E$9)</f>
        <v/>
      </c>
      <c r="H660" t="str">
        <v>3.8 QR5</v>
      </c>
      <c r="I660" t="str">
        <v>Not assessed</v>
      </c>
    </row>
    <row r="661" spans="1:9" x14ac:dyDescent="0.35">
      <c r="A661" t="str">
        <f>IF('Board Summary'!$B$5="","",'Board Summary'!$B$5)</f>
        <v/>
      </c>
      <c r="B661" t="str">
        <f>IF('Board Summary'!$B$6="","",'Board Summary'!$B$6)</f>
        <v/>
      </c>
      <c r="C661" t="str">
        <f>IF('Board Summary'!$B$7="","",'Board Summary'!$B$7)</f>
        <v/>
      </c>
      <c r="D661" t="str">
        <f>IF('Board Summary'!$B$8="","",'Board Summary'!$B$8)</f>
        <v/>
      </c>
      <c r="E661" s="33" t="str">
        <f>IF('Board Summary'!$B$9="","",'Board Summary'!$B$9)</f>
        <v/>
      </c>
      <c r="F661" s="33" t="str">
        <f>IF('Board Summary'!$C$9="","",'Board Summary'!$C$9)</f>
        <v/>
      </c>
      <c r="G661" s="33" t="str">
        <f>IF('Board Summary'!$E$9="","",'Board Summary'!$E$9)</f>
        <v/>
      </c>
      <c r="H661" t="str">
        <v>3.8 QR6</v>
      </c>
      <c r="I661" t="str">
        <v>Not assessed</v>
      </c>
    </row>
    <row r="662" spans="1:9" x14ac:dyDescent="0.35">
      <c r="A662" t="str">
        <f>IF('Board Summary'!$B$5="","",'Board Summary'!$B$5)</f>
        <v/>
      </c>
      <c r="B662" t="str">
        <f>IF('Board Summary'!$B$6="","",'Board Summary'!$B$6)</f>
        <v/>
      </c>
      <c r="C662" t="str">
        <f>IF('Board Summary'!$B$7="","",'Board Summary'!$B$7)</f>
        <v/>
      </c>
      <c r="D662" t="str">
        <f>IF('Board Summary'!$B$8="","",'Board Summary'!$B$8)</f>
        <v/>
      </c>
      <c r="E662" s="33" t="str">
        <f>IF('Board Summary'!$B$9="","",'Board Summary'!$B$9)</f>
        <v/>
      </c>
      <c r="F662" s="33" t="str">
        <f>IF('Board Summary'!$C$9="","",'Board Summary'!$C$9)</f>
        <v/>
      </c>
      <c r="G662" s="33" t="str">
        <f>IF('Board Summary'!$E$9="","",'Board Summary'!$E$9)</f>
        <v/>
      </c>
      <c r="H662" t="str">
        <v>3.9 MS1</v>
      </c>
      <c r="I662" t="str">
        <v>Not assessed</v>
      </c>
    </row>
    <row r="663" spans="1:9" x14ac:dyDescent="0.35">
      <c r="A663" t="str">
        <f>IF('Board Summary'!$B$5="","",'Board Summary'!$B$5)</f>
        <v/>
      </c>
      <c r="B663" t="str">
        <f>IF('Board Summary'!$B$6="","",'Board Summary'!$B$6)</f>
        <v/>
      </c>
      <c r="C663" t="str">
        <f>IF('Board Summary'!$B$7="","",'Board Summary'!$B$7)</f>
        <v/>
      </c>
      <c r="D663" t="str">
        <f>IF('Board Summary'!$B$8="","",'Board Summary'!$B$8)</f>
        <v/>
      </c>
      <c r="E663" s="33" t="str">
        <f>IF('Board Summary'!$B$9="","",'Board Summary'!$B$9)</f>
        <v/>
      </c>
      <c r="F663" s="33" t="str">
        <f>IF('Board Summary'!$C$9="","",'Board Summary'!$C$9)</f>
        <v/>
      </c>
      <c r="G663" s="33" t="str">
        <f>IF('Board Summary'!$E$9="","",'Board Summary'!$E$9)</f>
        <v/>
      </c>
      <c r="H663" t="str">
        <v>3.9 MS2</v>
      </c>
      <c r="I663" t="str">
        <v>Not assessed</v>
      </c>
    </row>
    <row r="664" spans="1:9" x14ac:dyDescent="0.35">
      <c r="A664" t="str">
        <f>IF('Board Summary'!$B$5="","",'Board Summary'!$B$5)</f>
        <v/>
      </c>
      <c r="B664" t="str">
        <f>IF('Board Summary'!$B$6="","",'Board Summary'!$B$6)</f>
        <v/>
      </c>
      <c r="C664" t="str">
        <f>IF('Board Summary'!$B$7="","",'Board Summary'!$B$7)</f>
        <v/>
      </c>
      <c r="D664" t="str">
        <f>IF('Board Summary'!$B$8="","",'Board Summary'!$B$8)</f>
        <v/>
      </c>
      <c r="E664" s="33" t="str">
        <f>IF('Board Summary'!$B$9="","",'Board Summary'!$B$9)</f>
        <v/>
      </c>
      <c r="F664" s="33" t="str">
        <f>IF('Board Summary'!$C$9="","",'Board Summary'!$C$9)</f>
        <v/>
      </c>
      <c r="G664" s="33" t="str">
        <f>IF('Board Summary'!$E$9="","",'Board Summary'!$E$9)</f>
        <v/>
      </c>
      <c r="H664" t="str">
        <v>3.9 MS3</v>
      </c>
      <c r="I664" t="str">
        <v>Not assessed</v>
      </c>
    </row>
    <row r="665" spans="1:9" x14ac:dyDescent="0.35">
      <c r="A665" t="str">
        <f>IF('Board Summary'!$B$5="","",'Board Summary'!$B$5)</f>
        <v/>
      </c>
      <c r="B665" t="str">
        <f>IF('Board Summary'!$B$6="","",'Board Summary'!$B$6)</f>
        <v/>
      </c>
      <c r="C665" t="str">
        <f>IF('Board Summary'!$B$7="","",'Board Summary'!$B$7)</f>
        <v/>
      </c>
      <c r="D665" t="str">
        <f>IF('Board Summary'!$B$8="","",'Board Summary'!$B$8)</f>
        <v/>
      </c>
      <c r="E665" s="33" t="str">
        <f>IF('Board Summary'!$B$9="","",'Board Summary'!$B$9)</f>
        <v/>
      </c>
      <c r="F665" s="33" t="str">
        <f>IF('Board Summary'!$C$9="","",'Board Summary'!$C$9)</f>
        <v/>
      </c>
      <c r="G665" s="33" t="str">
        <f>IF('Board Summary'!$E$9="","",'Board Summary'!$E$9)</f>
        <v/>
      </c>
      <c r="H665" t="str">
        <v>3.9 MS4</v>
      </c>
      <c r="I665" t="str">
        <v>Not assessed</v>
      </c>
    </row>
    <row r="666" spans="1:9" x14ac:dyDescent="0.35">
      <c r="A666" t="str">
        <f>IF('Board Summary'!$B$5="","",'Board Summary'!$B$5)</f>
        <v/>
      </c>
      <c r="B666" t="str">
        <f>IF('Board Summary'!$B$6="","",'Board Summary'!$B$6)</f>
        <v/>
      </c>
      <c r="C666" t="str">
        <f>IF('Board Summary'!$B$7="","",'Board Summary'!$B$7)</f>
        <v/>
      </c>
      <c r="D666" t="str">
        <f>IF('Board Summary'!$B$8="","",'Board Summary'!$B$8)</f>
        <v/>
      </c>
      <c r="E666" s="33" t="str">
        <f>IF('Board Summary'!$B$9="","",'Board Summary'!$B$9)</f>
        <v/>
      </c>
      <c r="F666" s="33" t="str">
        <f>IF('Board Summary'!$C$9="","",'Board Summary'!$C$9)</f>
        <v/>
      </c>
      <c r="G666" s="33" t="str">
        <f>IF('Board Summary'!$E$9="","",'Board Summary'!$E$9)</f>
        <v/>
      </c>
      <c r="H666" t="str">
        <v>3.9 MS5</v>
      </c>
      <c r="I666" t="str">
        <v>Not assessed</v>
      </c>
    </row>
    <row r="667" spans="1:9" x14ac:dyDescent="0.35">
      <c r="A667" t="str">
        <f>IF('Board Summary'!$B$5="","",'Board Summary'!$B$5)</f>
        <v/>
      </c>
      <c r="B667" t="str">
        <f>IF('Board Summary'!$B$6="","",'Board Summary'!$B$6)</f>
        <v/>
      </c>
      <c r="C667" t="str">
        <f>IF('Board Summary'!$B$7="","",'Board Summary'!$B$7)</f>
        <v/>
      </c>
      <c r="D667" t="str">
        <f>IF('Board Summary'!$B$8="","",'Board Summary'!$B$8)</f>
        <v/>
      </c>
      <c r="E667" s="33" t="str">
        <f>IF('Board Summary'!$B$9="","",'Board Summary'!$B$9)</f>
        <v/>
      </c>
      <c r="F667" s="33" t="str">
        <f>IF('Board Summary'!$C$9="","",'Board Summary'!$C$9)</f>
        <v/>
      </c>
      <c r="G667" s="33" t="str">
        <f>IF('Board Summary'!$E$9="","",'Board Summary'!$E$9)</f>
        <v/>
      </c>
      <c r="H667" t="str">
        <v>3.9 MS6</v>
      </c>
      <c r="I667" t="str">
        <v>Not assessed</v>
      </c>
    </row>
    <row r="668" spans="1:9" x14ac:dyDescent="0.35">
      <c r="A668" t="str">
        <f>IF('Board Summary'!$B$5="","",'Board Summary'!$B$5)</f>
        <v/>
      </c>
      <c r="B668" t="str">
        <f>IF('Board Summary'!$B$6="","",'Board Summary'!$B$6)</f>
        <v/>
      </c>
      <c r="C668" t="str">
        <f>IF('Board Summary'!$B$7="","",'Board Summary'!$B$7)</f>
        <v/>
      </c>
      <c r="D668" t="str">
        <f>IF('Board Summary'!$B$8="","",'Board Summary'!$B$8)</f>
        <v/>
      </c>
      <c r="E668" s="33" t="str">
        <f>IF('Board Summary'!$B$9="","",'Board Summary'!$B$9)</f>
        <v/>
      </c>
      <c r="F668" s="33" t="str">
        <f>IF('Board Summary'!$C$9="","",'Board Summary'!$C$9)</f>
        <v/>
      </c>
      <c r="G668" s="33" t="str">
        <f>IF('Board Summary'!$E$9="","",'Board Summary'!$E$9)</f>
        <v/>
      </c>
      <c r="H668" t="str">
        <v>3.9 MS7</v>
      </c>
      <c r="I668" t="str">
        <v>Not assessed</v>
      </c>
    </row>
    <row r="669" spans="1:9" x14ac:dyDescent="0.35">
      <c r="A669" t="str">
        <f>IF('Board Summary'!$B$5="","",'Board Summary'!$B$5)</f>
        <v/>
      </c>
      <c r="B669" t="str">
        <f>IF('Board Summary'!$B$6="","",'Board Summary'!$B$6)</f>
        <v/>
      </c>
      <c r="C669" t="str">
        <f>IF('Board Summary'!$B$7="","",'Board Summary'!$B$7)</f>
        <v/>
      </c>
      <c r="D669" t="str">
        <f>IF('Board Summary'!$B$8="","",'Board Summary'!$B$8)</f>
        <v/>
      </c>
      <c r="E669" s="33" t="str">
        <f>IF('Board Summary'!$B$9="","",'Board Summary'!$B$9)</f>
        <v/>
      </c>
      <c r="F669" s="33" t="str">
        <f>IF('Board Summary'!$C$9="","",'Board Summary'!$C$9)</f>
        <v/>
      </c>
      <c r="G669" s="33" t="str">
        <f>IF('Board Summary'!$E$9="","",'Board Summary'!$E$9)</f>
        <v/>
      </c>
      <c r="H669" t="str">
        <v>3.9 QR1</v>
      </c>
      <c r="I669" t="str">
        <v>Not assessed</v>
      </c>
    </row>
    <row r="670" spans="1:9" x14ac:dyDescent="0.35">
      <c r="A670" t="str">
        <f>IF('Board Summary'!$B$5="","",'Board Summary'!$B$5)</f>
        <v/>
      </c>
      <c r="B670" t="str">
        <f>IF('Board Summary'!$B$6="","",'Board Summary'!$B$6)</f>
        <v/>
      </c>
      <c r="C670" t="str">
        <f>IF('Board Summary'!$B$7="","",'Board Summary'!$B$7)</f>
        <v/>
      </c>
      <c r="D670" t="str">
        <f>IF('Board Summary'!$B$8="","",'Board Summary'!$B$8)</f>
        <v/>
      </c>
      <c r="E670" s="33" t="str">
        <f>IF('Board Summary'!$B$9="","",'Board Summary'!$B$9)</f>
        <v/>
      </c>
      <c r="F670" s="33" t="str">
        <f>IF('Board Summary'!$C$9="","",'Board Summary'!$C$9)</f>
        <v/>
      </c>
      <c r="G670" s="33" t="str">
        <f>IF('Board Summary'!$E$9="","",'Board Summary'!$E$9)</f>
        <v/>
      </c>
      <c r="H670" t="str">
        <v>3.9 QR2</v>
      </c>
      <c r="I670" t="str">
        <v>Not assessed</v>
      </c>
    </row>
    <row r="671" spans="1:9" x14ac:dyDescent="0.35">
      <c r="A671" t="str">
        <f>IF('Board Summary'!$B$5="","",'Board Summary'!$B$5)</f>
        <v/>
      </c>
      <c r="B671" t="str">
        <f>IF('Board Summary'!$B$6="","",'Board Summary'!$B$6)</f>
        <v/>
      </c>
      <c r="C671" t="str">
        <f>IF('Board Summary'!$B$7="","",'Board Summary'!$B$7)</f>
        <v/>
      </c>
      <c r="D671" t="str">
        <f>IF('Board Summary'!$B$8="","",'Board Summary'!$B$8)</f>
        <v/>
      </c>
      <c r="E671" s="33" t="str">
        <f>IF('Board Summary'!$B$9="","",'Board Summary'!$B$9)</f>
        <v/>
      </c>
      <c r="F671" s="33" t="str">
        <f>IF('Board Summary'!$C$9="","",'Board Summary'!$C$9)</f>
        <v/>
      </c>
      <c r="G671" s="33" t="str">
        <f>IF('Board Summary'!$E$9="","",'Board Summary'!$E$9)</f>
        <v/>
      </c>
      <c r="H671" t="str">
        <v>3.9 QR3</v>
      </c>
      <c r="I671" t="str">
        <v>Not assessed</v>
      </c>
    </row>
    <row r="672" spans="1:9" x14ac:dyDescent="0.35">
      <c r="A672" t="str">
        <f>IF('Board Summary'!$B$5="","",'Board Summary'!$B$5)</f>
        <v/>
      </c>
      <c r="B672" t="str">
        <f>IF('Board Summary'!$B$6="","",'Board Summary'!$B$6)</f>
        <v/>
      </c>
      <c r="C672" t="str">
        <f>IF('Board Summary'!$B$7="","",'Board Summary'!$B$7)</f>
        <v/>
      </c>
      <c r="D672" t="str">
        <f>IF('Board Summary'!$B$8="","",'Board Summary'!$B$8)</f>
        <v/>
      </c>
      <c r="E672" s="33" t="str">
        <f>IF('Board Summary'!$B$9="","",'Board Summary'!$B$9)</f>
        <v/>
      </c>
      <c r="F672" s="33" t="str">
        <f>IF('Board Summary'!$C$9="","",'Board Summary'!$C$9)</f>
        <v/>
      </c>
      <c r="G672" s="33" t="str">
        <f>IF('Board Summary'!$E$9="","",'Board Summary'!$E$9)</f>
        <v/>
      </c>
      <c r="H672" t="str">
        <v>3.9 QR4</v>
      </c>
      <c r="I672" t="str">
        <v>Not assessed</v>
      </c>
    </row>
    <row r="673" spans="1:9" x14ac:dyDescent="0.35">
      <c r="A673" t="str">
        <f>IF('Board Summary'!$B$5="","",'Board Summary'!$B$5)</f>
        <v/>
      </c>
      <c r="B673" t="str">
        <f>IF('Board Summary'!$B$6="","",'Board Summary'!$B$6)</f>
        <v/>
      </c>
      <c r="C673" t="str">
        <f>IF('Board Summary'!$B$7="","",'Board Summary'!$B$7)</f>
        <v/>
      </c>
      <c r="D673" t="str">
        <f>IF('Board Summary'!$B$8="","",'Board Summary'!$B$8)</f>
        <v/>
      </c>
      <c r="E673" s="33" t="str">
        <f>IF('Board Summary'!$B$9="","",'Board Summary'!$B$9)</f>
        <v/>
      </c>
      <c r="F673" s="33" t="str">
        <f>IF('Board Summary'!$C$9="","",'Board Summary'!$C$9)</f>
        <v/>
      </c>
      <c r="G673" s="33" t="str">
        <f>IF('Board Summary'!$E$9="","",'Board Summary'!$E$9)</f>
        <v/>
      </c>
      <c r="H673" t="str">
        <v>3.9 QR5</v>
      </c>
      <c r="I673" t="str">
        <v>Not assessed</v>
      </c>
    </row>
    <row r="674" spans="1:9" x14ac:dyDescent="0.35">
      <c r="A674" t="str">
        <f>IF('Board Summary'!$B$5="","",'Board Summary'!$B$5)</f>
        <v/>
      </c>
      <c r="B674" t="str">
        <f>IF('Board Summary'!$B$6="","",'Board Summary'!$B$6)</f>
        <v/>
      </c>
      <c r="C674" t="str">
        <f>IF('Board Summary'!$B$7="","",'Board Summary'!$B$7)</f>
        <v/>
      </c>
      <c r="D674" t="str">
        <f>IF('Board Summary'!$B$8="","",'Board Summary'!$B$8)</f>
        <v/>
      </c>
      <c r="E674" s="33" t="str">
        <f>IF('Board Summary'!$B$9="","",'Board Summary'!$B$9)</f>
        <v/>
      </c>
      <c r="F674" s="33" t="str">
        <f>IF('Board Summary'!$C$9="","",'Board Summary'!$C$9)</f>
        <v/>
      </c>
      <c r="G674" s="33" t="str">
        <f>IF('Board Summary'!$E$9="","",'Board Summary'!$E$9)</f>
        <v/>
      </c>
      <c r="H674" t="str">
        <v>3.9 QR6</v>
      </c>
      <c r="I674" t="str">
        <v>Not assessed</v>
      </c>
    </row>
    <row r="675" spans="1:9" x14ac:dyDescent="0.35">
      <c r="A675" t="str">
        <f>IF('Board Summary'!$B$5="","",'Board Summary'!$B$5)</f>
        <v/>
      </c>
      <c r="B675" t="str">
        <f>IF('Board Summary'!$B$6="","",'Board Summary'!$B$6)</f>
        <v/>
      </c>
      <c r="C675" t="str">
        <f>IF('Board Summary'!$B$7="","",'Board Summary'!$B$7)</f>
        <v/>
      </c>
      <c r="D675" t="str">
        <f>IF('Board Summary'!$B$8="","",'Board Summary'!$B$8)</f>
        <v/>
      </c>
      <c r="E675" s="33" t="str">
        <f>IF('Board Summary'!$B$9="","",'Board Summary'!$B$9)</f>
        <v/>
      </c>
      <c r="F675" s="33" t="str">
        <f>IF('Board Summary'!$C$9="","",'Board Summary'!$C$9)</f>
        <v/>
      </c>
      <c r="G675" s="33" t="str">
        <f>IF('Board Summary'!$E$9="","",'Board Summary'!$E$9)</f>
        <v/>
      </c>
      <c r="H675" t="str">
        <v>3.9 QR7</v>
      </c>
      <c r="I675" t="str">
        <v>Not assessed</v>
      </c>
    </row>
    <row r="676" spans="1:9" x14ac:dyDescent="0.35">
      <c r="A676" t="str">
        <f>IF('Board Summary'!$B$5="","",'Board Summary'!$B$5)</f>
        <v/>
      </c>
      <c r="B676" t="str">
        <f>IF('Board Summary'!$B$6="","",'Board Summary'!$B$6)</f>
        <v/>
      </c>
      <c r="C676" t="str">
        <f>IF('Board Summary'!$B$7="","",'Board Summary'!$B$7)</f>
        <v/>
      </c>
      <c r="D676" t="str">
        <f>IF('Board Summary'!$B$8="","",'Board Summary'!$B$8)</f>
        <v/>
      </c>
      <c r="E676" s="33" t="str">
        <f>IF('Board Summary'!$B$9="","",'Board Summary'!$B$9)</f>
        <v/>
      </c>
      <c r="F676" s="33" t="str">
        <f>IF('Board Summary'!$C$9="","",'Board Summary'!$C$9)</f>
        <v/>
      </c>
      <c r="G676" s="33" t="str">
        <f>IF('Board Summary'!$E$9="","",'Board Summary'!$E$9)</f>
        <v/>
      </c>
      <c r="H676" t="str">
        <v>3.9 QR8</v>
      </c>
      <c r="I676" t="str">
        <v>Not assessed</v>
      </c>
    </row>
    <row r="677" spans="1:9" x14ac:dyDescent="0.35">
      <c r="A677" t="str">
        <f>IF('Board Summary'!$B$5="","",'Board Summary'!$B$5)</f>
        <v/>
      </c>
      <c r="B677" t="str">
        <f>IF('Board Summary'!$B$6="","",'Board Summary'!$B$6)</f>
        <v/>
      </c>
      <c r="C677" t="str">
        <f>IF('Board Summary'!$B$7="","",'Board Summary'!$B$7)</f>
        <v/>
      </c>
      <c r="D677" t="str">
        <f>IF('Board Summary'!$B$8="","",'Board Summary'!$B$8)</f>
        <v/>
      </c>
      <c r="E677" s="33" t="str">
        <f>IF('Board Summary'!$B$9="","",'Board Summary'!$B$9)</f>
        <v/>
      </c>
      <c r="F677" s="33" t="str">
        <f>IF('Board Summary'!$C$9="","",'Board Summary'!$C$9)</f>
        <v/>
      </c>
      <c r="G677" s="33" t="str">
        <f>IF('Board Summary'!$E$9="","",'Board Summary'!$E$9)</f>
        <v/>
      </c>
      <c r="H677" t="str">
        <v>3.9 QR9</v>
      </c>
      <c r="I677" t="str">
        <v>Not assessed</v>
      </c>
    </row>
    <row r="678" spans="1:9" x14ac:dyDescent="0.35">
      <c r="A678" t="str">
        <f>IF('Board Summary'!$B$5="","",'Board Summary'!$B$5)</f>
        <v/>
      </c>
      <c r="B678" t="str">
        <f>IF('Board Summary'!$B$6="","",'Board Summary'!$B$6)</f>
        <v/>
      </c>
      <c r="C678" t="str">
        <f>IF('Board Summary'!$B$7="","",'Board Summary'!$B$7)</f>
        <v/>
      </c>
      <c r="D678" t="str">
        <f>IF('Board Summary'!$B$8="","",'Board Summary'!$B$8)</f>
        <v/>
      </c>
      <c r="E678" s="33" t="str">
        <f>IF('Board Summary'!$B$9="","",'Board Summary'!$B$9)</f>
        <v/>
      </c>
      <c r="F678" s="33" t="str">
        <f>IF('Board Summary'!$C$9="","",'Board Summary'!$C$9)</f>
        <v/>
      </c>
      <c r="G678" s="33" t="str">
        <f>IF('Board Summary'!$E$9="","",'Board Summary'!$E$9)</f>
        <v/>
      </c>
      <c r="H678" t="str">
        <v>3.9 QR10</v>
      </c>
      <c r="I678" t="str">
        <v>Not assessed</v>
      </c>
    </row>
    <row r="679" spans="1:9" x14ac:dyDescent="0.35">
      <c r="A679" t="str">
        <f>IF('Board Summary'!$B$5="","",'Board Summary'!$B$5)</f>
        <v/>
      </c>
      <c r="B679" t="str">
        <f>IF('Board Summary'!$B$6="","",'Board Summary'!$B$6)</f>
        <v/>
      </c>
      <c r="C679" t="str">
        <f>IF('Board Summary'!$B$7="","",'Board Summary'!$B$7)</f>
        <v/>
      </c>
      <c r="D679" t="str">
        <f>IF('Board Summary'!$B$8="","",'Board Summary'!$B$8)</f>
        <v/>
      </c>
      <c r="E679" s="33" t="str">
        <f>IF('Board Summary'!$B$9="","",'Board Summary'!$B$9)</f>
        <v/>
      </c>
      <c r="F679" s="33" t="str">
        <f>IF('Board Summary'!$C$9="","",'Board Summary'!$C$9)</f>
        <v/>
      </c>
      <c r="G679" s="33" t="str">
        <f>IF('Board Summary'!$E$9="","",'Board Summary'!$E$9)</f>
        <v/>
      </c>
      <c r="H679" t="str">
        <v>3.9 QR11</v>
      </c>
      <c r="I679" t="str">
        <v>Not assessed</v>
      </c>
    </row>
    <row r="680" spans="1:9" x14ac:dyDescent="0.35">
      <c r="A680" t="str">
        <f>IF('Board Summary'!$B$5="","",'Board Summary'!$B$5)</f>
        <v/>
      </c>
      <c r="B680" t="str">
        <f>IF('Board Summary'!$B$6="","",'Board Summary'!$B$6)</f>
        <v/>
      </c>
      <c r="C680" t="str">
        <f>IF('Board Summary'!$B$7="","",'Board Summary'!$B$7)</f>
        <v/>
      </c>
      <c r="D680" t="str">
        <f>IF('Board Summary'!$B$8="","",'Board Summary'!$B$8)</f>
        <v/>
      </c>
      <c r="E680" s="33" t="str">
        <f>IF('Board Summary'!$B$9="","",'Board Summary'!$B$9)</f>
        <v/>
      </c>
      <c r="F680" s="33" t="str">
        <f>IF('Board Summary'!$C$9="","",'Board Summary'!$C$9)</f>
        <v/>
      </c>
      <c r="G680" s="33" t="str">
        <f>IF('Board Summary'!$E$9="","",'Board Summary'!$E$9)</f>
        <v/>
      </c>
      <c r="H680" t="str">
        <v>3.10 MS1</v>
      </c>
      <c r="I680" t="str">
        <v>Not assessed</v>
      </c>
    </row>
    <row r="681" spans="1:9" x14ac:dyDescent="0.35">
      <c r="A681" t="str">
        <f>IF('Board Summary'!$B$5="","",'Board Summary'!$B$5)</f>
        <v/>
      </c>
      <c r="B681" t="str">
        <f>IF('Board Summary'!$B$6="","",'Board Summary'!$B$6)</f>
        <v/>
      </c>
      <c r="C681" t="str">
        <f>IF('Board Summary'!$B$7="","",'Board Summary'!$B$7)</f>
        <v/>
      </c>
      <c r="D681" t="str">
        <f>IF('Board Summary'!$B$8="","",'Board Summary'!$B$8)</f>
        <v/>
      </c>
      <c r="E681" s="33" t="str">
        <f>IF('Board Summary'!$B$9="","",'Board Summary'!$B$9)</f>
        <v/>
      </c>
      <c r="F681" s="33" t="str">
        <f>IF('Board Summary'!$C$9="","",'Board Summary'!$C$9)</f>
        <v/>
      </c>
      <c r="G681" s="33" t="str">
        <f>IF('Board Summary'!$E$9="","",'Board Summary'!$E$9)</f>
        <v/>
      </c>
      <c r="H681" t="str">
        <v>3.10 MS2</v>
      </c>
      <c r="I681" t="str">
        <v>Not assessed</v>
      </c>
    </row>
    <row r="682" spans="1:9" x14ac:dyDescent="0.35">
      <c r="A682" t="str">
        <f>IF('Board Summary'!$B$5="","",'Board Summary'!$B$5)</f>
        <v/>
      </c>
      <c r="B682" t="str">
        <f>IF('Board Summary'!$B$6="","",'Board Summary'!$B$6)</f>
        <v/>
      </c>
      <c r="C682" t="str">
        <f>IF('Board Summary'!$B$7="","",'Board Summary'!$B$7)</f>
        <v/>
      </c>
      <c r="D682" t="str">
        <f>IF('Board Summary'!$B$8="","",'Board Summary'!$B$8)</f>
        <v/>
      </c>
      <c r="E682" s="33" t="str">
        <f>IF('Board Summary'!$B$9="","",'Board Summary'!$B$9)</f>
        <v/>
      </c>
      <c r="F682" s="33" t="str">
        <f>IF('Board Summary'!$C$9="","",'Board Summary'!$C$9)</f>
        <v/>
      </c>
      <c r="G682" s="33" t="str">
        <f>IF('Board Summary'!$E$9="","",'Board Summary'!$E$9)</f>
        <v/>
      </c>
      <c r="H682" t="str">
        <v>3.10 MS3</v>
      </c>
      <c r="I682" t="str">
        <v>Not assessed</v>
      </c>
    </row>
    <row r="683" spans="1:9" x14ac:dyDescent="0.35">
      <c r="A683" t="str">
        <f>IF('Board Summary'!$B$5="","",'Board Summary'!$B$5)</f>
        <v/>
      </c>
      <c r="B683" t="str">
        <f>IF('Board Summary'!$B$6="","",'Board Summary'!$B$6)</f>
        <v/>
      </c>
      <c r="C683" t="str">
        <f>IF('Board Summary'!$B$7="","",'Board Summary'!$B$7)</f>
        <v/>
      </c>
      <c r="D683" t="str">
        <f>IF('Board Summary'!$B$8="","",'Board Summary'!$B$8)</f>
        <v/>
      </c>
      <c r="E683" s="33" t="str">
        <f>IF('Board Summary'!$B$9="","",'Board Summary'!$B$9)</f>
        <v/>
      </c>
      <c r="F683" s="33" t="str">
        <f>IF('Board Summary'!$C$9="","",'Board Summary'!$C$9)</f>
        <v/>
      </c>
      <c r="G683" s="33" t="str">
        <f>IF('Board Summary'!$E$9="","",'Board Summary'!$E$9)</f>
        <v/>
      </c>
      <c r="H683" t="str">
        <v>3.10 MS4</v>
      </c>
      <c r="I683" t="str">
        <v>Not assessed</v>
      </c>
    </row>
    <row r="684" spans="1:9" x14ac:dyDescent="0.35">
      <c r="A684" t="str">
        <f>IF('Board Summary'!$B$5="","",'Board Summary'!$B$5)</f>
        <v/>
      </c>
      <c r="B684" t="str">
        <f>IF('Board Summary'!$B$6="","",'Board Summary'!$B$6)</f>
        <v/>
      </c>
      <c r="C684" t="str">
        <f>IF('Board Summary'!$B$7="","",'Board Summary'!$B$7)</f>
        <v/>
      </c>
      <c r="D684" t="str">
        <f>IF('Board Summary'!$B$8="","",'Board Summary'!$B$8)</f>
        <v/>
      </c>
      <c r="E684" s="33" t="str">
        <f>IF('Board Summary'!$B$9="","",'Board Summary'!$B$9)</f>
        <v/>
      </c>
      <c r="F684" s="33" t="str">
        <f>IF('Board Summary'!$C$9="","",'Board Summary'!$C$9)</f>
        <v/>
      </c>
      <c r="G684" s="33" t="str">
        <f>IF('Board Summary'!$E$9="","",'Board Summary'!$E$9)</f>
        <v/>
      </c>
      <c r="H684" t="str">
        <v>3.10 QR1</v>
      </c>
      <c r="I684" t="str">
        <v>Not assessed</v>
      </c>
    </row>
    <row r="685" spans="1:9" x14ac:dyDescent="0.35">
      <c r="A685" t="str">
        <f>IF('Board Summary'!$B$5="","",'Board Summary'!$B$5)</f>
        <v/>
      </c>
      <c r="B685" t="str">
        <f>IF('Board Summary'!$B$6="","",'Board Summary'!$B$6)</f>
        <v/>
      </c>
      <c r="C685" t="str">
        <f>IF('Board Summary'!$B$7="","",'Board Summary'!$B$7)</f>
        <v/>
      </c>
      <c r="D685" t="str">
        <f>IF('Board Summary'!$B$8="","",'Board Summary'!$B$8)</f>
        <v/>
      </c>
      <c r="E685" s="33" t="str">
        <f>IF('Board Summary'!$B$9="","",'Board Summary'!$B$9)</f>
        <v/>
      </c>
      <c r="F685" s="33" t="str">
        <f>IF('Board Summary'!$C$9="","",'Board Summary'!$C$9)</f>
        <v/>
      </c>
      <c r="G685" s="33" t="str">
        <f>IF('Board Summary'!$E$9="","",'Board Summary'!$E$9)</f>
        <v/>
      </c>
      <c r="H685" t="str">
        <v>3.10 QR2</v>
      </c>
      <c r="I685" t="str">
        <v>Not assessed</v>
      </c>
    </row>
    <row r="686" spans="1:9" x14ac:dyDescent="0.35">
      <c r="A686" t="str">
        <f>IF('Board Summary'!$B$5="","",'Board Summary'!$B$5)</f>
        <v/>
      </c>
      <c r="B686" t="str">
        <f>IF('Board Summary'!$B$6="","",'Board Summary'!$B$6)</f>
        <v/>
      </c>
      <c r="C686" t="str">
        <f>IF('Board Summary'!$B$7="","",'Board Summary'!$B$7)</f>
        <v/>
      </c>
      <c r="D686" t="str">
        <f>IF('Board Summary'!$B$8="","",'Board Summary'!$B$8)</f>
        <v/>
      </c>
      <c r="E686" s="33" t="str">
        <f>IF('Board Summary'!$B$9="","",'Board Summary'!$B$9)</f>
        <v/>
      </c>
      <c r="F686" s="33" t="str">
        <f>IF('Board Summary'!$C$9="","",'Board Summary'!$C$9)</f>
        <v/>
      </c>
      <c r="G686" s="33" t="str">
        <f>IF('Board Summary'!$E$9="","",'Board Summary'!$E$9)</f>
        <v/>
      </c>
      <c r="H686" t="str">
        <v>3.10 QR3</v>
      </c>
      <c r="I686" t="str">
        <v>Not assessed</v>
      </c>
    </row>
    <row r="687" spans="1:9" x14ac:dyDescent="0.35">
      <c r="A687" t="str">
        <f>IF('Board Summary'!$B$5="","",'Board Summary'!$B$5)</f>
        <v/>
      </c>
      <c r="B687" t="str">
        <f>IF('Board Summary'!$B$6="","",'Board Summary'!$B$6)</f>
        <v/>
      </c>
      <c r="C687" t="str">
        <f>IF('Board Summary'!$B$7="","",'Board Summary'!$B$7)</f>
        <v/>
      </c>
      <c r="D687" t="str">
        <f>IF('Board Summary'!$B$8="","",'Board Summary'!$B$8)</f>
        <v/>
      </c>
      <c r="E687" s="33" t="str">
        <f>IF('Board Summary'!$B$9="","",'Board Summary'!$B$9)</f>
        <v/>
      </c>
      <c r="F687" s="33" t="str">
        <f>IF('Board Summary'!$C$9="","",'Board Summary'!$C$9)</f>
        <v/>
      </c>
      <c r="G687" s="33" t="str">
        <f>IF('Board Summary'!$E$9="","",'Board Summary'!$E$9)</f>
        <v/>
      </c>
      <c r="H687" t="str">
        <v>3.10 QR4</v>
      </c>
      <c r="I687" t="str">
        <v>Not assessed</v>
      </c>
    </row>
    <row r="688" spans="1:9" x14ac:dyDescent="0.35">
      <c r="A688" t="str">
        <f>IF('Board Summary'!$B$5="","",'Board Summary'!$B$5)</f>
        <v/>
      </c>
      <c r="B688" t="str">
        <f>IF('Board Summary'!$B$6="","",'Board Summary'!$B$6)</f>
        <v/>
      </c>
      <c r="C688" t="str">
        <f>IF('Board Summary'!$B$7="","",'Board Summary'!$B$7)</f>
        <v/>
      </c>
      <c r="D688" t="str">
        <f>IF('Board Summary'!$B$8="","",'Board Summary'!$B$8)</f>
        <v/>
      </c>
      <c r="E688" s="33" t="str">
        <f>IF('Board Summary'!$B$9="","",'Board Summary'!$B$9)</f>
        <v/>
      </c>
      <c r="F688" s="33" t="str">
        <f>IF('Board Summary'!$C$9="","",'Board Summary'!$C$9)</f>
        <v/>
      </c>
      <c r="G688" s="33" t="str">
        <f>IF('Board Summary'!$E$9="","",'Board Summary'!$E$9)</f>
        <v/>
      </c>
      <c r="H688" t="str">
        <v>3.10 QR5</v>
      </c>
      <c r="I688" t="str">
        <v>Not assessed</v>
      </c>
    </row>
    <row r="689" spans="1:9" x14ac:dyDescent="0.35">
      <c r="A689" t="str">
        <f>IF('Board Summary'!$B$5="","",'Board Summary'!$B$5)</f>
        <v/>
      </c>
      <c r="B689" t="str">
        <f>IF('Board Summary'!$B$6="","",'Board Summary'!$B$6)</f>
        <v/>
      </c>
      <c r="C689" t="str">
        <f>IF('Board Summary'!$B$7="","",'Board Summary'!$B$7)</f>
        <v/>
      </c>
      <c r="D689" t="str">
        <f>IF('Board Summary'!$B$8="","",'Board Summary'!$B$8)</f>
        <v/>
      </c>
      <c r="E689" s="33" t="str">
        <f>IF('Board Summary'!$B$9="","",'Board Summary'!$B$9)</f>
        <v/>
      </c>
      <c r="F689" s="33" t="str">
        <f>IF('Board Summary'!$C$9="","",'Board Summary'!$C$9)</f>
        <v/>
      </c>
      <c r="G689" s="33" t="str">
        <f>IF('Board Summary'!$E$9="","",'Board Summary'!$E$9)</f>
        <v/>
      </c>
      <c r="H689" t="str">
        <v>3.10 QR6</v>
      </c>
      <c r="I689" t="str">
        <v>Not assessed</v>
      </c>
    </row>
    <row r="690" spans="1:9" x14ac:dyDescent="0.35">
      <c r="A690" t="str">
        <f>IF('Board Summary'!$B$5="","",'Board Summary'!$B$5)</f>
        <v/>
      </c>
      <c r="B690" t="str">
        <f>IF('Board Summary'!$B$6="","",'Board Summary'!$B$6)</f>
        <v/>
      </c>
      <c r="C690" t="str">
        <f>IF('Board Summary'!$B$7="","",'Board Summary'!$B$7)</f>
        <v/>
      </c>
      <c r="D690" t="str">
        <f>IF('Board Summary'!$B$8="","",'Board Summary'!$B$8)</f>
        <v/>
      </c>
      <c r="E690" s="33" t="str">
        <f>IF('Board Summary'!$B$9="","",'Board Summary'!$B$9)</f>
        <v/>
      </c>
      <c r="F690" s="33" t="str">
        <f>IF('Board Summary'!$C$9="","",'Board Summary'!$C$9)</f>
        <v/>
      </c>
      <c r="G690" s="33" t="str">
        <f>IF('Board Summary'!$E$9="","",'Board Summary'!$E$9)</f>
        <v/>
      </c>
      <c r="H690" t="str">
        <v>3.10 QR7</v>
      </c>
      <c r="I690" t="str">
        <v>Not assessed</v>
      </c>
    </row>
    <row r="691" spans="1:9" x14ac:dyDescent="0.35">
      <c r="A691" t="str">
        <f>IF('Board Summary'!$B$5="","",'Board Summary'!$B$5)</f>
        <v/>
      </c>
      <c r="B691" t="str">
        <f>IF('Board Summary'!$B$6="","",'Board Summary'!$B$6)</f>
        <v/>
      </c>
      <c r="C691" t="str">
        <f>IF('Board Summary'!$B$7="","",'Board Summary'!$B$7)</f>
        <v/>
      </c>
      <c r="D691" t="str">
        <f>IF('Board Summary'!$B$8="","",'Board Summary'!$B$8)</f>
        <v/>
      </c>
      <c r="E691" s="33" t="str">
        <f>IF('Board Summary'!$B$9="","",'Board Summary'!$B$9)</f>
        <v/>
      </c>
      <c r="F691" s="33" t="str">
        <f>IF('Board Summary'!$C$9="","",'Board Summary'!$C$9)</f>
        <v/>
      </c>
      <c r="G691" s="33" t="str">
        <f>IF('Board Summary'!$E$9="","",'Board Summary'!$E$9)</f>
        <v/>
      </c>
      <c r="H691" t="str">
        <v>3.11 MS1</v>
      </c>
      <c r="I691" t="str">
        <v>Not assessed</v>
      </c>
    </row>
    <row r="692" spans="1:9" x14ac:dyDescent="0.35">
      <c r="A692" t="str">
        <f>IF('Board Summary'!$B$5="","",'Board Summary'!$B$5)</f>
        <v/>
      </c>
      <c r="B692" t="str">
        <f>IF('Board Summary'!$B$6="","",'Board Summary'!$B$6)</f>
        <v/>
      </c>
      <c r="C692" t="str">
        <f>IF('Board Summary'!$B$7="","",'Board Summary'!$B$7)</f>
        <v/>
      </c>
      <c r="D692" t="str">
        <f>IF('Board Summary'!$B$8="","",'Board Summary'!$B$8)</f>
        <v/>
      </c>
      <c r="E692" s="33" t="str">
        <f>IF('Board Summary'!$B$9="","",'Board Summary'!$B$9)</f>
        <v/>
      </c>
      <c r="F692" s="33" t="str">
        <f>IF('Board Summary'!$C$9="","",'Board Summary'!$C$9)</f>
        <v/>
      </c>
      <c r="G692" s="33" t="str">
        <f>IF('Board Summary'!$E$9="","",'Board Summary'!$E$9)</f>
        <v/>
      </c>
      <c r="H692" t="str">
        <v>3.11 MS2</v>
      </c>
      <c r="I692" t="str">
        <v>Not assessed</v>
      </c>
    </row>
    <row r="693" spans="1:9" x14ac:dyDescent="0.35">
      <c r="A693" t="str">
        <f>IF('Board Summary'!$B$5="","",'Board Summary'!$B$5)</f>
        <v/>
      </c>
      <c r="B693" t="str">
        <f>IF('Board Summary'!$B$6="","",'Board Summary'!$B$6)</f>
        <v/>
      </c>
      <c r="C693" t="str">
        <f>IF('Board Summary'!$B$7="","",'Board Summary'!$B$7)</f>
        <v/>
      </c>
      <c r="D693" t="str">
        <f>IF('Board Summary'!$B$8="","",'Board Summary'!$B$8)</f>
        <v/>
      </c>
      <c r="E693" s="33" t="str">
        <f>IF('Board Summary'!$B$9="","",'Board Summary'!$B$9)</f>
        <v/>
      </c>
      <c r="F693" s="33" t="str">
        <f>IF('Board Summary'!$C$9="","",'Board Summary'!$C$9)</f>
        <v/>
      </c>
      <c r="G693" s="33" t="str">
        <f>IF('Board Summary'!$E$9="","",'Board Summary'!$E$9)</f>
        <v/>
      </c>
      <c r="H693" t="str">
        <v>3.11 MS3</v>
      </c>
      <c r="I693" t="str">
        <v>Not assessed</v>
      </c>
    </row>
    <row r="694" spans="1:9" x14ac:dyDescent="0.35">
      <c r="A694" t="str">
        <f>IF('Board Summary'!$B$5="","",'Board Summary'!$B$5)</f>
        <v/>
      </c>
      <c r="B694" t="str">
        <f>IF('Board Summary'!$B$6="","",'Board Summary'!$B$6)</f>
        <v/>
      </c>
      <c r="C694" t="str">
        <f>IF('Board Summary'!$B$7="","",'Board Summary'!$B$7)</f>
        <v/>
      </c>
      <c r="D694" t="str">
        <f>IF('Board Summary'!$B$8="","",'Board Summary'!$B$8)</f>
        <v/>
      </c>
      <c r="E694" s="33" t="str">
        <f>IF('Board Summary'!$B$9="","",'Board Summary'!$B$9)</f>
        <v/>
      </c>
      <c r="F694" s="33" t="str">
        <f>IF('Board Summary'!$C$9="","",'Board Summary'!$C$9)</f>
        <v/>
      </c>
      <c r="G694" s="33" t="str">
        <f>IF('Board Summary'!$E$9="","",'Board Summary'!$E$9)</f>
        <v/>
      </c>
      <c r="H694" t="str">
        <v>3.11 MS4</v>
      </c>
      <c r="I694" t="str">
        <v>Not assessed</v>
      </c>
    </row>
    <row r="695" spans="1:9" x14ac:dyDescent="0.35">
      <c r="A695" t="str">
        <f>IF('Board Summary'!$B$5="","",'Board Summary'!$B$5)</f>
        <v/>
      </c>
      <c r="B695" t="str">
        <f>IF('Board Summary'!$B$6="","",'Board Summary'!$B$6)</f>
        <v/>
      </c>
      <c r="C695" t="str">
        <f>IF('Board Summary'!$B$7="","",'Board Summary'!$B$7)</f>
        <v/>
      </c>
      <c r="D695" t="str">
        <f>IF('Board Summary'!$B$8="","",'Board Summary'!$B$8)</f>
        <v/>
      </c>
      <c r="E695" s="33" t="str">
        <f>IF('Board Summary'!$B$9="","",'Board Summary'!$B$9)</f>
        <v/>
      </c>
      <c r="F695" s="33" t="str">
        <f>IF('Board Summary'!$C$9="","",'Board Summary'!$C$9)</f>
        <v/>
      </c>
      <c r="G695" s="33" t="str">
        <f>IF('Board Summary'!$E$9="","",'Board Summary'!$E$9)</f>
        <v/>
      </c>
      <c r="H695" t="str">
        <v>3.11 MS5</v>
      </c>
      <c r="I695" t="str">
        <v>Not assessed</v>
      </c>
    </row>
    <row r="696" spans="1:9" x14ac:dyDescent="0.35">
      <c r="A696" t="str">
        <f>IF('Board Summary'!$B$5="","",'Board Summary'!$B$5)</f>
        <v/>
      </c>
      <c r="B696" t="str">
        <f>IF('Board Summary'!$B$6="","",'Board Summary'!$B$6)</f>
        <v/>
      </c>
      <c r="C696" t="str">
        <f>IF('Board Summary'!$B$7="","",'Board Summary'!$B$7)</f>
        <v/>
      </c>
      <c r="D696" t="str">
        <f>IF('Board Summary'!$B$8="","",'Board Summary'!$B$8)</f>
        <v/>
      </c>
      <c r="E696" s="33" t="str">
        <f>IF('Board Summary'!$B$9="","",'Board Summary'!$B$9)</f>
        <v/>
      </c>
      <c r="F696" s="33" t="str">
        <f>IF('Board Summary'!$C$9="","",'Board Summary'!$C$9)</f>
        <v/>
      </c>
      <c r="G696" s="33" t="str">
        <f>IF('Board Summary'!$E$9="","",'Board Summary'!$E$9)</f>
        <v/>
      </c>
      <c r="H696" t="str">
        <v>3.11 QR1</v>
      </c>
      <c r="I696" t="str">
        <v>Not assessed</v>
      </c>
    </row>
    <row r="697" spans="1:9" x14ac:dyDescent="0.35">
      <c r="A697" t="str">
        <f>IF('Board Summary'!$B$5="","",'Board Summary'!$B$5)</f>
        <v/>
      </c>
      <c r="B697" t="str">
        <f>IF('Board Summary'!$B$6="","",'Board Summary'!$B$6)</f>
        <v/>
      </c>
      <c r="C697" t="str">
        <f>IF('Board Summary'!$B$7="","",'Board Summary'!$B$7)</f>
        <v/>
      </c>
      <c r="D697" t="str">
        <f>IF('Board Summary'!$B$8="","",'Board Summary'!$B$8)</f>
        <v/>
      </c>
      <c r="E697" s="33" t="str">
        <f>IF('Board Summary'!$B$9="","",'Board Summary'!$B$9)</f>
        <v/>
      </c>
      <c r="F697" s="33" t="str">
        <f>IF('Board Summary'!$C$9="","",'Board Summary'!$C$9)</f>
        <v/>
      </c>
      <c r="G697" s="33" t="str">
        <f>IF('Board Summary'!$E$9="","",'Board Summary'!$E$9)</f>
        <v/>
      </c>
      <c r="H697" t="str">
        <v>3.11 QR2</v>
      </c>
      <c r="I697" t="str">
        <v>Not assessed</v>
      </c>
    </row>
    <row r="698" spans="1:9" x14ac:dyDescent="0.35">
      <c r="A698" t="str">
        <f>IF('Board Summary'!$B$5="","",'Board Summary'!$B$5)</f>
        <v/>
      </c>
      <c r="B698" t="str">
        <f>IF('Board Summary'!$B$6="","",'Board Summary'!$B$6)</f>
        <v/>
      </c>
      <c r="C698" t="str">
        <f>IF('Board Summary'!$B$7="","",'Board Summary'!$B$7)</f>
        <v/>
      </c>
      <c r="D698" t="str">
        <f>IF('Board Summary'!$B$8="","",'Board Summary'!$B$8)</f>
        <v/>
      </c>
      <c r="E698" s="33" t="str">
        <f>IF('Board Summary'!$B$9="","",'Board Summary'!$B$9)</f>
        <v/>
      </c>
      <c r="F698" s="33" t="str">
        <f>IF('Board Summary'!$C$9="","",'Board Summary'!$C$9)</f>
        <v/>
      </c>
      <c r="G698" s="33" t="str">
        <f>IF('Board Summary'!$E$9="","",'Board Summary'!$E$9)</f>
        <v/>
      </c>
      <c r="H698" t="str">
        <v>3.11 QR3</v>
      </c>
      <c r="I698" t="str">
        <v>Not assessed</v>
      </c>
    </row>
    <row r="699" spans="1:9" x14ac:dyDescent="0.35">
      <c r="A699" t="str">
        <f>IF('Board Summary'!$B$5="","",'Board Summary'!$B$5)</f>
        <v/>
      </c>
      <c r="B699" t="str">
        <f>IF('Board Summary'!$B$6="","",'Board Summary'!$B$6)</f>
        <v/>
      </c>
      <c r="C699" t="str">
        <f>IF('Board Summary'!$B$7="","",'Board Summary'!$B$7)</f>
        <v/>
      </c>
      <c r="D699" t="str">
        <f>IF('Board Summary'!$B$8="","",'Board Summary'!$B$8)</f>
        <v/>
      </c>
      <c r="E699" s="33" t="str">
        <f>IF('Board Summary'!$B$9="","",'Board Summary'!$B$9)</f>
        <v/>
      </c>
      <c r="F699" s="33" t="str">
        <f>IF('Board Summary'!$C$9="","",'Board Summary'!$C$9)</f>
        <v/>
      </c>
      <c r="G699" s="33" t="str">
        <f>IF('Board Summary'!$E$9="","",'Board Summary'!$E$9)</f>
        <v/>
      </c>
      <c r="H699" t="str">
        <v>3.11 QR4</v>
      </c>
      <c r="I699" t="str">
        <v>Not assessed</v>
      </c>
    </row>
    <row r="700" spans="1:9" x14ac:dyDescent="0.35">
      <c r="A700" t="str">
        <f>IF('Board Summary'!$B$5="","",'Board Summary'!$B$5)</f>
        <v/>
      </c>
      <c r="B700" t="str">
        <f>IF('Board Summary'!$B$6="","",'Board Summary'!$B$6)</f>
        <v/>
      </c>
      <c r="C700" t="str">
        <f>IF('Board Summary'!$B$7="","",'Board Summary'!$B$7)</f>
        <v/>
      </c>
      <c r="D700" t="str">
        <f>IF('Board Summary'!$B$8="","",'Board Summary'!$B$8)</f>
        <v/>
      </c>
      <c r="E700" s="33" t="str">
        <f>IF('Board Summary'!$B$9="","",'Board Summary'!$B$9)</f>
        <v/>
      </c>
      <c r="F700" s="33" t="str">
        <f>IF('Board Summary'!$C$9="","",'Board Summary'!$C$9)</f>
        <v/>
      </c>
      <c r="G700" s="33" t="str">
        <f>IF('Board Summary'!$E$9="","",'Board Summary'!$E$9)</f>
        <v/>
      </c>
      <c r="H700" t="str">
        <v>3.12 MS1</v>
      </c>
      <c r="I700" t="str">
        <v>Not assessed</v>
      </c>
    </row>
    <row r="701" spans="1:9" x14ac:dyDescent="0.35">
      <c r="A701" t="str">
        <f>IF('Board Summary'!$B$5="","",'Board Summary'!$B$5)</f>
        <v/>
      </c>
      <c r="B701" t="str">
        <f>IF('Board Summary'!$B$6="","",'Board Summary'!$B$6)</f>
        <v/>
      </c>
      <c r="C701" t="str">
        <f>IF('Board Summary'!$B$7="","",'Board Summary'!$B$7)</f>
        <v/>
      </c>
      <c r="D701" t="str">
        <f>IF('Board Summary'!$B$8="","",'Board Summary'!$B$8)</f>
        <v/>
      </c>
      <c r="E701" s="33" t="str">
        <f>IF('Board Summary'!$B$9="","",'Board Summary'!$B$9)</f>
        <v/>
      </c>
      <c r="F701" s="33" t="str">
        <f>IF('Board Summary'!$C$9="","",'Board Summary'!$C$9)</f>
        <v/>
      </c>
      <c r="G701" s="33" t="str">
        <f>IF('Board Summary'!$E$9="","",'Board Summary'!$E$9)</f>
        <v/>
      </c>
      <c r="H701" t="str">
        <v>3.12 MS2</v>
      </c>
      <c r="I701" t="str">
        <v>Not assessed</v>
      </c>
    </row>
    <row r="702" spans="1:9" x14ac:dyDescent="0.35">
      <c r="A702" t="str">
        <f>IF('Board Summary'!$B$5="","",'Board Summary'!$B$5)</f>
        <v/>
      </c>
      <c r="B702" t="str">
        <f>IF('Board Summary'!$B$6="","",'Board Summary'!$B$6)</f>
        <v/>
      </c>
      <c r="C702" t="str">
        <f>IF('Board Summary'!$B$7="","",'Board Summary'!$B$7)</f>
        <v/>
      </c>
      <c r="D702" t="str">
        <f>IF('Board Summary'!$B$8="","",'Board Summary'!$B$8)</f>
        <v/>
      </c>
      <c r="E702" s="33" t="str">
        <f>IF('Board Summary'!$B$9="","",'Board Summary'!$B$9)</f>
        <v/>
      </c>
      <c r="F702" s="33" t="str">
        <f>IF('Board Summary'!$C$9="","",'Board Summary'!$C$9)</f>
        <v/>
      </c>
      <c r="G702" s="33" t="str">
        <f>IF('Board Summary'!$E$9="","",'Board Summary'!$E$9)</f>
        <v/>
      </c>
      <c r="H702" t="str">
        <v>3.12 MS3</v>
      </c>
      <c r="I702" t="str">
        <v>Not assessed</v>
      </c>
    </row>
    <row r="703" spans="1:9" x14ac:dyDescent="0.35">
      <c r="A703" t="str">
        <f>IF('Board Summary'!$B$5="","",'Board Summary'!$B$5)</f>
        <v/>
      </c>
      <c r="B703" t="str">
        <f>IF('Board Summary'!$B$6="","",'Board Summary'!$B$6)</f>
        <v/>
      </c>
      <c r="C703" t="str">
        <f>IF('Board Summary'!$B$7="","",'Board Summary'!$B$7)</f>
        <v/>
      </c>
      <c r="D703" t="str">
        <f>IF('Board Summary'!$B$8="","",'Board Summary'!$B$8)</f>
        <v/>
      </c>
      <c r="E703" s="33" t="str">
        <f>IF('Board Summary'!$B$9="","",'Board Summary'!$B$9)</f>
        <v/>
      </c>
      <c r="F703" s="33" t="str">
        <f>IF('Board Summary'!$C$9="","",'Board Summary'!$C$9)</f>
        <v/>
      </c>
      <c r="G703" s="33" t="str">
        <f>IF('Board Summary'!$E$9="","",'Board Summary'!$E$9)</f>
        <v/>
      </c>
      <c r="H703" t="str">
        <v>3.12 MS4</v>
      </c>
      <c r="I703" t="str">
        <v>Not assessed</v>
      </c>
    </row>
    <row r="704" spans="1:9" x14ac:dyDescent="0.35">
      <c r="A704" t="str">
        <f>IF('Board Summary'!$B$5="","",'Board Summary'!$B$5)</f>
        <v/>
      </c>
      <c r="B704" t="str">
        <f>IF('Board Summary'!$B$6="","",'Board Summary'!$B$6)</f>
        <v/>
      </c>
      <c r="C704" t="str">
        <f>IF('Board Summary'!$B$7="","",'Board Summary'!$B$7)</f>
        <v/>
      </c>
      <c r="D704" t="str">
        <f>IF('Board Summary'!$B$8="","",'Board Summary'!$B$8)</f>
        <v/>
      </c>
      <c r="E704" s="33" t="str">
        <f>IF('Board Summary'!$B$9="","",'Board Summary'!$B$9)</f>
        <v/>
      </c>
      <c r="F704" s="33" t="str">
        <f>IF('Board Summary'!$C$9="","",'Board Summary'!$C$9)</f>
        <v/>
      </c>
      <c r="G704" s="33" t="str">
        <f>IF('Board Summary'!$E$9="","",'Board Summary'!$E$9)</f>
        <v/>
      </c>
      <c r="H704" t="str">
        <v>3.12 MS5</v>
      </c>
      <c r="I704" t="str">
        <v>Not assessed</v>
      </c>
    </row>
    <row r="705" spans="1:9" x14ac:dyDescent="0.35">
      <c r="A705" t="str">
        <f>IF('Board Summary'!$B$5="","",'Board Summary'!$B$5)</f>
        <v/>
      </c>
      <c r="B705" t="str">
        <f>IF('Board Summary'!$B$6="","",'Board Summary'!$B$6)</f>
        <v/>
      </c>
      <c r="C705" t="str">
        <f>IF('Board Summary'!$B$7="","",'Board Summary'!$B$7)</f>
        <v/>
      </c>
      <c r="D705" t="str">
        <f>IF('Board Summary'!$B$8="","",'Board Summary'!$B$8)</f>
        <v/>
      </c>
      <c r="E705" s="33" t="str">
        <f>IF('Board Summary'!$B$9="","",'Board Summary'!$B$9)</f>
        <v/>
      </c>
      <c r="F705" s="33" t="str">
        <f>IF('Board Summary'!$C$9="","",'Board Summary'!$C$9)</f>
        <v/>
      </c>
      <c r="G705" s="33" t="str">
        <f>IF('Board Summary'!$E$9="","",'Board Summary'!$E$9)</f>
        <v/>
      </c>
      <c r="H705" t="str">
        <v>3.12 MS6</v>
      </c>
      <c r="I705" t="str">
        <v>Not assessed</v>
      </c>
    </row>
    <row r="706" spans="1:9" x14ac:dyDescent="0.35">
      <c r="A706" t="str">
        <f>IF('Board Summary'!$B$5="","",'Board Summary'!$B$5)</f>
        <v/>
      </c>
      <c r="B706" t="str">
        <f>IF('Board Summary'!$B$6="","",'Board Summary'!$B$6)</f>
        <v/>
      </c>
      <c r="C706" t="str">
        <f>IF('Board Summary'!$B$7="","",'Board Summary'!$B$7)</f>
        <v/>
      </c>
      <c r="D706" t="str">
        <f>IF('Board Summary'!$B$8="","",'Board Summary'!$B$8)</f>
        <v/>
      </c>
      <c r="E706" s="33" t="str">
        <f>IF('Board Summary'!$B$9="","",'Board Summary'!$B$9)</f>
        <v/>
      </c>
      <c r="F706" s="33" t="str">
        <f>IF('Board Summary'!$C$9="","",'Board Summary'!$C$9)</f>
        <v/>
      </c>
      <c r="G706" s="33" t="str">
        <f>IF('Board Summary'!$E$9="","",'Board Summary'!$E$9)</f>
        <v/>
      </c>
      <c r="H706" t="str">
        <v>3.12 MS7</v>
      </c>
      <c r="I706" t="str">
        <v>Not assessed</v>
      </c>
    </row>
    <row r="707" spans="1:9" x14ac:dyDescent="0.35">
      <c r="A707" t="str">
        <f>IF('Board Summary'!$B$5="","",'Board Summary'!$B$5)</f>
        <v/>
      </c>
      <c r="B707" t="str">
        <f>IF('Board Summary'!$B$6="","",'Board Summary'!$B$6)</f>
        <v/>
      </c>
      <c r="C707" t="str">
        <f>IF('Board Summary'!$B$7="","",'Board Summary'!$B$7)</f>
        <v/>
      </c>
      <c r="D707" t="str">
        <f>IF('Board Summary'!$B$8="","",'Board Summary'!$B$8)</f>
        <v/>
      </c>
      <c r="E707" s="33" t="str">
        <f>IF('Board Summary'!$B$9="","",'Board Summary'!$B$9)</f>
        <v/>
      </c>
      <c r="F707" s="33" t="str">
        <f>IF('Board Summary'!$C$9="","",'Board Summary'!$C$9)</f>
        <v/>
      </c>
      <c r="G707" s="33" t="str">
        <f>IF('Board Summary'!$E$9="","",'Board Summary'!$E$9)</f>
        <v/>
      </c>
      <c r="H707" t="str">
        <v>3.12 QR1</v>
      </c>
      <c r="I707" t="str">
        <v>Not assessed</v>
      </c>
    </row>
    <row r="708" spans="1:9" x14ac:dyDescent="0.35">
      <c r="A708" t="str">
        <f>IF('Board Summary'!$B$5="","",'Board Summary'!$B$5)</f>
        <v/>
      </c>
      <c r="B708" t="str">
        <f>IF('Board Summary'!$B$6="","",'Board Summary'!$B$6)</f>
        <v/>
      </c>
      <c r="C708" t="str">
        <f>IF('Board Summary'!$B$7="","",'Board Summary'!$B$7)</f>
        <v/>
      </c>
      <c r="D708" t="str">
        <f>IF('Board Summary'!$B$8="","",'Board Summary'!$B$8)</f>
        <v/>
      </c>
      <c r="E708" s="33" t="str">
        <f>IF('Board Summary'!$B$9="","",'Board Summary'!$B$9)</f>
        <v/>
      </c>
      <c r="F708" s="33" t="str">
        <f>IF('Board Summary'!$C$9="","",'Board Summary'!$C$9)</f>
        <v/>
      </c>
      <c r="G708" s="33" t="str">
        <f>IF('Board Summary'!$E$9="","",'Board Summary'!$E$9)</f>
        <v/>
      </c>
      <c r="H708" t="str">
        <v>3.12 QR2</v>
      </c>
      <c r="I708" t="str">
        <v>Not assessed</v>
      </c>
    </row>
    <row r="709" spans="1:9" x14ac:dyDescent="0.35">
      <c r="A709" t="str">
        <f>IF('Board Summary'!$B$5="","",'Board Summary'!$B$5)</f>
        <v/>
      </c>
      <c r="B709" t="str">
        <f>IF('Board Summary'!$B$6="","",'Board Summary'!$B$6)</f>
        <v/>
      </c>
      <c r="C709" t="str">
        <f>IF('Board Summary'!$B$7="","",'Board Summary'!$B$7)</f>
        <v/>
      </c>
      <c r="D709" t="str">
        <f>IF('Board Summary'!$B$8="","",'Board Summary'!$B$8)</f>
        <v/>
      </c>
      <c r="E709" s="33" t="str">
        <f>IF('Board Summary'!$B$9="","",'Board Summary'!$B$9)</f>
        <v/>
      </c>
      <c r="F709" s="33" t="str">
        <f>IF('Board Summary'!$C$9="","",'Board Summary'!$C$9)</f>
        <v/>
      </c>
      <c r="G709" s="33" t="str">
        <f>IF('Board Summary'!$E$9="","",'Board Summary'!$E$9)</f>
        <v/>
      </c>
      <c r="H709" t="str">
        <v>3.13 MS1</v>
      </c>
      <c r="I709" t="str">
        <v>Not assessed</v>
      </c>
    </row>
    <row r="710" spans="1:9" x14ac:dyDescent="0.35">
      <c r="A710" t="str">
        <f>IF('Board Summary'!$B$5="","",'Board Summary'!$B$5)</f>
        <v/>
      </c>
      <c r="B710" t="str">
        <f>IF('Board Summary'!$B$6="","",'Board Summary'!$B$6)</f>
        <v/>
      </c>
      <c r="C710" t="str">
        <f>IF('Board Summary'!$B$7="","",'Board Summary'!$B$7)</f>
        <v/>
      </c>
      <c r="D710" t="str">
        <f>IF('Board Summary'!$B$8="","",'Board Summary'!$B$8)</f>
        <v/>
      </c>
      <c r="E710" s="33" t="str">
        <f>IF('Board Summary'!$B$9="","",'Board Summary'!$B$9)</f>
        <v/>
      </c>
      <c r="F710" s="33" t="str">
        <f>IF('Board Summary'!$C$9="","",'Board Summary'!$C$9)</f>
        <v/>
      </c>
      <c r="G710" s="33" t="str">
        <f>IF('Board Summary'!$E$9="","",'Board Summary'!$E$9)</f>
        <v/>
      </c>
      <c r="H710" t="str">
        <v>3.13 MS2</v>
      </c>
      <c r="I710" t="str">
        <v>Not assessed</v>
      </c>
    </row>
    <row r="711" spans="1:9" x14ac:dyDescent="0.35">
      <c r="A711" t="str">
        <f>IF('Board Summary'!$B$5="","",'Board Summary'!$B$5)</f>
        <v/>
      </c>
      <c r="B711" t="str">
        <f>IF('Board Summary'!$B$6="","",'Board Summary'!$B$6)</f>
        <v/>
      </c>
      <c r="C711" t="str">
        <f>IF('Board Summary'!$B$7="","",'Board Summary'!$B$7)</f>
        <v/>
      </c>
      <c r="D711" t="str">
        <f>IF('Board Summary'!$B$8="","",'Board Summary'!$B$8)</f>
        <v/>
      </c>
      <c r="E711" s="33" t="str">
        <f>IF('Board Summary'!$B$9="","",'Board Summary'!$B$9)</f>
        <v/>
      </c>
      <c r="F711" s="33" t="str">
        <f>IF('Board Summary'!$C$9="","",'Board Summary'!$C$9)</f>
        <v/>
      </c>
      <c r="G711" s="33" t="str">
        <f>IF('Board Summary'!$E$9="","",'Board Summary'!$E$9)</f>
        <v/>
      </c>
      <c r="H711" t="str">
        <v>3.13 MS3</v>
      </c>
      <c r="I711" t="str">
        <v>Not assessed</v>
      </c>
    </row>
    <row r="712" spans="1:9" x14ac:dyDescent="0.35">
      <c r="A712" t="str">
        <f>IF('Board Summary'!$B$5="","",'Board Summary'!$B$5)</f>
        <v/>
      </c>
      <c r="B712" t="str">
        <f>IF('Board Summary'!$B$6="","",'Board Summary'!$B$6)</f>
        <v/>
      </c>
      <c r="C712" t="str">
        <f>IF('Board Summary'!$B$7="","",'Board Summary'!$B$7)</f>
        <v/>
      </c>
      <c r="D712" t="str">
        <f>IF('Board Summary'!$B$8="","",'Board Summary'!$B$8)</f>
        <v/>
      </c>
      <c r="E712" s="33" t="str">
        <f>IF('Board Summary'!$B$9="","",'Board Summary'!$B$9)</f>
        <v/>
      </c>
      <c r="F712" s="33" t="str">
        <f>IF('Board Summary'!$C$9="","",'Board Summary'!$C$9)</f>
        <v/>
      </c>
      <c r="G712" s="33" t="str">
        <f>IF('Board Summary'!$E$9="","",'Board Summary'!$E$9)</f>
        <v/>
      </c>
      <c r="H712" t="str">
        <v>3.13 MS4</v>
      </c>
      <c r="I712" t="str">
        <v>Not assessed</v>
      </c>
    </row>
    <row r="713" spans="1:9" x14ac:dyDescent="0.35">
      <c r="A713" t="str">
        <f>IF('Board Summary'!$B$5="","",'Board Summary'!$B$5)</f>
        <v/>
      </c>
      <c r="B713" t="str">
        <f>IF('Board Summary'!$B$6="","",'Board Summary'!$B$6)</f>
        <v/>
      </c>
      <c r="C713" t="str">
        <f>IF('Board Summary'!$B$7="","",'Board Summary'!$B$7)</f>
        <v/>
      </c>
      <c r="D713" t="str">
        <f>IF('Board Summary'!$B$8="","",'Board Summary'!$B$8)</f>
        <v/>
      </c>
      <c r="E713" s="33" t="str">
        <f>IF('Board Summary'!$B$9="","",'Board Summary'!$B$9)</f>
        <v/>
      </c>
      <c r="F713" s="33" t="str">
        <f>IF('Board Summary'!$C$9="","",'Board Summary'!$C$9)</f>
        <v/>
      </c>
      <c r="G713" s="33" t="str">
        <f>IF('Board Summary'!$E$9="","",'Board Summary'!$E$9)</f>
        <v/>
      </c>
      <c r="H713" t="str">
        <v>3.13 QR1</v>
      </c>
      <c r="I713" t="str">
        <v>Not assessed</v>
      </c>
    </row>
    <row r="714" spans="1:9" x14ac:dyDescent="0.35">
      <c r="A714" t="str">
        <f>IF('Board Summary'!$B$5="","",'Board Summary'!$B$5)</f>
        <v/>
      </c>
      <c r="B714" t="str">
        <f>IF('Board Summary'!$B$6="","",'Board Summary'!$B$6)</f>
        <v/>
      </c>
      <c r="C714" t="str">
        <f>IF('Board Summary'!$B$7="","",'Board Summary'!$B$7)</f>
        <v/>
      </c>
      <c r="D714" t="str">
        <f>IF('Board Summary'!$B$8="","",'Board Summary'!$B$8)</f>
        <v/>
      </c>
      <c r="E714" s="33" t="str">
        <f>IF('Board Summary'!$B$9="","",'Board Summary'!$B$9)</f>
        <v/>
      </c>
      <c r="F714" s="33" t="str">
        <f>IF('Board Summary'!$C$9="","",'Board Summary'!$C$9)</f>
        <v/>
      </c>
      <c r="G714" s="33" t="str">
        <f>IF('Board Summary'!$E$9="","",'Board Summary'!$E$9)</f>
        <v/>
      </c>
      <c r="H714" t="str">
        <v>3.13 QR2</v>
      </c>
      <c r="I714" t="str">
        <v>Not assessed</v>
      </c>
    </row>
    <row r="715" spans="1:9" x14ac:dyDescent="0.35">
      <c r="A715" t="str">
        <f>IF('Board Summary'!$B$5="","",'Board Summary'!$B$5)</f>
        <v/>
      </c>
      <c r="B715" t="str">
        <f>IF('Board Summary'!$B$6="","",'Board Summary'!$B$6)</f>
        <v/>
      </c>
      <c r="C715" t="str">
        <f>IF('Board Summary'!$B$7="","",'Board Summary'!$B$7)</f>
        <v/>
      </c>
      <c r="D715" t="str">
        <f>IF('Board Summary'!$B$8="","",'Board Summary'!$B$8)</f>
        <v/>
      </c>
      <c r="E715" s="33" t="str">
        <f>IF('Board Summary'!$B$9="","",'Board Summary'!$B$9)</f>
        <v/>
      </c>
      <c r="F715" s="33" t="str">
        <f>IF('Board Summary'!$C$9="","",'Board Summary'!$C$9)</f>
        <v/>
      </c>
      <c r="G715" s="33" t="str">
        <f>IF('Board Summary'!$E$9="","",'Board Summary'!$E$9)</f>
        <v/>
      </c>
      <c r="H715" t="str">
        <v>3.13 QR3</v>
      </c>
      <c r="I715" t="str">
        <v>Not assessed</v>
      </c>
    </row>
    <row r="716" spans="1:9" x14ac:dyDescent="0.35">
      <c r="A716" t="str">
        <f>IF('Board Summary'!$B$5="","",'Board Summary'!$B$5)</f>
        <v/>
      </c>
      <c r="B716" t="str">
        <f>IF('Board Summary'!$B$6="","",'Board Summary'!$B$6)</f>
        <v/>
      </c>
      <c r="C716" t="str">
        <f>IF('Board Summary'!$B$7="","",'Board Summary'!$B$7)</f>
        <v/>
      </c>
      <c r="D716" t="str">
        <f>IF('Board Summary'!$B$8="","",'Board Summary'!$B$8)</f>
        <v/>
      </c>
      <c r="E716" s="33" t="str">
        <f>IF('Board Summary'!$B$9="","",'Board Summary'!$B$9)</f>
        <v/>
      </c>
      <c r="F716" s="33" t="str">
        <f>IF('Board Summary'!$C$9="","",'Board Summary'!$C$9)</f>
        <v/>
      </c>
      <c r="G716" s="33" t="str">
        <f>IF('Board Summary'!$E$9="","",'Board Summary'!$E$9)</f>
        <v/>
      </c>
      <c r="H716" t="str">
        <v>3.13 QR4</v>
      </c>
      <c r="I716" t="str">
        <v>Not assessed</v>
      </c>
    </row>
    <row r="717" spans="1:9" x14ac:dyDescent="0.35">
      <c r="A717" t="str">
        <f>IF('Board Summary'!$B$5="","",'Board Summary'!$B$5)</f>
        <v/>
      </c>
      <c r="B717" t="str">
        <f>IF('Board Summary'!$B$6="","",'Board Summary'!$B$6)</f>
        <v/>
      </c>
      <c r="C717" t="str">
        <f>IF('Board Summary'!$B$7="","",'Board Summary'!$B$7)</f>
        <v/>
      </c>
      <c r="D717" t="str">
        <f>IF('Board Summary'!$B$8="","",'Board Summary'!$B$8)</f>
        <v/>
      </c>
      <c r="E717" s="33" t="str">
        <f>IF('Board Summary'!$B$9="","",'Board Summary'!$B$9)</f>
        <v/>
      </c>
      <c r="F717" s="33" t="str">
        <f>IF('Board Summary'!$C$9="","",'Board Summary'!$C$9)</f>
        <v/>
      </c>
      <c r="G717" s="33" t="str">
        <f>IF('Board Summary'!$E$9="","",'Board Summary'!$E$9)</f>
        <v/>
      </c>
      <c r="H717" t="str">
        <v>3.13 QR5</v>
      </c>
      <c r="I717" t="str">
        <v>Not assessed</v>
      </c>
    </row>
    <row r="718" spans="1:9" x14ac:dyDescent="0.35">
      <c r="A718" t="str">
        <f>IF('Board Summary'!$B$5="","",'Board Summary'!$B$5)</f>
        <v/>
      </c>
      <c r="B718" t="str">
        <f>IF('Board Summary'!$B$6="","",'Board Summary'!$B$6)</f>
        <v/>
      </c>
      <c r="C718" t="str">
        <f>IF('Board Summary'!$B$7="","",'Board Summary'!$B$7)</f>
        <v/>
      </c>
      <c r="D718" t="str">
        <f>IF('Board Summary'!$B$8="","",'Board Summary'!$B$8)</f>
        <v/>
      </c>
      <c r="E718" s="33" t="str">
        <f>IF('Board Summary'!$B$9="","",'Board Summary'!$B$9)</f>
        <v/>
      </c>
      <c r="F718" s="33" t="str">
        <f>IF('Board Summary'!$C$9="","",'Board Summary'!$C$9)</f>
        <v/>
      </c>
      <c r="G718" s="33" t="str">
        <f>IF('Board Summary'!$E$9="","",'Board Summary'!$E$9)</f>
        <v/>
      </c>
      <c r="H718" t="str">
        <v>3.13 QR6</v>
      </c>
      <c r="I718" t="str">
        <v>Not assessed</v>
      </c>
    </row>
    <row r="719" spans="1:9" x14ac:dyDescent="0.35">
      <c r="A719" t="str">
        <f>IF('Board Summary'!$B$5="","",'Board Summary'!$B$5)</f>
        <v/>
      </c>
      <c r="B719" t="str">
        <f>IF('Board Summary'!$B$6="","",'Board Summary'!$B$6)</f>
        <v/>
      </c>
      <c r="C719" t="str">
        <f>IF('Board Summary'!$B$7="","",'Board Summary'!$B$7)</f>
        <v/>
      </c>
      <c r="D719" t="str">
        <f>IF('Board Summary'!$B$8="","",'Board Summary'!$B$8)</f>
        <v/>
      </c>
      <c r="E719" s="33" t="str">
        <f>IF('Board Summary'!$B$9="","",'Board Summary'!$B$9)</f>
        <v/>
      </c>
      <c r="F719" s="33" t="str">
        <f>IF('Board Summary'!$C$9="","",'Board Summary'!$C$9)</f>
        <v/>
      </c>
      <c r="G719" s="33" t="str">
        <f>IF('Board Summary'!$E$9="","",'Board Summary'!$E$9)</f>
        <v/>
      </c>
      <c r="H719" t="str">
        <v>3.13 QR7</v>
      </c>
      <c r="I719" t="str">
        <v>Not assessed</v>
      </c>
    </row>
    <row r="720" spans="1:9" x14ac:dyDescent="0.35">
      <c r="A720" t="str">
        <f>IF('Board Summary'!$B$5="","",'Board Summary'!$B$5)</f>
        <v/>
      </c>
      <c r="B720" t="str">
        <f>IF('Board Summary'!$B$6="","",'Board Summary'!$B$6)</f>
        <v/>
      </c>
      <c r="C720" t="str">
        <f>IF('Board Summary'!$B$7="","",'Board Summary'!$B$7)</f>
        <v/>
      </c>
      <c r="D720" t="str">
        <f>IF('Board Summary'!$B$8="","",'Board Summary'!$B$8)</f>
        <v/>
      </c>
      <c r="E720" s="33" t="str">
        <f>IF('Board Summary'!$B$9="","",'Board Summary'!$B$9)</f>
        <v/>
      </c>
      <c r="F720" s="33" t="str">
        <f>IF('Board Summary'!$C$9="","",'Board Summary'!$C$9)</f>
        <v/>
      </c>
      <c r="G720" s="33" t="str">
        <f>IF('Board Summary'!$E$9="","",'Board Summary'!$E$9)</f>
        <v/>
      </c>
      <c r="H720" t="str">
        <v>3.13 QR8</v>
      </c>
      <c r="I720" t="str">
        <v>Not assessed</v>
      </c>
    </row>
    <row r="721" spans="1:9" x14ac:dyDescent="0.35">
      <c r="A721" t="str">
        <f>IF('Board Summary'!$B$5="","",'Board Summary'!$B$5)</f>
        <v/>
      </c>
      <c r="B721" t="str">
        <f>IF('Board Summary'!$B$6="","",'Board Summary'!$B$6)</f>
        <v/>
      </c>
      <c r="C721" t="str">
        <f>IF('Board Summary'!$B$7="","",'Board Summary'!$B$7)</f>
        <v/>
      </c>
      <c r="D721" t="str">
        <f>IF('Board Summary'!$B$8="","",'Board Summary'!$B$8)</f>
        <v/>
      </c>
      <c r="E721" s="33" t="str">
        <f>IF('Board Summary'!$B$9="","",'Board Summary'!$B$9)</f>
        <v/>
      </c>
      <c r="F721" s="33" t="str">
        <f>IF('Board Summary'!$C$9="","",'Board Summary'!$C$9)</f>
        <v/>
      </c>
      <c r="G721" s="33" t="str">
        <f>IF('Board Summary'!$E$9="","",'Board Summary'!$E$9)</f>
        <v/>
      </c>
      <c r="H721" t="str">
        <v>3.13 QR9</v>
      </c>
      <c r="I721" t="str">
        <v>Not assessed</v>
      </c>
    </row>
    <row r="722" spans="1:9" x14ac:dyDescent="0.35">
      <c r="A722" t="str">
        <f>IF('Board Summary'!$B$5="","",'Board Summary'!$B$5)</f>
        <v/>
      </c>
      <c r="B722" t="str">
        <f>IF('Board Summary'!$B$6="","",'Board Summary'!$B$6)</f>
        <v/>
      </c>
      <c r="C722" t="str">
        <f>IF('Board Summary'!$B$7="","",'Board Summary'!$B$7)</f>
        <v/>
      </c>
      <c r="D722" t="str">
        <f>IF('Board Summary'!$B$8="","",'Board Summary'!$B$8)</f>
        <v/>
      </c>
      <c r="E722" s="33" t="str">
        <f>IF('Board Summary'!$B$9="","",'Board Summary'!$B$9)</f>
        <v/>
      </c>
      <c r="F722" s="33" t="str">
        <f>IF('Board Summary'!$C$9="","",'Board Summary'!$C$9)</f>
        <v/>
      </c>
      <c r="G722" s="33" t="str">
        <f>IF('Board Summary'!$E$9="","",'Board Summary'!$E$9)</f>
        <v/>
      </c>
      <c r="H722" t="str">
        <v>3.13 QR10</v>
      </c>
      <c r="I722" t="str">
        <v>Not assessed</v>
      </c>
    </row>
    <row r="723" spans="1:9" x14ac:dyDescent="0.35">
      <c r="A723" t="str">
        <f>IF('Board Summary'!$B$5="","",'Board Summary'!$B$5)</f>
        <v/>
      </c>
      <c r="B723" t="str">
        <f>IF('Board Summary'!$B$6="","",'Board Summary'!$B$6)</f>
        <v/>
      </c>
      <c r="C723" t="str">
        <f>IF('Board Summary'!$B$7="","",'Board Summary'!$B$7)</f>
        <v/>
      </c>
      <c r="D723" t="str">
        <f>IF('Board Summary'!$B$8="","",'Board Summary'!$B$8)</f>
        <v/>
      </c>
      <c r="E723" s="33" t="str">
        <f>IF('Board Summary'!$B$9="","",'Board Summary'!$B$9)</f>
        <v/>
      </c>
      <c r="F723" s="33" t="str">
        <f>IF('Board Summary'!$C$9="","",'Board Summary'!$C$9)</f>
        <v/>
      </c>
      <c r="G723" s="33" t="str">
        <f>IF('Board Summary'!$E$9="","",'Board Summary'!$E$9)</f>
        <v/>
      </c>
      <c r="H723" t="str">
        <v>3.14 MS1</v>
      </c>
      <c r="I723" t="str">
        <v>Not assessed</v>
      </c>
    </row>
    <row r="724" spans="1:9" x14ac:dyDescent="0.35">
      <c r="A724" t="str">
        <f>IF('Board Summary'!$B$5="","",'Board Summary'!$B$5)</f>
        <v/>
      </c>
      <c r="B724" t="str">
        <f>IF('Board Summary'!$B$6="","",'Board Summary'!$B$6)</f>
        <v/>
      </c>
      <c r="C724" t="str">
        <f>IF('Board Summary'!$B$7="","",'Board Summary'!$B$7)</f>
        <v/>
      </c>
      <c r="D724" t="str">
        <f>IF('Board Summary'!$B$8="","",'Board Summary'!$B$8)</f>
        <v/>
      </c>
      <c r="E724" s="33" t="str">
        <f>IF('Board Summary'!$B$9="","",'Board Summary'!$B$9)</f>
        <v/>
      </c>
      <c r="F724" s="33" t="str">
        <f>IF('Board Summary'!$C$9="","",'Board Summary'!$C$9)</f>
        <v/>
      </c>
      <c r="G724" s="33" t="str">
        <f>IF('Board Summary'!$E$9="","",'Board Summary'!$E$9)</f>
        <v/>
      </c>
      <c r="H724" t="str">
        <v>3.14 MS2</v>
      </c>
      <c r="I724" t="str">
        <v>Not assessed</v>
      </c>
    </row>
    <row r="725" spans="1:9" x14ac:dyDescent="0.35">
      <c r="A725" t="str">
        <f>IF('Board Summary'!$B$5="","",'Board Summary'!$B$5)</f>
        <v/>
      </c>
      <c r="B725" t="str">
        <f>IF('Board Summary'!$B$6="","",'Board Summary'!$B$6)</f>
        <v/>
      </c>
      <c r="C725" t="str">
        <f>IF('Board Summary'!$B$7="","",'Board Summary'!$B$7)</f>
        <v/>
      </c>
      <c r="D725" t="str">
        <f>IF('Board Summary'!$B$8="","",'Board Summary'!$B$8)</f>
        <v/>
      </c>
      <c r="E725" s="33" t="str">
        <f>IF('Board Summary'!$B$9="","",'Board Summary'!$B$9)</f>
        <v/>
      </c>
      <c r="F725" s="33" t="str">
        <f>IF('Board Summary'!$C$9="","",'Board Summary'!$C$9)</f>
        <v/>
      </c>
      <c r="G725" s="33" t="str">
        <f>IF('Board Summary'!$E$9="","",'Board Summary'!$E$9)</f>
        <v/>
      </c>
      <c r="H725" t="str">
        <v>3.14 MS3</v>
      </c>
      <c r="I725" t="str">
        <v>Not assessed</v>
      </c>
    </row>
    <row r="726" spans="1:9" x14ac:dyDescent="0.35">
      <c r="A726" t="str">
        <f>IF('Board Summary'!$B$5="","",'Board Summary'!$B$5)</f>
        <v/>
      </c>
      <c r="B726" t="str">
        <f>IF('Board Summary'!$B$6="","",'Board Summary'!$B$6)</f>
        <v/>
      </c>
      <c r="C726" t="str">
        <f>IF('Board Summary'!$B$7="","",'Board Summary'!$B$7)</f>
        <v/>
      </c>
      <c r="D726" t="str">
        <f>IF('Board Summary'!$B$8="","",'Board Summary'!$B$8)</f>
        <v/>
      </c>
      <c r="E726" s="33" t="str">
        <f>IF('Board Summary'!$B$9="","",'Board Summary'!$B$9)</f>
        <v/>
      </c>
      <c r="F726" s="33" t="str">
        <f>IF('Board Summary'!$C$9="","",'Board Summary'!$C$9)</f>
        <v/>
      </c>
      <c r="G726" s="33" t="str">
        <f>IF('Board Summary'!$E$9="","",'Board Summary'!$E$9)</f>
        <v/>
      </c>
      <c r="H726" t="str">
        <v>3.14 MS4</v>
      </c>
      <c r="I726" t="str">
        <v>Not assessed</v>
      </c>
    </row>
    <row r="727" spans="1:9" x14ac:dyDescent="0.35">
      <c r="A727" t="str">
        <f>IF('Board Summary'!$B$5="","",'Board Summary'!$B$5)</f>
        <v/>
      </c>
      <c r="B727" t="str">
        <f>IF('Board Summary'!$B$6="","",'Board Summary'!$B$6)</f>
        <v/>
      </c>
      <c r="C727" t="str">
        <f>IF('Board Summary'!$B$7="","",'Board Summary'!$B$7)</f>
        <v/>
      </c>
      <c r="D727" t="str">
        <f>IF('Board Summary'!$B$8="","",'Board Summary'!$B$8)</f>
        <v/>
      </c>
      <c r="E727" s="33" t="str">
        <f>IF('Board Summary'!$B$9="","",'Board Summary'!$B$9)</f>
        <v/>
      </c>
      <c r="F727" s="33" t="str">
        <f>IF('Board Summary'!$C$9="","",'Board Summary'!$C$9)</f>
        <v/>
      </c>
      <c r="G727" s="33" t="str">
        <f>IF('Board Summary'!$E$9="","",'Board Summary'!$E$9)</f>
        <v/>
      </c>
      <c r="H727" t="str">
        <v>3.14 MS5</v>
      </c>
      <c r="I727" t="str">
        <v>Not assessed</v>
      </c>
    </row>
    <row r="728" spans="1:9" x14ac:dyDescent="0.35">
      <c r="A728" t="str">
        <f>IF('Board Summary'!$B$5="","",'Board Summary'!$B$5)</f>
        <v/>
      </c>
      <c r="B728" t="str">
        <f>IF('Board Summary'!$B$6="","",'Board Summary'!$B$6)</f>
        <v/>
      </c>
      <c r="C728" t="str">
        <f>IF('Board Summary'!$B$7="","",'Board Summary'!$B$7)</f>
        <v/>
      </c>
      <c r="D728" t="str">
        <f>IF('Board Summary'!$B$8="","",'Board Summary'!$B$8)</f>
        <v/>
      </c>
      <c r="E728" s="33" t="str">
        <f>IF('Board Summary'!$B$9="","",'Board Summary'!$B$9)</f>
        <v/>
      </c>
      <c r="F728" s="33" t="str">
        <f>IF('Board Summary'!$C$9="","",'Board Summary'!$C$9)</f>
        <v/>
      </c>
      <c r="G728" s="33" t="str">
        <f>IF('Board Summary'!$E$9="","",'Board Summary'!$E$9)</f>
        <v/>
      </c>
      <c r="H728" t="str">
        <v>3.14 MS6</v>
      </c>
      <c r="I728" t="str">
        <v>Not assessed</v>
      </c>
    </row>
    <row r="729" spans="1:9" x14ac:dyDescent="0.35">
      <c r="A729" t="str">
        <f>IF('Board Summary'!$B$5="","",'Board Summary'!$B$5)</f>
        <v/>
      </c>
      <c r="B729" t="str">
        <f>IF('Board Summary'!$B$6="","",'Board Summary'!$B$6)</f>
        <v/>
      </c>
      <c r="C729" t="str">
        <f>IF('Board Summary'!$B$7="","",'Board Summary'!$B$7)</f>
        <v/>
      </c>
      <c r="D729" t="str">
        <f>IF('Board Summary'!$B$8="","",'Board Summary'!$B$8)</f>
        <v/>
      </c>
      <c r="E729" s="33" t="str">
        <f>IF('Board Summary'!$B$9="","",'Board Summary'!$B$9)</f>
        <v/>
      </c>
      <c r="F729" s="33" t="str">
        <f>IF('Board Summary'!$C$9="","",'Board Summary'!$C$9)</f>
        <v/>
      </c>
      <c r="G729" s="33" t="str">
        <f>IF('Board Summary'!$E$9="","",'Board Summary'!$E$9)</f>
        <v/>
      </c>
      <c r="H729" t="str">
        <v>3.14 QR1</v>
      </c>
      <c r="I729" t="str">
        <v>Not assessed</v>
      </c>
    </row>
    <row r="730" spans="1:9" x14ac:dyDescent="0.35">
      <c r="A730" t="str">
        <f>IF('Board Summary'!$B$5="","",'Board Summary'!$B$5)</f>
        <v/>
      </c>
      <c r="B730" t="str">
        <f>IF('Board Summary'!$B$6="","",'Board Summary'!$B$6)</f>
        <v/>
      </c>
      <c r="C730" t="str">
        <f>IF('Board Summary'!$B$7="","",'Board Summary'!$B$7)</f>
        <v/>
      </c>
      <c r="D730" t="str">
        <f>IF('Board Summary'!$B$8="","",'Board Summary'!$B$8)</f>
        <v/>
      </c>
      <c r="E730" s="33" t="str">
        <f>IF('Board Summary'!$B$9="","",'Board Summary'!$B$9)</f>
        <v/>
      </c>
      <c r="F730" s="33" t="str">
        <f>IF('Board Summary'!$C$9="","",'Board Summary'!$C$9)</f>
        <v/>
      </c>
      <c r="G730" s="33" t="str">
        <f>IF('Board Summary'!$E$9="","",'Board Summary'!$E$9)</f>
        <v/>
      </c>
      <c r="H730" t="str">
        <v>3.14 QR2</v>
      </c>
      <c r="I730" t="str">
        <v>Not assessed</v>
      </c>
    </row>
    <row r="731" spans="1:9" x14ac:dyDescent="0.35">
      <c r="A731" t="str">
        <f>IF('Board Summary'!$B$5="","",'Board Summary'!$B$5)</f>
        <v/>
      </c>
      <c r="B731" t="str">
        <f>IF('Board Summary'!$B$6="","",'Board Summary'!$B$6)</f>
        <v/>
      </c>
      <c r="C731" t="str">
        <f>IF('Board Summary'!$B$7="","",'Board Summary'!$B$7)</f>
        <v/>
      </c>
      <c r="D731" t="str">
        <f>IF('Board Summary'!$B$8="","",'Board Summary'!$B$8)</f>
        <v/>
      </c>
      <c r="E731" s="33" t="str">
        <f>IF('Board Summary'!$B$9="","",'Board Summary'!$B$9)</f>
        <v/>
      </c>
      <c r="F731" s="33" t="str">
        <f>IF('Board Summary'!$C$9="","",'Board Summary'!$C$9)</f>
        <v/>
      </c>
      <c r="G731" s="33" t="str">
        <f>IF('Board Summary'!$E$9="","",'Board Summary'!$E$9)</f>
        <v/>
      </c>
      <c r="H731" t="str">
        <v>3.14 QR3</v>
      </c>
      <c r="I731" t="str">
        <v>Not assessed</v>
      </c>
    </row>
    <row r="732" spans="1:9" x14ac:dyDescent="0.35">
      <c r="A732" t="str">
        <f>IF('Board Summary'!$B$5="","",'Board Summary'!$B$5)</f>
        <v/>
      </c>
      <c r="B732" t="str">
        <f>IF('Board Summary'!$B$6="","",'Board Summary'!$B$6)</f>
        <v/>
      </c>
      <c r="C732" t="str">
        <f>IF('Board Summary'!$B$7="","",'Board Summary'!$B$7)</f>
        <v/>
      </c>
      <c r="D732" t="str">
        <f>IF('Board Summary'!$B$8="","",'Board Summary'!$B$8)</f>
        <v/>
      </c>
      <c r="E732" s="33" t="str">
        <f>IF('Board Summary'!$B$9="","",'Board Summary'!$B$9)</f>
        <v/>
      </c>
      <c r="F732" s="33" t="str">
        <f>IF('Board Summary'!$C$9="","",'Board Summary'!$C$9)</f>
        <v/>
      </c>
      <c r="G732" s="33" t="str">
        <f>IF('Board Summary'!$E$9="","",'Board Summary'!$E$9)</f>
        <v/>
      </c>
      <c r="H732" t="str">
        <v>3.14 QR4</v>
      </c>
      <c r="I732" t="str">
        <v>Not assessed</v>
      </c>
    </row>
    <row r="733" spans="1:9" x14ac:dyDescent="0.35">
      <c r="A733" t="str">
        <f>IF('Board Summary'!$B$5="","",'Board Summary'!$B$5)</f>
        <v/>
      </c>
      <c r="B733" t="str">
        <f>IF('Board Summary'!$B$6="","",'Board Summary'!$B$6)</f>
        <v/>
      </c>
      <c r="C733" t="str">
        <f>IF('Board Summary'!$B$7="","",'Board Summary'!$B$7)</f>
        <v/>
      </c>
      <c r="D733" t="str">
        <f>IF('Board Summary'!$B$8="","",'Board Summary'!$B$8)</f>
        <v/>
      </c>
      <c r="E733" s="33" t="str">
        <f>IF('Board Summary'!$B$9="","",'Board Summary'!$B$9)</f>
        <v/>
      </c>
      <c r="F733" s="33" t="str">
        <f>IF('Board Summary'!$C$9="","",'Board Summary'!$C$9)</f>
        <v/>
      </c>
      <c r="G733" s="33" t="str">
        <f>IF('Board Summary'!$E$9="","",'Board Summary'!$E$9)</f>
        <v/>
      </c>
      <c r="H733" t="str">
        <v>3.14 QR5</v>
      </c>
      <c r="I733" t="str">
        <v>Not assessed</v>
      </c>
    </row>
    <row r="734" spans="1:9" x14ac:dyDescent="0.35">
      <c r="A734" t="str">
        <f>IF('Board Summary'!$B$5="","",'Board Summary'!$B$5)</f>
        <v/>
      </c>
      <c r="B734" t="str">
        <f>IF('Board Summary'!$B$6="","",'Board Summary'!$B$6)</f>
        <v/>
      </c>
      <c r="C734" t="str">
        <f>IF('Board Summary'!$B$7="","",'Board Summary'!$B$7)</f>
        <v/>
      </c>
      <c r="D734" t="str">
        <f>IF('Board Summary'!$B$8="","",'Board Summary'!$B$8)</f>
        <v/>
      </c>
      <c r="E734" s="33" t="str">
        <f>IF('Board Summary'!$B$9="","",'Board Summary'!$B$9)</f>
        <v/>
      </c>
      <c r="F734" s="33" t="str">
        <f>IF('Board Summary'!$C$9="","",'Board Summary'!$C$9)</f>
        <v/>
      </c>
      <c r="G734" s="33" t="str">
        <f>IF('Board Summary'!$E$9="","",'Board Summary'!$E$9)</f>
        <v/>
      </c>
      <c r="H734" t="str">
        <v>3.14 QR6</v>
      </c>
      <c r="I734" t="str">
        <v>Not assessed</v>
      </c>
    </row>
    <row r="735" spans="1:9" x14ac:dyDescent="0.35">
      <c r="A735" t="str">
        <f>IF('Board Summary'!$B$5="","",'Board Summary'!$B$5)</f>
        <v/>
      </c>
      <c r="B735" t="str">
        <f>IF('Board Summary'!$B$6="","",'Board Summary'!$B$6)</f>
        <v/>
      </c>
      <c r="C735" t="str">
        <f>IF('Board Summary'!$B$7="","",'Board Summary'!$B$7)</f>
        <v/>
      </c>
      <c r="D735" t="str">
        <f>IF('Board Summary'!$B$8="","",'Board Summary'!$B$8)</f>
        <v/>
      </c>
      <c r="E735" s="33" t="str">
        <f>IF('Board Summary'!$B$9="","",'Board Summary'!$B$9)</f>
        <v/>
      </c>
      <c r="F735" s="33" t="str">
        <f>IF('Board Summary'!$C$9="","",'Board Summary'!$C$9)</f>
        <v/>
      </c>
      <c r="G735" s="33" t="str">
        <f>IF('Board Summary'!$E$9="","",'Board Summary'!$E$9)</f>
        <v/>
      </c>
      <c r="H735" t="str">
        <v>3.15 MS1</v>
      </c>
      <c r="I735" t="str">
        <v>Not assessed</v>
      </c>
    </row>
    <row r="736" spans="1:9" x14ac:dyDescent="0.35">
      <c r="A736" t="str">
        <f>IF('Board Summary'!$B$5="","",'Board Summary'!$B$5)</f>
        <v/>
      </c>
      <c r="B736" t="str">
        <f>IF('Board Summary'!$B$6="","",'Board Summary'!$B$6)</f>
        <v/>
      </c>
      <c r="C736" t="str">
        <f>IF('Board Summary'!$B$7="","",'Board Summary'!$B$7)</f>
        <v/>
      </c>
      <c r="D736" t="str">
        <f>IF('Board Summary'!$B$8="","",'Board Summary'!$B$8)</f>
        <v/>
      </c>
      <c r="E736" s="33" t="str">
        <f>IF('Board Summary'!$B$9="","",'Board Summary'!$B$9)</f>
        <v/>
      </c>
      <c r="F736" s="33" t="str">
        <f>IF('Board Summary'!$C$9="","",'Board Summary'!$C$9)</f>
        <v/>
      </c>
      <c r="G736" s="33" t="str">
        <f>IF('Board Summary'!$E$9="","",'Board Summary'!$E$9)</f>
        <v/>
      </c>
      <c r="H736" t="str">
        <v>3.15 MS2</v>
      </c>
      <c r="I736" t="str">
        <v>Not assessed</v>
      </c>
    </row>
    <row r="737" spans="1:9" x14ac:dyDescent="0.35">
      <c r="A737" t="str">
        <f>IF('Board Summary'!$B$5="","",'Board Summary'!$B$5)</f>
        <v/>
      </c>
      <c r="B737" t="str">
        <f>IF('Board Summary'!$B$6="","",'Board Summary'!$B$6)</f>
        <v/>
      </c>
      <c r="C737" t="str">
        <f>IF('Board Summary'!$B$7="","",'Board Summary'!$B$7)</f>
        <v/>
      </c>
      <c r="D737" t="str">
        <f>IF('Board Summary'!$B$8="","",'Board Summary'!$B$8)</f>
        <v/>
      </c>
      <c r="E737" s="33" t="str">
        <f>IF('Board Summary'!$B$9="","",'Board Summary'!$B$9)</f>
        <v/>
      </c>
      <c r="F737" s="33" t="str">
        <f>IF('Board Summary'!$C$9="","",'Board Summary'!$C$9)</f>
        <v/>
      </c>
      <c r="G737" s="33" t="str">
        <f>IF('Board Summary'!$E$9="","",'Board Summary'!$E$9)</f>
        <v/>
      </c>
      <c r="H737" t="str">
        <v>3.15 MS3</v>
      </c>
      <c r="I737" t="str">
        <v>Not assessed</v>
      </c>
    </row>
    <row r="738" spans="1:9" x14ac:dyDescent="0.35">
      <c r="A738" t="str">
        <f>IF('Board Summary'!$B$5="","",'Board Summary'!$B$5)</f>
        <v/>
      </c>
      <c r="B738" t="str">
        <f>IF('Board Summary'!$B$6="","",'Board Summary'!$B$6)</f>
        <v/>
      </c>
      <c r="C738" t="str">
        <f>IF('Board Summary'!$B$7="","",'Board Summary'!$B$7)</f>
        <v/>
      </c>
      <c r="D738" t="str">
        <f>IF('Board Summary'!$B$8="","",'Board Summary'!$B$8)</f>
        <v/>
      </c>
      <c r="E738" s="33" t="str">
        <f>IF('Board Summary'!$B$9="","",'Board Summary'!$B$9)</f>
        <v/>
      </c>
      <c r="F738" s="33" t="str">
        <f>IF('Board Summary'!$C$9="","",'Board Summary'!$C$9)</f>
        <v/>
      </c>
      <c r="G738" s="33" t="str">
        <f>IF('Board Summary'!$E$9="","",'Board Summary'!$E$9)</f>
        <v/>
      </c>
      <c r="H738" t="str">
        <v>3.15 MS4</v>
      </c>
      <c r="I738" t="str">
        <v>Not assessed</v>
      </c>
    </row>
    <row r="739" spans="1:9" x14ac:dyDescent="0.35">
      <c r="A739" t="str">
        <f>IF('Board Summary'!$B$5="","",'Board Summary'!$B$5)</f>
        <v/>
      </c>
      <c r="B739" t="str">
        <f>IF('Board Summary'!$B$6="","",'Board Summary'!$B$6)</f>
        <v/>
      </c>
      <c r="C739" t="str">
        <f>IF('Board Summary'!$B$7="","",'Board Summary'!$B$7)</f>
        <v/>
      </c>
      <c r="D739" t="str">
        <f>IF('Board Summary'!$B$8="","",'Board Summary'!$B$8)</f>
        <v/>
      </c>
      <c r="E739" s="33" t="str">
        <f>IF('Board Summary'!$B$9="","",'Board Summary'!$B$9)</f>
        <v/>
      </c>
      <c r="F739" s="33" t="str">
        <f>IF('Board Summary'!$C$9="","",'Board Summary'!$C$9)</f>
        <v/>
      </c>
      <c r="G739" s="33" t="str">
        <f>IF('Board Summary'!$E$9="","",'Board Summary'!$E$9)</f>
        <v/>
      </c>
      <c r="H739" t="str">
        <v>3.15 MS5</v>
      </c>
      <c r="I739" t="str">
        <v>Not assessed</v>
      </c>
    </row>
    <row r="740" spans="1:9" x14ac:dyDescent="0.35">
      <c r="A740" t="str">
        <f>IF('Board Summary'!$B$5="","",'Board Summary'!$B$5)</f>
        <v/>
      </c>
      <c r="B740" t="str">
        <f>IF('Board Summary'!$B$6="","",'Board Summary'!$B$6)</f>
        <v/>
      </c>
      <c r="C740" t="str">
        <f>IF('Board Summary'!$B$7="","",'Board Summary'!$B$7)</f>
        <v/>
      </c>
      <c r="D740" t="str">
        <f>IF('Board Summary'!$B$8="","",'Board Summary'!$B$8)</f>
        <v/>
      </c>
      <c r="E740" s="33" t="str">
        <f>IF('Board Summary'!$B$9="","",'Board Summary'!$B$9)</f>
        <v/>
      </c>
      <c r="F740" s="33" t="str">
        <f>IF('Board Summary'!$C$9="","",'Board Summary'!$C$9)</f>
        <v/>
      </c>
      <c r="G740" s="33" t="str">
        <f>IF('Board Summary'!$E$9="","",'Board Summary'!$E$9)</f>
        <v/>
      </c>
      <c r="H740" t="str">
        <v>3.15 QR1</v>
      </c>
      <c r="I740" t="str">
        <v>Not assessed</v>
      </c>
    </row>
    <row r="741" spans="1:9" x14ac:dyDescent="0.35">
      <c r="A741" t="str">
        <f>IF('Board Summary'!$B$5="","",'Board Summary'!$B$5)</f>
        <v/>
      </c>
      <c r="B741" t="str">
        <f>IF('Board Summary'!$B$6="","",'Board Summary'!$B$6)</f>
        <v/>
      </c>
      <c r="C741" t="str">
        <f>IF('Board Summary'!$B$7="","",'Board Summary'!$B$7)</f>
        <v/>
      </c>
      <c r="D741" t="str">
        <f>IF('Board Summary'!$B$8="","",'Board Summary'!$B$8)</f>
        <v/>
      </c>
      <c r="E741" s="33" t="str">
        <f>IF('Board Summary'!$B$9="","",'Board Summary'!$B$9)</f>
        <v/>
      </c>
      <c r="F741" s="33" t="str">
        <f>IF('Board Summary'!$C$9="","",'Board Summary'!$C$9)</f>
        <v/>
      </c>
      <c r="G741" s="33" t="str">
        <f>IF('Board Summary'!$E$9="","",'Board Summary'!$E$9)</f>
        <v/>
      </c>
      <c r="H741" t="str">
        <v>3.15 QR2</v>
      </c>
      <c r="I741" t="str">
        <v>Not assessed</v>
      </c>
    </row>
    <row r="742" spans="1:9" x14ac:dyDescent="0.35">
      <c r="A742" t="str">
        <f>IF('Board Summary'!$B$5="","",'Board Summary'!$B$5)</f>
        <v/>
      </c>
      <c r="B742" t="str">
        <f>IF('Board Summary'!$B$6="","",'Board Summary'!$B$6)</f>
        <v/>
      </c>
      <c r="C742" t="str">
        <f>IF('Board Summary'!$B$7="","",'Board Summary'!$B$7)</f>
        <v/>
      </c>
      <c r="D742" t="str">
        <f>IF('Board Summary'!$B$8="","",'Board Summary'!$B$8)</f>
        <v/>
      </c>
      <c r="E742" s="33" t="str">
        <f>IF('Board Summary'!$B$9="","",'Board Summary'!$B$9)</f>
        <v/>
      </c>
      <c r="F742" s="33" t="str">
        <f>IF('Board Summary'!$C$9="","",'Board Summary'!$C$9)</f>
        <v/>
      </c>
      <c r="G742" s="33" t="str">
        <f>IF('Board Summary'!$E$9="","",'Board Summary'!$E$9)</f>
        <v/>
      </c>
      <c r="H742" t="str">
        <v>3.15 QR3</v>
      </c>
      <c r="I742" t="str">
        <v>Not assessed</v>
      </c>
    </row>
    <row r="743" spans="1:9" x14ac:dyDescent="0.35">
      <c r="A743" t="str">
        <f>IF('Board Summary'!$B$5="","",'Board Summary'!$B$5)</f>
        <v/>
      </c>
      <c r="B743" t="str">
        <f>IF('Board Summary'!$B$6="","",'Board Summary'!$B$6)</f>
        <v/>
      </c>
      <c r="C743" t="str">
        <f>IF('Board Summary'!$B$7="","",'Board Summary'!$B$7)</f>
        <v/>
      </c>
      <c r="D743" t="str">
        <f>IF('Board Summary'!$B$8="","",'Board Summary'!$B$8)</f>
        <v/>
      </c>
      <c r="E743" s="33" t="str">
        <f>IF('Board Summary'!$B$9="","",'Board Summary'!$B$9)</f>
        <v/>
      </c>
      <c r="F743" s="33" t="str">
        <f>IF('Board Summary'!$C$9="","",'Board Summary'!$C$9)</f>
        <v/>
      </c>
      <c r="G743" s="33" t="str">
        <f>IF('Board Summary'!$E$9="","",'Board Summary'!$E$9)</f>
        <v/>
      </c>
      <c r="H743" t="str">
        <v>3.15 QR4</v>
      </c>
      <c r="I743" t="str">
        <v>Not assessed</v>
      </c>
    </row>
    <row r="744" spans="1:9" x14ac:dyDescent="0.35">
      <c r="A744" t="str">
        <f>IF('Board Summary'!$B$5="","",'Board Summary'!$B$5)</f>
        <v/>
      </c>
      <c r="B744" t="str">
        <f>IF('Board Summary'!$B$6="","",'Board Summary'!$B$6)</f>
        <v/>
      </c>
      <c r="C744" t="str">
        <f>IF('Board Summary'!$B$7="","",'Board Summary'!$B$7)</f>
        <v/>
      </c>
      <c r="D744" t="str">
        <f>IF('Board Summary'!$B$8="","",'Board Summary'!$B$8)</f>
        <v/>
      </c>
      <c r="E744" s="33" t="str">
        <f>IF('Board Summary'!$B$9="","",'Board Summary'!$B$9)</f>
        <v/>
      </c>
      <c r="F744" s="33" t="str">
        <f>IF('Board Summary'!$C$9="","",'Board Summary'!$C$9)</f>
        <v/>
      </c>
      <c r="G744" s="33" t="str">
        <f>IF('Board Summary'!$E$9="","",'Board Summary'!$E$9)</f>
        <v/>
      </c>
      <c r="H744" t="str">
        <v>3.15 QR5</v>
      </c>
      <c r="I744" t="str">
        <v>Not assessed</v>
      </c>
    </row>
    <row r="745" spans="1:9" x14ac:dyDescent="0.35">
      <c r="A745" t="str">
        <f>IF('Board Summary'!$B$5="","",'Board Summary'!$B$5)</f>
        <v/>
      </c>
      <c r="B745" t="str">
        <f>IF('Board Summary'!$B$6="","",'Board Summary'!$B$6)</f>
        <v/>
      </c>
      <c r="C745" t="str">
        <f>IF('Board Summary'!$B$7="","",'Board Summary'!$B$7)</f>
        <v/>
      </c>
      <c r="D745" t="str">
        <f>IF('Board Summary'!$B$8="","",'Board Summary'!$B$8)</f>
        <v/>
      </c>
      <c r="E745" s="33" t="str">
        <f>IF('Board Summary'!$B$9="","",'Board Summary'!$B$9)</f>
        <v/>
      </c>
      <c r="F745" s="33" t="str">
        <f>IF('Board Summary'!$C$9="","",'Board Summary'!$C$9)</f>
        <v/>
      </c>
      <c r="G745" s="33" t="str">
        <f>IF('Board Summary'!$E$9="","",'Board Summary'!$E$9)</f>
        <v/>
      </c>
      <c r="H745" t="str">
        <v>3.16 MS1</v>
      </c>
      <c r="I745" t="str">
        <v>Not assessed</v>
      </c>
    </row>
    <row r="746" spans="1:9" x14ac:dyDescent="0.35">
      <c r="A746" t="str">
        <f>IF('Board Summary'!$B$5="","",'Board Summary'!$B$5)</f>
        <v/>
      </c>
      <c r="B746" t="str">
        <f>IF('Board Summary'!$B$6="","",'Board Summary'!$B$6)</f>
        <v/>
      </c>
      <c r="C746" t="str">
        <f>IF('Board Summary'!$B$7="","",'Board Summary'!$B$7)</f>
        <v/>
      </c>
      <c r="D746" t="str">
        <f>IF('Board Summary'!$B$8="","",'Board Summary'!$B$8)</f>
        <v/>
      </c>
      <c r="E746" s="33" t="str">
        <f>IF('Board Summary'!$B$9="","",'Board Summary'!$B$9)</f>
        <v/>
      </c>
      <c r="F746" s="33" t="str">
        <f>IF('Board Summary'!$C$9="","",'Board Summary'!$C$9)</f>
        <v/>
      </c>
      <c r="G746" s="33" t="str">
        <f>IF('Board Summary'!$E$9="","",'Board Summary'!$E$9)</f>
        <v/>
      </c>
      <c r="H746" t="str">
        <v>3.16 MS2</v>
      </c>
      <c r="I746" t="str">
        <v>Not assessed</v>
      </c>
    </row>
    <row r="747" spans="1:9" x14ac:dyDescent="0.35">
      <c r="A747" t="str">
        <f>IF('Board Summary'!$B$5="","",'Board Summary'!$B$5)</f>
        <v/>
      </c>
      <c r="B747" t="str">
        <f>IF('Board Summary'!$B$6="","",'Board Summary'!$B$6)</f>
        <v/>
      </c>
      <c r="C747" t="str">
        <f>IF('Board Summary'!$B$7="","",'Board Summary'!$B$7)</f>
        <v/>
      </c>
      <c r="D747" t="str">
        <f>IF('Board Summary'!$B$8="","",'Board Summary'!$B$8)</f>
        <v/>
      </c>
      <c r="E747" s="33" t="str">
        <f>IF('Board Summary'!$B$9="","",'Board Summary'!$B$9)</f>
        <v/>
      </c>
      <c r="F747" s="33" t="str">
        <f>IF('Board Summary'!$C$9="","",'Board Summary'!$C$9)</f>
        <v/>
      </c>
      <c r="G747" s="33" t="str">
        <f>IF('Board Summary'!$E$9="","",'Board Summary'!$E$9)</f>
        <v/>
      </c>
      <c r="H747" t="str">
        <v>3.16 MS3</v>
      </c>
      <c r="I747" t="str">
        <v>Not assessed</v>
      </c>
    </row>
    <row r="748" spans="1:9" x14ac:dyDescent="0.35">
      <c r="A748" t="str">
        <f>IF('Board Summary'!$B$5="","",'Board Summary'!$B$5)</f>
        <v/>
      </c>
      <c r="B748" t="str">
        <f>IF('Board Summary'!$B$6="","",'Board Summary'!$B$6)</f>
        <v/>
      </c>
      <c r="C748" t="str">
        <f>IF('Board Summary'!$B$7="","",'Board Summary'!$B$7)</f>
        <v/>
      </c>
      <c r="D748" t="str">
        <f>IF('Board Summary'!$B$8="","",'Board Summary'!$B$8)</f>
        <v/>
      </c>
      <c r="E748" s="33" t="str">
        <f>IF('Board Summary'!$B$9="","",'Board Summary'!$B$9)</f>
        <v/>
      </c>
      <c r="F748" s="33" t="str">
        <f>IF('Board Summary'!$C$9="","",'Board Summary'!$C$9)</f>
        <v/>
      </c>
      <c r="G748" s="33" t="str">
        <f>IF('Board Summary'!$E$9="","",'Board Summary'!$E$9)</f>
        <v/>
      </c>
      <c r="H748" t="str">
        <v>3.16 MS4</v>
      </c>
      <c r="I748" t="str">
        <v>Not assessed</v>
      </c>
    </row>
    <row r="749" spans="1:9" x14ac:dyDescent="0.35">
      <c r="A749" t="str">
        <f>IF('Board Summary'!$B$5="","",'Board Summary'!$B$5)</f>
        <v/>
      </c>
      <c r="B749" t="str">
        <f>IF('Board Summary'!$B$6="","",'Board Summary'!$B$6)</f>
        <v/>
      </c>
      <c r="C749" t="str">
        <f>IF('Board Summary'!$B$7="","",'Board Summary'!$B$7)</f>
        <v/>
      </c>
      <c r="D749" t="str">
        <f>IF('Board Summary'!$B$8="","",'Board Summary'!$B$8)</f>
        <v/>
      </c>
      <c r="E749" s="33" t="str">
        <f>IF('Board Summary'!$B$9="","",'Board Summary'!$B$9)</f>
        <v/>
      </c>
      <c r="F749" s="33" t="str">
        <f>IF('Board Summary'!$C$9="","",'Board Summary'!$C$9)</f>
        <v/>
      </c>
      <c r="G749" s="33" t="str">
        <f>IF('Board Summary'!$E$9="","",'Board Summary'!$E$9)</f>
        <v/>
      </c>
      <c r="H749" t="str">
        <v>3.16 MS5</v>
      </c>
      <c r="I749" t="str">
        <v>Not assessed</v>
      </c>
    </row>
    <row r="750" spans="1:9" x14ac:dyDescent="0.35">
      <c r="A750" t="str">
        <f>IF('Board Summary'!$B$5="","",'Board Summary'!$B$5)</f>
        <v/>
      </c>
      <c r="B750" t="str">
        <f>IF('Board Summary'!$B$6="","",'Board Summary'!$B$6)</f>
        <v/>
      </c>
      <c r="C750" t="str">
        <f>IF('Board Summary'!$B$7="","",'Board Summary'!$B$7)</f>
        <v/>
      </c>
      <c r="D750" t="str">
        <f>IF('Board Summary'!$B$8="","",'Board Summary'!$B$8)</f>
        <v/>
      </c>
      <c r="E750" s="33" t="str">
        <f>IF('Board Summary'!$B$9="","",'Board Summary'!$B$9)</f>
        <v/>
      </c>
      <c r="F750" s="33" t="str">
        <f>IF('Board Summary'!$C$9="","",'Board Summary'!$C$9)</f>
        <v/>
      </c>
      <c r="G750" s="33" t="str">
        <f>IF('Board Summary'!$E$9="","",'Board Summary'!$E$9)</f>
        <v/>
      </c>
      <c r="H750" t="str">
        <v>3.16 MS6</v>
      </c>
      <c r="I750" t="str">
        <v>Not assessed</v>
      </c>
    </row>
    <row r="751" spans="1:9" x14ac:dyDescent="0.35">
      <c r="A751" t="str">
        <f>IF('Board Summary'!$B$5="","",'Board Summary'!$B$5)</f>
        <v/>
      </c>
      <c r="B751" t="str">
        <f>IF('Board Summary'!$B$6="","",'Board Summary'!$B$6)</f>
        <v/>
      </c>
      <c r="C751" t="str">
        <f>IF('Board Summary'!$B$7="","",'Board Summary'!$B$7)</f>
        <v/>
      </c>
      <c r="D751" t="str">
        <f>IF('Board Summary'!$B$8="","",'Board Summary'!$B$8)</f>
        <v/>
      </c>
      <c r="E751" s="33" t="str">
        <f>IF('Board Summary'!$B$9="","",'Board Summary'!$B$9)</f>
        <v/>
      </c>
      <c r="F751" s="33" t="str">
        <f>IF('Board Summary'!$C$9="","",'Board Summary'!$C$9)</f>
        <v/>
      </c>
      <c r="G751" s="33" t="str">
        <f>IF('Board Summary'!$E$9="","",'Board Summary'!$E$9)</f>
        <v/>
      </c>
      <c r="H751" t="str">
        <v>3.16 MS7</v>
      </c>
      <c r="I751" t="str">
        <v>Not assessed</v>
      </c>
    </row>
    <row r="752" spans="1:9" x14ac:dyDescent="0.35">
      <c r="A752" t="str">
        <f>IF('Board Summary'!$B$5="","",'Board Summary'!$B$5)</f>
        <v/>
      </c>
      <c r="B752" t="str">
        <f>IF('Board Summary'!$B$6="","",'Board Summary'!$B$6)</f>
        <v/>
      </c>
      <c r="C752" t="str">
        <f>IF('Board Summary'!$B$7="","",'Board Summary'!$B$7)</f>
        <v/>
      </c>
      <c r="D752" t="str">
        <f>IF('Board Summary'!$B$8="","",'Board Summary'!$B$8)</f>
        <v/>
      </c>
      <c r="E752" s="33" t="str">
        <f>IF('Board Summary'!$B$9="","",'Board Summary'!$B$9)</f>
        <v/>
      </c>
      <c r="F752" s="33" t="str">
        <f>IF('Board Summary'!$C$9="","",'Board Summary'!$C$9)</f>
        <v/>
      </c>
      <c r="G752" s="33" t="str">
        <f>IF('Board Summary'!$E$9="","",'Board Summary'!$E$9)</f>
        <v/>
      </c>
      <c r="H752" t="str">
        <v>3.16 QR1</v>
      </c>
      <c r="I752" t="str">
        <v>Not assessed</v>
      </c>
    </row>
    <row r="753" spans="1:9" x14ac:dyDescent="0.35">
      <c r="A753" t="str">
        <f>IF('Board Summary'!$B$5="","",'Board Summary'!$B$5)</f>
        <v/>
      </c>
      <c r="B753" t="str">
        <f>IF('Board Summary'!$B$6="","",'Board Summary'!$B$6)</f>
        <v/>
      </c>
      <c r="C753" t="str">
        <f>IF('Board Summary'!$B$7="","",'Board Summary'!$B$7)</f>
        <v/>
      </c>
      <c r="D753" t="str">
        <f>IF('Board Summary'!$B$8="","",'Board Summary'!$B$8)</f>
        <v/>
      </c>
      <c r="E753" s="33" t="str">
        <f>IF('Board Summary'!$B$9="","",'Board Summary'!$B$9)</f>
        <v/>
      </c>
      <c r="F753" s="33" t="str">
        <f>IF('Board Summary'!$C$9="","",'Board Summary'!$C$9)</f>
        <v/>
      </c>
      <c r="G753" s="33" t="str">
        <f>IF('Board Summary'!$E$9="","",'Board Summary'!$E$9)</f>
        <v/>
      </c>
      <c r="H753" t="str">
        <v>3.16 QR2</v>
      </c>
      <c r="I753" t="str">
        <v>Not assessed</v>
      </c>
    </row>
    <row r="754" spans="1:9" x14ac:dyDescent="0.35">
      <c r="A754" t="str">
        <f>IF('Board Summary'!$B$5="","",'Board Summary'!$B$5)</f>
        <v/>
      </c>
      <c r="B754" t="str">
        <f>IF('Board Summary'!$B$6="","",'Board Summary'!$B$6)</f>
        <v/>
      </c>
      <c r="C754" t="str">
        <f>IF('Board Summary'!$B$7="","",'Board Summary'!$B$7)</f>
        <v/>
      </c>
      <c r="D754" t="str">
        <f>IF('Board Summary'!$B$8="","",'Board Summary'!$B$8)</f>
        <v/>
      </c>
      <c r="E754" s="33" t="str">
        <f>IF('Board Summary'!$B$9="","",'Board Summary'!$B$9)</f>
        <v/>
      </c>
      <c r="F754" s="33" t="str">
        <f>IF('Board Summary'!$C$9="","",'Board Summary'!$C$9)</f>
        <v/>
      </c>
      <c r="G754" s="33" t="str">
        <f>IF('Board Summary'!$E$9="","",'Board Summary'!$E$9)</f>
        <v/>
      </c>
      <c r="H754" t="str">
        <v>3.16 QR3</v>
      </c>
      <c r="I754" t="str">
        <v>Not assessed</v>
      </c>
    </row>
    <row r="755" spans="1:9" x14ac:dyDescent="0.35">
      <c r="A755" t="str">
        <f>IF('Board Summary'!$B$5="","",'Board Summary'!$B$5)</f>
        <v/>
      </c>
      <c r="B755" t="str">
        <f>IF('Board Summary'!$B$6="","",'Board Summary'!$B$6)</f>
        <v/>
      </c>
      <c r="C755" t="str">
        <f>IF('Board Summary'!$B$7="","",'Board Summary'!$B$7)</f>
        <v/>
      </c>
      <c r="D755" t="str">
        <f>IF('Board Summary'!$B$8="","",'Board Summary'!$B$8)</f>
        <v/>
      </c>
      <c r="E755" s="33" t="str">
        <f>IF('Board Summary'!$B$9="","",'Board Summary'!$B$9)</f>
        <v/>
      </c>
      <c r="F755" s="33" t="str">
        <f>IF('Board Summary'!$C$9="","",'Board Summary'!$C$9)</f>
        <v/>
      </c>
      <c r="G755" s="33" t="str">
        <f>IF('Board Summary'!$E$9="","",'Board Summary'!$E$9)</f>
        <v/>
      </c>
      <c r="H755" t="str">
        <v>3.16 QR4</v>
      </c>
      <c r="I755" t="str">
        <v>Not assessed</v>
      </c>
    </row>
    <row r="756" spans="1:9" x14ac:dyDescent="0.35">
      <c r="A756" t="str">
        <f>IF('Board Summary'!$B$5="","",'Board Summary'!$B$5)</f>
        <v/>
      </c>
      <c r="B756" t="str">
        <f>IF('Board Summary'!$B$6="","",'Board Summary'!$B$6)</f>
        <v/>
      </c>
      <c r="C756" t="str">
        <f>IF('Board Summary'!$B$7="","",'Board Summary'!$B$7)</f>
        <v/>
      </c>
      <c r="D756" t="str">
        <f>IF('Board Summary'!$B$8="","",'Board Summary'!$B$8)</f>
        <v/>
      </c>
      <c r="E756" s="33" t="str">
        <f>IF('Board Summary'!$B$9="","",'Board Summary'!$B$9)</f>
        <v/>
      </c>
      <c r="F756" s="33" t="str">
        <f>IF('Board Summary'!$C$9="","",'Board Summary'!$C$9)</f>
        <v/>
      </c>
      <c r="G756" s="33" t="str">
        <f>IF('Board Summary'!$E$9="","",'Board Summary'!$E$9)</f>
        <v/>
      </c>
      <c r="H756" t="str">
        <v>3.17 MS1</v>
      </c>
      <c r="I756" t="str">
        <v>Not assessed</v>
      </c>
    </row>
    <row r="757" spans="1:9" x14ac:dyDescent="0.35">
      <c r="A757" t="str">
        <f>IF('Board Summary'!$B$5="","",'Board Summary'!$B$5)</f>
        <v/>
      </c>
      <c r="B757" t="str">
        <f>IF('Board Summary'!$B$6="","",'Board Summary'!$B$6)</f>
        <v/>
      </c>
      <c r="C757" t="str">
        <f>IF('Board Summary'!$B$7="","",'Board Summary'!$B$7)</f>
        <v/>
      </c>
      <c r="D757" t="str">
        <f>IF('Board Summary'!$B$8="","",'Board Summary'!$B$8)</f>
        <v/>
      </c>
      <c r="E757" s="33" t="str">
        <f>IF('Board Summary'!$B$9="","",'Board Summary'!$B$9)</f>
        <v/>
      </c>
      <c r="F757" s="33" t="str">
        <f>IF('Board Summary'!$C$9="","",'Board Summary'!$C$9)</f>
        <v/>
      </c>
      <c r="G757" s="33" t="str">
        <f>IF('Board Summary'!$E$9="","",'Board Summary'!$E$9)</f>
        <v/>
      </c>
      <c r="H757" t="str">
        <v>3.17 MS2</v>
      </c>
      <c r="I757" t="str">
        <v>Not assessed</v>
      </c>
    </row>
    <row r="758" spans="1:9" x14ac:dyDescent="0.35">
      <c r="A758" t="str">
        <f>IF('Board Summary'!$B$5="","",'Board Summary'!$B$5)</f>
        <v/>
      </c>
      <c r="B758" t="str">
        <f>IF('Board Summary'!$B$6="","",'Board Summary'!$B$6)</f>
        <v/>
      </c>
      <c r="C758" t="str">
        <f>IF('Board Summary'!$B$7="","",'Board Summary'!$B$7)</f>
        <v/>
      </c>
      <c r="D758" t="str">
        <f>IF('Board Summary'!$B$8="","",'Board Summary'!$B$8)</f>
        <v/>
      </c>
      <c r="E758" s="33" t="str">
        <f>IF('Board Summary'!$B$9="","",'Board Summary'!$B$9)</f>
        <v/>
      </c>
      <c r="F758" s="33" t="str">
        <f>IF('Board Summary'!$C$9="","",'Board Summary'!$C$9)</f>
        <v/>
      </c>
      <c r="G758" s="33" t="str">
        <f>IF('Board Summary'!$E$9="","",'Board Summary'!$E$9)</f>
        <v/>
      </c>
      <c r="H758" t="str">
        <v>3.17 MS3</v>
      </c>
      <c r="I758" t="str">
        <v>Not assessed</v>
      </c>
    </row>
    <row r="759" spans="1:9" x14ac:dyDescent="0.35">
      <c r="A759" t="str">
        <f>IF('Board Summary'!$B$5="","",'Board Summary'!$B$5)</f>
        <v/>
      </c>
      <c r="B759" t="str">
        <f>IF('Board Summary'!$B$6="","",'Board Summary'!$B$6)</f>
        <v/>
      </c>
      <c r="C759" t="str">
        <f>IF('Board Summary'!$B$7="","",'Board Summary'!$B$7)</f>
        <v/>
      </c>
      <c r="D759" t="str">
        <f>IF('Board Summary'!$B$8="","",'Board Summary'!$B$8)</f>
        <v/>
      </c>
      <c r="E759" s="33" t="str">
        <f>IF('Board Summary'!$B$9="","",'Board Summary'!$B$9)</f>
        <v/>
      </c>
      <c r="F759" s="33" t="str">
        <f>IF('Board Summary'!$C$9="","",'Board Summary'!$C$9)</f>
        <v/>
      </c>
      <c r="G759" s="33" t="str">
        <f>IF('Board Summary'!$E$9="","",'Board Summary'!$E$9)</f>
        <v/>
      </c>
      <c r="H759" t="str">
        <v>3.17 MS4</v>
      </c>
      <c r="I759" t="str">
        <v>Not assessed</v>
      </c>
    </row>
    <row r="760" spans="1:9" x14ac:dyDescent="0.35">
      <c r="A760" t="str">
        <f>IF('Board Summary'!$B$5="","",'Board Summary'!$B$5)</f>
        <v/>
      </c>
      <c r="B760" t="str">
        <f>IF('Board Summary'!$B$6="","",'Board Summary'!$B$6)</f>
        <v/>
      </c>
      <c r="C760" t="str">
        <f>IF('Board Summary'!$B$7="","",'Board Summary'!$B$7)</f>
        <v/>
      </c>
      <c r="D760" t="str">
        <f>IF('Board Summary'!$B$8="","",'Board Summary'!$B$8)</f>
        <v/>
      </c>
      <c r="E760" s="33" t="str">
        <f>IF('Board Summary'!$B$9="","",'Board Summary'!$B$9)</f>
        <v/>
      </c>
      <c r="F760" s="33" t="str">
        <f>IF('Board Summary'!$C$9="","",'Board Summary'!$C$9)</f>
        <v/>
      </c>
      <c r="G760" s="33" t="str">
        <f>IF('Board Summary'!$E$9="","",'Board Summary'!$E$9)</f>
        <v/>
      </c>
      <c r="H760" t="str">
        <v>3.17 MS5</v>
      </c>
      <c r="I760" t="str">
        <v>Not assessed</v>
      </c>
    </row>
    <row r="761" spans="1:9" x14ac:dyDescent="0.35">
      <c r="A761" t="str">
        <f>IF('Board Summary'!$B$5="","",'Board Summary'!$B$5)</f>
        <v/>
      </c>
      <c r="B761" t="str">
        <f>IF('Board Summary'!$B$6="","",'Board Summary'!$B$6)</f>
        <v/>
      </c>
      <c r="C761" t="str">
        <f>IF('Board Summary'!$B$7="","",'Board Summary'!$B$7)</f>
        <v/>
      </c>
      <c r="D761" t="str">
        <f>IF('Board Summary'!$B$8="","",'Board Summary'!$B$8)</f>
        <v/>
      </c>
      <c r="E761" s="33" t="str">
        <f>IF('Board Summary'!$B$9="","",'Board Summary'!$B$9)</f>
        <v/>
      </c>
      <c r="F761" s="33" t="str">
        <f>IF('Board Summary'!$C$9="","",'Board Summary'!$C$9)</f>
        <v/>
      </c>
      <c r="G761" s="33" t="str">
        <f>IF('Board Summary'!$E$9="","",'Board Summary'!$E$9)</f>
        <v/>
      </c>
      <c r="H761" t="str">
        <v>3.17 MS6</v>
      </c>
      <c r="I761" t="str">
        <v>Not assessed</v>
      </c>
    </row>
    <row r="762" spans="1:9" x14ac:dyDescent="0.35">
      <c r="A762" t="str">
        <f>IF('Board Summary'!$B$5="","",'Board Summary'!$B$5)</f>
        <v/>
      </c>
      <c r="B762" t="str">
        <f>IF('Board Summary'!$B$6="","",'Board Summary'!$B$6)</f>
        <v/>
      </c>
      <c r="C762" t="str">
        <f>IF('Board Summary'!$B$7="","",'Board Summary'!$B$7)</f>
        <v/>
      </c>
      <c r="D762" t="str">
        <f>IF('Board Summary'!$B$8="","",'Board Summary'!$B$8)</f>
        <v/>
      </c>
      <c r="E762" s="33" t="str">
        <f>IF('Board Summary'!$B$9="","",'Board Summary'!$B$9)</f>
        <v/>
      </c>
      <c r="F762" s="33" t="str">
        <f>IF('Board Summary'!$C$9="","",'Board Summary'!$C$9)</f>
        <v/>
      </c>
      <c r="G762" s="33" t="str">
        <f>IF('Board Summary'!$E$9="","",'Board Summary'!$E$9)</f>
        <v/>
      </c>
      <c r="H762" t="str">
        <v>3.17 QR1</v>
      </c>
      <c r="I762" t="str">
        <v>Not assessed</v>
      </c>
    </row>
    <row r="763" spans="1:9" x14ac:dyDescent="0.35">
      <c r="A763" t="str">
        <f>IF('Board Summary'!$B$5="","",'Board Summary'!$B$5)</f>
        <v/>
      </c>
      <c r="B763" t="str">
        <f>IF('Board Summary'!$B$6="","",'Board Summary'!$B$6)</f>
        <v/>
      </c>
      <c r="C763" t="str">
        <f>IF('Board Summary'!$B$7="","",'Board Summary'!$B$7)</f>
        <v/>
      </c>
      <c r="D763" t="str">
        <f>IF('Board Summary'!$B$8="","",'Board Summary'!$B$8)</f>
        <v/>
      </c>
      <c r="E763" s="33" t="str">
        <f>IF('Board Summary'!$B$9="","",'Board Summary'!$B$9)</f>
        <v/>
      </c>
      <c r="F763" s="33" t="str">
        <f>IF('Board Summary'!$C$9="","",'Board Summary'!$C$9)</f>
        <v/>
      </c>
      <c r="G763" s="33" t="str">
        <f>IF('Board Summary'!$E$9="","",'Board Summary'!$E$9)</f>
        <v/>
      </c>
      <c r="H763" t="str">
        <v>3.17 QR2</v>
      </c>
      <c r="I763" t="str">
        <v>Not assessed</v>
      </c>
    </row>
    <row r="764" spans="1:9" x14ac:dyDescent="0.35">
      <c r="A764" t="str">
        <f>IF('Board Summary'!$B$5="","",'Board Summary'!$B$5)</f>
        <v/>
      </c>
      <c r="B764" t="str">
        <f>IF('Board Summary'!$B$6="","",'Board Summary'!$B$6)</f>
        <v/>
      </c>
      <c r="C764" t="str">
        <f>IF('Board Summary'!$B$7="","",'Board Summary'!$B$7)</f>
        <v/>
      </c>
      <c r="D764" t="str">
        <f>IF('Board Summary'!$B$8="","",'Board Summary'!$B$8)</f>
        <v/>
      </c>
      <c r="E764" s="33" t="str">
        <f>IF('Board Summary'!$B$9="","",'Board Summary'!$B$9)</f>
        <v/>
      </c>
      <c r="F764" s="33" t="str">
        <f>IF('Board Summary'!$C$9="","",'Board Summary'!$C$9)</f>
        <v/>
      </c>
      <c r="G764" s="33" t="str">
        <f>IF('Board Summary'!$E$9="","",'Board Summary'!$E$9)</f>
        <v/>
      </c>
      <c r="H764" t="str">
        <v>3.17 QR3</v>
      </c>
      <c r="I764" t="str">
        <v>Not assessed</v>
      </c>
    </row>
    <row r="765" spans="1:9" x14ac:dyDescent="0.35">
      <c r="A765" t="str">
        <f>IF('Board Summary'!$B$5="","",'Board Summary'!$B$5)</f>
        <v/>
      </c>
      <c r="B765" t="str">
        <f>IF('Board Summary'!$B$6="","",'Board Summary'!$B$6)</f>
        <v/>
      </c>
      <c r="C765" t="str">
        <f>IF('Board Summary'!$B$7="","",'Board Summary'!$B$7)</f>
        <v/>
      </c>
      <c r="D765" t="str">
        <f>IF('Board Summary'!$B$8="","",'Board Summary'!$B$8)</f>
        <v/>
      </c>
      <c r="E765" s="33" t="str">
        <f>IF('Board Summary'!$B$9="","",'Board Summary'!$B$9)</f>
        <v/>
      </c>
      <c r="F765" s="33" t="str">
        <f>IF('Board Summary'!$C$9="","",'Board Summary'!$C$9)</f>
        <v/>
      </c>
      <c r="G765" s="33" t="str">
        <f>IF('Board Summary'!$E$9="","",'Board Summary'!$E$9)</f>
        <v/>
      </c>
      <c r="H765" t="str">
        <v>3.17 QR4</v>
      </c>
      <c r="I765" t="str">
        <v>Not assessed</v>
      </c>
    </row>
    <row r="766" spans="1:9" x14ac:dyDescent="0.35">
      <c r="A766" t="str">
        <f>IF('Board Summary'!$B$5="","",'Board Summary'!$B$5)</f>
        <v/>
      </c>
      <c r="B766" t="str">
        <f>IF('Board Summary'!$B$6="","",'Board Summary'!$B$6)</f>
        <v/>
      </c>
      <c r="C766" t="str">
        <f>IF('Board Summary'!$B$7="","",'Board Summary'!$B$7)</f>
        <v/>
      </c>
      <c r="D766" t="str">
        <f>IF('Board Summary'!$B$8="","",'Board Summary'!$B$8)</f>
        <v/>
      </c>
      <c r="E766" s="33" t="str">
        <f>IF('Board Summary'!$B$9="","",'Board Summary'!$B$9)</f>
        <v/>
      </c>
      <c r="F766" s="33" t="str">
        <f>IF('Board Summary'!$C$9="","",'Board Summary'!$C$9)</f>
        <v/>
      </c>
      <c r="G766" s="33" t="str">
        <f>IF('Board Summary'!$E$9="","",'Board Summary'!$E$9)</f>
        <v/>
      </c>
      <c r="H766" t="str">
        <v>3.17 QR5</v>
      </c>
      <c r="I766" t="str">
        <v>Not assessed</v>
      </c>
    </row>
    <row r="767" spans="1:9" x14ac:dyDescent="0.35">
      <c r="A767" t="str">
        <f>IF('Board Summary'!$B$5="","",'Board Summary'!$B$5)</f>
        <v/>
      </c>
      <c r="B767" t="str">
        <f>IF('Board Summary'!$B$6="","",'Board Summary'!$B$6)</f>
        <v/>
      </c>
      <c r="C767" t="str">
        <f>IF('Board Summary'!$B$7="","",'Board Summary'!$B$7)</f>
        <v/>
      </c>
      <c r="D767" t="str">
        <f>IF('Board Summary'!$B$8="","",'Board Summary'!$B$8)</f>
        <v/>
      </c>
      <c r="E767" s="33" t="str">
        <f>IF('Board Summary'!$B$9="","",'Board Summary'!$B$9)</f>
        <v/>
      </c>
      <c r="F767" s="33" t="str">
        <f>IF('Board Summary'!$C$9="","",'Board Summary'!$C$9)</f>
        <v/>
      </c>
      <c r="G767" s="33" t="str">
        <f>IF('Board Summary'!$E$9="","",'Board Summary'!$E$9)</f>
        <v/>
      </c>
      <c r="H767" t="str">
        <v>3.18 MS1</v>
      </c>
      <c r="I767" t="str">
        <v>Not assessed</v>
      </c>
    </row>
    <row r="768" spans="1:9" x14ac:dyDescent="0.35">
      <c r="A768" t="str">
        <f>IF('Board Summary'!$B$5="","",'Board Summary'!$B$5)</f>
        <v/>
      </c>
      <c r="B768" t="str">
        <f>IF('Board Summary'!$B$6="","",'Board Summary'!$B$6)</f>
        <v/>
      </c>
      <c r="C768" t="str">
        <f>IF('Board Summary'!$B$7="","",'Board Summary'!$B$7)</f>
        <v/>
      </c>
      <c r="D768" t="str">
        <f>IF('Board Summary'!$B$8="","",'Board Summary'!$B$8)</f>
        <v/>
      </c>
      <c r="E768" s="33" t="str">
        <f>IF('Board Summary'!$B$9="","",'Board Summary'!$B$9)</f>
        <v/>
      </c>
      <c r="F768" s="33" t="str">
        <f>IF('Board Summary'!$C$9="","",'Board Summary'!$C$9)</f>
        <v/>
      </c>
      <c r="G768" s="33" t="str">
        <f>IF('Board Summary'!$E$9="","",'Board Summary'!$E$9)</f>
        <v/>
      </c>
      <c r="H768" t="str">
        <v>3.18 MS2</v>
      </c>
      <c r="I768" t="str">
        <v>Not assessed</v>
      </c>
    </row>
    <row r="769" spans="1:9" x14ac:dyDescent="0.35">
      <c r="A769" t="str">
        <f>IF('Board Summary'!$B$5="","",'Board Summary'!$B$5)</f>
        <v/>
      </c>
      <c r="B769" t="str">
        <f>IF('Board Summary'!$B$6="","",'Board Summary'!$B$6)</f>
        <v/>
      </c>
      <c r="C769" t="str">
        <f>IF('Board Summary'!$B$7="","",'Board Summary'!$B$7)</f>
        <v/>
      </c>
      <c r="D769" t="str">
        <f>IF('Board Summary'!$B$8="","",'Board Summary'!$B$8)</f>
        <v/>
      </c>
      <c r="E769" s="33" t="str">
        <f>IF('Board Summary'!$B$9="","",'Board Summary'!$B$9)</f>
        <v/>
      </c>
      <c r="F769" s="33" t="str">
        <f>IF('Board Summary'!$C$9="","",'Board Summary'!$C$9)</f>
        <v/>
      </c>
      <c r="G769" s="33" t="str">
        <f>IF('Board Summary'!$E$9="","",'Board Summary'!$E$9)</f>
        <v/>
      </c>
      <c r="H769" t="str">
        <v>3.18 MS3</v>
      </c>
      <c r="I769" t="str">
        <v>Not assessed</v>
      </c>
    </row>
    <row r="770" spans="1:9" x14ac:dyDescent="0.35">
      <c r="A770" t="str">
        <f>IF('Board Summary'!$B$5="","",'Board Summary'!$B$5)</f>
        <v/>
      </c>
      <c r="B770" t="str">
        <f>IF('Board Summary'!$B$6="","",'Board Summary'!$B$6)</f>
        <v/>
      </c>
      <c r="C770" t="str">
        <f>IF('Board Summary'!$B$7="","",'Board Summary'!$B$7)</f>
        <v/>
      </c>
      <c r="D770" t="str">
        <f>IF('Board Summary'!$B$8="","",'Board Summary'!$B$8)</f>
        <v/>
      </c>
      <c r="E770" s="33" t="str">
        <f>IF('Board Summary'!$B$9="","",'Board Summary'!$B$9)</f>
        <v/>
      </c>
      <c r="F770" s="33" t="str">
        <f>IF('Board Summary'!$C$9="","",'Board Summary'!$C$9)</f>
        <v/>
      </c>
      <c r="G770" s="33" t="str">
        <f>IF('Board Summary'!$E$9="","",'Board Summary'!$E$9)</f>
        <v/>
      </c>
      <c r="H770" t="str">
        <v>3.18 MS4</v>
      </c>
      <c r="I770" t="str">
        <v>Not assessed</v>
      </c>
    </row>
    <row r="771" spans="1:9" x14ac:dyDescent="0.35">
      <c r="A771" t="str">
        <f>IF('Board Summary'!$B$5="","",'Board Summary'!$B$5)</f>
        <v/>
      </c>
      <c r="B771" t="str">
        <f>IF('Board Summary'!$B$6="","",'Board Summary'!$B$6)</f>
        <v/>
      </c>
      <c r="C771" t="str">
        <f>IF('Board Summary'!$B$7="","",'Board Summary'!$B$7)</f>
        <v/>
      </c>
      <c r="D771" t="str">
        <f>IF('Board Summary'!$B$8="","",'Board Summary'!$B$8)</f>
        <v/>
      </c>
      <c r="E771" s="33" t="str">
        <f>IF('Board Summary'!$B$9="","",'Board Summary'!$B$9)</f>
        <v/>
      </c>
      <c r="F771" s="33" t="str">
        <f>IF('Board Summary'!$C$9="","",'Board Summary'!$C$9)</f>
        <v/>
      </c>
      <c r="G771" s="33" t="str">
        <f>IF('Board Summary'!$E$9="","",'Board Summary'!$E$9)</f>
        <v/>
      </c>
      <c r="H771" t="str">
        <v>3.18 MS5</v>
      </c>
      <c r="I771" t="str">
        <v>Not assessed</v>
      </c>
    </row>
    <row r="772" spans="1:9" x14ac:dyDescent="0.35">
      <c r="A772" t="str">
        <f>IF('Board Summary'!$B$5="","",'Board Summary'!$B$5)</f>
        <v/>
      </c>
      <c r="B772" t="str">
        <f>IF('Board Summary'!$B$6="","",'Board Summary'!$B$6)</f>
        <v/>
      </c>
      <c r="C772" t="str">
        <f>IF('Board Summary'!$B$7="","",'Board Summary'!$B$7)</f>
        <v/>
      </c>
      <c r="D772" t="str">
        <f>IF('Board Summary'!$B$8="","",'Board Summary'!$B$8)</f>
        <v/>
      </c>
      <c r="E772" s="33" t="str">
        <f>IF('Board Summary'!$B$9="","",'Board Summary'!$B$9)</f>
        <v/>
      </c>
      <c r="F772" s="33" t="str">
        <f>IF('Board Summary'!$C$9="","",'Board Summary'!$C$9)</f>
        <v/>
      </c>
      <c r="G772" s="33" t="str">
        <f>IF('Board Summary'!$E$9="","",'Board Summary'!$E$9)</f>
        <v/>
      </c>
      <c r="H772" t="str">
        <v>3.18 QR1</v>
      </c>
      <c r="I772" t="str">
        <v>Not assessed</v>
      </c>
    </row>
    <row r="773" spans="1:9" x14ac:dyDescent="0.35">
      <c r="A773" t="str">
        <f>IF('Board Summary'!$B$5="","",'Board Summary'!$B$5)</f>
        <v/>
      </c>
      <c r="B773" t="str">
        <f>IF('Board Summary'!$B$6="","",'Board Summary'!$B$6)</f>
        <v/>
      </c>
      <c r="C773" t="str">
        <f>IF('Board Summary'!$B$7="","",'Board Summary'!$B$7)</f>
        <v/>
      </c>
      <c r="D773" t="str">
        <f>IF('Board Summary'!$B$8="","",'Board Summary'!$B$8)</f>
        <v/>
      </c>
      <c r="E773" s="33" t="str">
        <f>IF('Board Summary'!$B$9="","",'Board Summary'!$B$9)</f>
        <v/>
      </c>
      <c r="F773" s="33" t="str">
        <f>IF('Board Summary'!$C$9="","",'Board Summary'!$C$9)</f>
        <v/>
      </c>
      <c r="G773" s="33" t="str">
        <f>IF('Board Summary'!$E$9="","",'Board Summary'!$E$9)</f>
        <v/>
      </c>
      <c r="H773" t="str">
        <v>3.18 QR2</v>
      </c>
      <c r="I773" t="str">
        <v>Not assessed</v>
      </c>
    </row>
    <row r="774" spans="1:9" x14ac:dyDescent="0.35">
      <c r="A774" t="str">
        <f>IF('Board Summary'!$B$5="","",'Board Summary'!$B$5)</f>
        <v/>
      </c>
      <c r="B774" t="str">
        <f>IF('Board Summary'!$B$6="","",'Board Summary'!$B$6)</f>
        <v/>
      </c>
      <c r="C774" t="str">
        <f>IF('Board Summary'!$B$7="","",'Board Summary'!$B$7)</f>
        <v/>
      </c>
      <c r="D774" t="str">
        <f>IF('Board Summary'!$B$8="","",'Board Summary'!$B$8)</f>
        <v/>
      </c>
      <c r="E774" s="33" t="str">
        <f>IF('Board Summary'!$B$9="","",'Board Summary'!$B$9)</f>
        <v/>
      </c>
      <c r="F774" s="33" t="str">
        <f>IF('Board Summary'!$C$9="","",'Board Summary'!$C$9)</f>
        <v/>
      </c>
      <c r="G774" s="33" t="str">
        <f>IF('Board Summary'!$E$9="","",'Board Summary'!$E$9)</f>
        <v/>
      </c>
      <c r="H774" t="str">
        <v>3.18 QR3</v>
      </c>
      <c r="I774" t="str">
        <v>Not assessed</v>
      </c>
    </row>
    <row r="775" spans="1:9" x14ac:dyDescent="0.35">
      <c r="A775" t="str">
        <f>IF('Board Summary'!$B$5="","",'Board Summary'!$B$5)</f>
        <v/>
      </c>
      <c r="B775" t="str">
        <f>IF('Board Summary'!$B$6="","",'Board Summary'!$B$6)</f>
        <v/>
      </c>
      <c r="C775" t="str">
        <f>IF('Board Summary'!$B$7="","",'Board Summary'!$B$7)</f>
        <v/>
      </c>
      <c r="D775" t="str">
        <f>IF('Board Summary'!$B$8="","",'Board Summary'!$B$8)</f>
        <v/>
      </c>
      <c r="E775" s="33" t="str">
        <f>IF('Board Summary'!$B$9="","",'Board Summary'!$B$9)</f>
        <v/>
      </c>
      <c r="F775" s="33" t="str">
        <f>IF('Board Summary'!$C$9="","",'Board Summary'!$C$9)</f>
        <v/>
      </c>
      <c r="G775" s="33" t="str">
        <f>IF('Board Summary'!$E$9="","",'Board Summary'!$E$9)</f>
        <v/>
      </c>
      <c r="H775" t="str">
        <v>3.18 QR4</v>
      </c>
      <c r="I775" t="str">
        <v>Not assessed</v>
      </c>
    </row>
    <row r="776" spans="1:9" x14ac:dyDescent="0.35">
      <c r="A776" t="str">
        <f>IF('Board Summary'!$B$5="","",'Board Summary'!$B$5)</f>
        <v/>
      </c>
      <c r="B776" t="str">
        <f>IF('Board Summary'!$B$6="","",'Board Summary'!$B$6)</f>
        <v/>
      </c>
      <c r="C776" t="str">
        <f>IF('Board Summary'!$B$7="","",'Board Summary'!$B$7)</f>
        <v/>
      </c>
      <c r="D776" t="str">
        <f>IF('Board Summary'!$B$8="","",'Board Summary'!$B$8)</f>
        <v/>
      </c>
      <c r="E776" s="33" t="str">
        <f>IF('Board Summary'!$B$9="","",'Board Summary'!$B$9)</f>
        <v/>
      </c>
      <c r="F776" s="33" t="str">
        <f>IF('Board Summary'!$C$9="","",'Board Summary'!$C$9)</f>
        <v/>
      </c>
      <c r="G776" s="33" t="str">
        <f>IF('Board Summary'!$E$9="","",'Board Summary'!$E$9)</f>
        <v/>
      </c>
      <c r="H776" t="str">
        <v>3.18 QR5</v>
      </c>
      <c r="I776" t="str">
        <v>Not assessed</v>
      </c>
    </row>
    <row r="777" spans="1:9" x14ac:dyDescent="0.35">
      <c r="A777" t="str">
        <f>IF('Board Summary'!$B$5="","",'Board Summary'!$B$5)</f>
        <v/>
      </c>
      <c r="B777" t="str">
        <f>IF('Board Summary'!$B$6="","",'Board Summary'!$B$6)</f>
        <v/>
      </c>
      <c r="C777" t="str">
        <f>IF('Board Summary'!$B$7="","",'Board Summary'!$B$7)</f>
        <v/>
      </c>
      <c r="D777" t="str">
        <f>IF('Board Summary'!$B$8="","",'Board Summary'!$B$8)</f>
        <v/>
      </c>
      <c r="E777" s="33" t="str">
        <f>IF('Board Summary'!$B$9="","",'Board Summary'!$B$9)</f>
        <v/>
      </c>
      <c r="F777" s="33" t="str">
        <f>IF('Board Summary'!$C$9="","",'Board Summary'!$C$9)</f>
        <v/>
      </c>
      <c r="G777" s="33" t="str">
        <f>IF('Board Summary'!$E$9="","",'Board Summary'!$E$9)</f>
        <v/>
      </c>
      <c r="H777" t="str">
        <v>3.18 QR6</v>
      </c>
      <c r="I777" t="str">
        <v>Not assessed</v>
      </c>
    </row>
    <row r="778" spans="1:9" x14ac:dyDescent="0.35">
      <c r="A778" t="str">
        <f>IF('Board Summary'!$B$5="","",'Board Summary'!$B$5)</f>
        <v/>
      </c>
      <c r="B778" t="str">
        <f>IF('Board Summary'!$B$6="","",'Board Summary'!$B$6)</f>
        <v/>
      </c>
      <c r="C778" t="str">
        <f>IF('Board Summary'!$B$7="","",'Board Summary'!$B$7)</f>
        <v/>
      </c>
      <c r="D778" t="str">
        <f>IF('Board Summary'!$B$8="","",'Board Summary'!$B$8)</f>
        <v/>
      </c>
      <c r="E778" s="33" t="str">
        <f>IF('Board Summary'!$B$9="","",'Board Summary'!$B$9)</f>
        <v/>
      </c>
      <c r="F778" s="33" t="str">
        <f>IF('Board Summary'!$C$9="","",'Board Summary'!$C$9)</f>
        <v/>
      </c>
      <c r="G778" s="33" t="str">
        <f>IF('Board Summary'!$E$9="","",'Board Summary'!$E$9)</f>
        <v/>
      </c>
      <c r="H778" t="str">
        <v>3.18 QR7</v>
      </c>
      <c r="I778" t="str">
        <v>Not assessed</v>
      </c>
    </row>
    <row r="779" spans="1:9" x14ac:dyDescent="0.35">
      <c r="A779" t="str">
        <f>IF('Board Summary'!$B$5="","",'Board Summary'!$B$5)</f>
        <v/>
      </c>
      <c r="B779" t="str">
        <f>IF('Board Summary'!$B$6="","",'Board Summary'!$B$6)</f>
        <v/>
      </c>
      <c r="C779" t="str">
        <f>IF('Board Summary'!$B$7="","",'Board Summary'!$B$7)</f>
        <v/>
      </c>
      <c r="D779" t="str">
        <f>IF('Board Summary'!$B$8="","",'Board Summary'!$B$8)</f>
        <v/>
      </c>
      <c r="E779" s="33" t="str">
        <f>IF('Board Summary'!$B$9="","",'Board Summary'!$B$9)</f>
        <v/>
      </c>
      <c r="F779" s="33" t="str">
        <f>IF('Board Summary'!$C$9="","",'Board Summary'!$C$9)</f>
        <v/>
      </c>
      <c r="G779" s="33" t="str">
        <f>IF('Board Summary'!$E$9="","",'Board Summary'!$E$9)</f>
        <v/>
      </c>
      <c r="H779" t="str">
        <v>3.18 QR8</v>
      </c>
      <c r="I779" t="str">
        <v>Not assessed</v>
      </c>
    </row>
    <row r="780" spans="1:9" x14ac:dyDescent="0.35">
      <c r="A780" t="str">
        <f>IF('Board Summary'!$B$5="","",'Board Summary'!$B$5)</f>
        <v/>
      </c>
      <c r="B780" t="str">
        <f>IF('Board Summary'!$B$6="","",'Board Summary'!$B$6)</f>
        <v/>
      </c>
      <c r="C780" t="str">
        <f>IF('Board Summary'!$B$7="","",'Board Summary'!$B$7)</f>
        <v/>
      </c>
      <c r="D780" t="str">
        <f>IF('Board Summary'!$B$8="","",'Board Summary'!$B$8)</f>
        <v/>
      </c>
      <c r="E780" s="33" t="str">
        <f>IF('Board Summary'!$B$9="","",'Board Summary'!$B$9)</f>
        <v/>
      </c>
      <c r="F780" s="33" t="str">
        <f>IF('Board Summary'!$C$9="","",'Board Summary'!$C$9)</f>
        <v/>
      </c>
      <c r="G780" s="33" t="str">
        <f>IF('Board Summary'!$E$9="","",'Board Summary'!$E$9)</f>
        <v/>
      </c>
      <c r="H780" t="str">
        <v>3.18 QR9</v>
      </c>
      <c r="I780" t="str">
        <v>Not assessed</v>
      </c>
    </row>
    <row r="781" spans="1:9" x14ac:dyDescent="0.35">
      <c r="A781" t="str">
        <f>IF('Board Summary'!$B$5="","",'Board Summary'!$B$5)</f>
        <v/>
      </c>
      <c r="B781" t="str">
        <f>IF('Board Summary'!$B$6="","",'Board Summary'!$B$6)</f>
        <v/>
      </c>
      <c r="C781" t="str">
        <f>IF('Board Summary'!$B$7="","",'Board Summary'!$B$7)</f>
        <v/>
      </c>
      <c r="D781" t="str">
        <f>IF('Board Summary'!$B$8="","",'Board Summary'!$B$8)</f>
        <v/>
      </c>
      <c r="E781" s="33" t="str">
        <f>IF('Board Summary'!$B$9="","",'Board Summary'!$B$9)</f>
        <v/>
      </c>
      <c r="F781" s="33" t="str">
        <f>IF('Board Summary'!$C$9="","",'Board Summary'!$C$9)</f>
        <v/>
      </c>
      <c r="G781" s="33" t="str">
        <f>IF('Board Summary'!$E$9="","",'Board Summary'!$E$9)</f>
        <v/>
      </c>
      <c r="H781" t="str">
        <v>3.18 QR10</v>
      </c>
      <c r="I781" t="str">
        <v>Not assessed</v>
      </c>
    </row>
    <row r="782" spans="1:9" x14ac:dyDescent="0.35">
      <c r="A782" t="str">
        <f>IF('Board Summary'!$B$5="","",'Board Summary'!$B$5)</f>
        <v/>
      </c>
      <c r="B782" t="str">
        <f>IF('Board Summary'!$B$6="","",'Board Summary'!$B$6)</f>
        <v/>
      </c>
      <c r="C782" t="str">
        <f>IF('Board Summary'!$B$7="","",'Board Summary'!$B$7)</f>
        <v/>
      </c>
      <c r="D782" t="str">
        <f>IF('Board Summary'!$B$8="","",'Board Summary'!$B$8)</f>
        <v/>
      </c>
      <c r="E782" s="33" t="str">
        <f>IF('Board Summary'!$B$9="","",'Board Summary'!$B$9)</f>
        <v/>
      </c>
      <c r="F782" s="33" t="str">
        <f>IF('Board Summary'!$C$9="","",'Board Summary'!$C$9)</f>
        <v/>
      </c>
      <c r="G782" s="33" t="str">
        <f>IF('Board Summary'!$E$9="","",'Board Summary'!$E$9)</f>
        <v/>
      </c>
      <c r="H782" t="str">
        <v>3.18 QR11</v>
      </c>
      <c r="I782" t="str">
        <v>Not assessed</v>
      </c>
    </row>
    <row r="783" spans="1:9" x14ac:dyDescent="0.35">
      <c r="A783" t="str">
        <f>IF('Board Summary'!$B$5="","",'Board Summary'!$B$5)</f>
        <v/>
      </c>
      <c r="B783" t="str">
        <f>IF('Board Summary'!$B$6="","",'Board Summary'!$B$6)</f>
        <v/>
      </c>
      <c r="C783" t="str">
        <f>IF('Board Summary'!$B$7="","",'Board Summary'!$B$7)</f>
        <v/>
      </c>
      <c r="D783" t="str">
        <f>IF('Board Summary'!$B$8="","",'Board Summary'!$B$8)</f>
        <v/>
      </c>
      <c r="E783" s="33" t="str">
        <f>IF('Board Summary'!$B$9="","",'Board Summary'!$B$9)</f>
        <v/>
      </c>
      <c r="F783" s="33" t="str">
        <f>IF('Board Summary'!$C$9="","",'Board Summary'!$C$9)</f>
        <v/>
      </c>
      <c r="G783" s="33" t="str">
        <f>IF('Board Summary'!$E$9="","",'Board Summary'!$E$9)</f>
        <v/>
      </c>
      <c r="H783" t="str">
        <v>3.19 MS1</v>
      </c>
      <c r="I783" t="str">
        <v>Not assessed</v>
      </c>
    </row>
    <row r="784" spans="1:9" x14ac:dyDescent="0.35">
      <c r="A784" t="str">
        <f>IF('Board Summary'!$B$5="","",'Board Summary'!$B$5)</f>
        <v/>
      </c>
      <c r="B784" t="str">
        <f>IF('Board Summary'!$B$6="","",'Board Summary'!$B$6)</f>
        <v/>
      </c>
      <c r="C784" t="str">
        <f>IF('Board Summary'!$B$7="","",'Board Summary'!$B$7)</f>
        <v/>
      </c>
      <c r="D784" t="str">
        <f>IF('Board Summary'!$B$8="","",'Board Summary'!$B$8)</f>
        <v/>
      </c>
      <c r="E784" s="33" t="str">
        <f>IF('Board Summary'!$B$9="","",'Board Summary'!$B$9)</f>
        <v/>
      </c>
      <c r="F784" s="33" t="str">
        <f>IF('Board Summary'!$C$9="","",'Board Summary'!$C$9)</f>
        <v/>
      </c>
      <c r="G784" s="33" t="str">
        <f>IF('Board Summary'!$E$9="","",'Board Summary'!$E$9)</f>
        <v/>
      </c>
      <c r="H784" t="str">
        <v>3.19 MS2</v>
      </c>
      <c r="I784" t="str">
        <v>Not assessed</v>
      </c>
    </row>
    <row r="785" spans="1:9" x14ac:dyDescent="0.35">
      <c r="A785" t="str">
        <f>IF('Board Summary'!$B$5="","",'Board Summary'!$B$5)</f>
        <v/>
      </c>
      <c r="B785" t="str">
        <f>IF('Board Summary'!$B$6="","",'Board Summary'!$B$6)</f>
        <v/>
      </c>
      <c r="C785" t="str">
        <f>IF('Board Summary'!$B$7="","",'Board Summary'!$B$7)</f>
        <v/>
      </c>
      <c r="D785" t="str">
        <f>IF('Board Summary'!$B$8="","",'Board Summary'!$B$8)</f>
        <v/>
      </c>
      <c r="E785" s="33" t="str">
        <f>IF('Board Summary'!$B$9="","",'Board Summary'!$B$9)</f>
        <v/>
      </c>
      <c r="F785" s="33" t="str">
        <f>IF('Board Summary'!$C$9="","",'Board Summary'!$C$9)</f>
        <v/>
      </c>
      <c r="G785" s="33" t="str">
        <f>IF('Board Summary'!$E$9="","",'Board Summary'!$E$9)</f>
        <v/>
      </c>
      <c r="H785" t="str">
        <v>3.19 MS3</v>
      </c>
      <c r="I785" t="str">
        <v>Not assessed</v>
      </c>
    </row>
    <row r="786" spans="1:9" x14ac:dyDescent="0.35">
      <c r="A786" t="str">
        <f>IF('Board Summary'!$B$5="","",'Board Summary'!$B$5)</f>
        <v/>
      </c>
      <c r="B786" t="str">
        <f>IF('Board Summary'!$B$6="","",'Board Summary'!$B$6)</f>
        <v/>
      </c>
      <c r="C786" t="str">
        <f>IF('Board Summary'!$B$7="","",'Board Summary'!$B$7)</f>
        <v/>
      </c>
      <c r="D786" t="str">
        <f>IF('Board Summary'!$B$8="","",'Board Summary'!$B$8)</f>
        <v/>
      </c>
      <c r="E786" s="33" t="str">
        <f>IF('Board Summary'!$B$9="","",'Board Summary'!$B$9)</f>
        <v/>
      </c>
      <c r="F786" s="33" t="str">
        <f>IF('Board Summary'!$C$9="","",'Board Summary'!$C$9)</f>
        <v/>
      </c>
      <c r="G786" s="33" t="str">
        <f>IF('Board Summary'!$E$9="","",'Board Summary'!$E$9)</f>
        <v/>
      </c>
      <c r="H786" t="str">
        <v>3.19 MS4</v>
      </c>
      <c r="I786" t="str">
        <v>Not assessed</v>
      </c>
    </row>
    <row r="787" spans="1:9" x14ac:dyDescent="0.35">
      <c r="A787" t="str">
        <f>IF('Board Summary'!$B$5="","",'Board Summary'!$B$5)</f>
        <v/>
      </c>
      <c r="B787" t="str">
        <f>IF('Board Summary'!$B$6="","",'Board Summary'!$B$6)</f>
        <v/>
      </c>
      <c r="C787" t="str">
        <f>IF('Board Summary'!$B$7="","",'Board Summary'!$B$7)</f>
        <v/>
      </c>
      <c r="D787" t="str">
        <f>IF('Board Summary'!$B$8="","",'Board Summary'!$B$8)</f>
        <v/>
      </c>
      <c r="E787" s="33" t="str">
        <f>IF('Board Summary'!$B$9="","",'Board Summary'!$B$9)</f>
        <v/>
      </c>
      <c r="F787" s="33" t="str">
        <f>IF('Board Summary'!$C$9="","",'Board Summary'!$C$9)</f>
        <v/>
      </c>
      <c r="G787" s="33" t="str">
        <f>IF('Board Summary'!$E$9="","",'Board Summary'!$E$9)</f>
        <v/>
      </c>
      <c r="H787" t="str">
        <v>3.19 MS5</v>
      </c>
      <c r="I787" t="str">
        <v>Not assessed</v>
      </c>
    </row>
    <row r="788" spans="1:9" x14ac:dyDescent="0.35">
      <c r="A788" t="str">
        <f>IF('Board Summary'!$B$5="","",'Board Summary'!$B$5)</f>
        <v/>
      </c>
      <c r="B788" t="str">
        <f>IF('Board Summary'!$B$6="","",'Board Summary'!$B$6)</f>
        <v/>
      </c>
      <c r="C788" t="str">
        <f>IF('Board Summary'!$B$7="","",'Board Summary'!$B$7)</f>
        <v/>
      </c>
      <c r="D788" t="str">
        <f>IF('Board Summary'!$B$8="","",'Board Summary'!$B$8)</f>
        <v/>
      </c>
      <c r="E788" s="33" t="str">
        <f>IF('Board Summary'!$B$9="","",'Board Summary'!$B$9)</f>
        <v/>
      </c>
      <c r="F788" s="33" t="str">
        <f>IF('Board Summary'!$C$9="","",'Board Summary'!$C$9)</f>
        <v/>
      </c>
      <c r="G788" s="33" t="str">
        <f>IF('Board Summary'!$E$9="","",'Board Summary'!$E$9)</f>
        <v/>
      </c>
      <c r="H788" t="str">
        <v>3.19 MS6</v>
      </c>
      <c r="I788" t="str">
        <v>Not assessed</v>
      </c>
    </row>
    <row r="789" spans="1:9" x14ac:dyDescent="0.35">
      <c r="A789" t="str">
        <f>IF('Board Summary'!$B$5="","",'Board Summary'!$B$5)</f>
        <v/>
      </c>
      <c r="B789" t="str">
        <f>IF('Board Summary'!$B$6="","",'Board Summary'!$B$6)</f>
        <v/>
      </c>
      <c r="C789" t="str">
        <f>IF('Board Summary'!$B$7="","",'Board Summary'!$B$7)</f>
        <v/>
      </c>
      <c r="D789" t="str">
        <f>IF('Board Summary'!$B$8="","",'Board Summary'!$B$8)</f>
        <v/>
      </c>
      <c r="E789" s="33" t="str">
        <f>IF('Board Summary'!$B$9="","",'Board Summary'!$B$9)</f>
        <v/>
      </c>
      <c r="F789" s="33" t="str">
        <f>IF('Board Summary'!$C$9="","",'Board Summary'!$C$9)</f>
        <v/>
      </c>
      <c r="G789" s="33" t="str">
        <f>IF('Board Summary'!$E$9="","",'Board Summary'!$E$9)</f>
        <v/>
      </c>
      <c r="H789" t="str">
        <v>3.19 MS7</v>
      </c>
      <c r="I789" t="str">
        <v>Not assessed</v>
      </c>
    </row>
    <row r="790" spans="1:9" x14ac:dyDescent="0.35">
      <c r="A790" t="str">
        <f>IF('Board Summary'!$B$5="","",'Board Summary'!$B$5)</f>
        <v/>
      </c>
      <c r="B790" t="str">
        <f>IF('Board Summary'!$B$6="","",'Board Summary'!$B$6)</f>
        <v/>
      </c>
      <c r="C790" t="str">
        <f>IF('Board Summary'!$B$7="","",'Board Summary'!$B$7)</f>
        <v/>
      </c>
      <c r="D790" t="str">
        <f>IF('Board Summary'!$B$8="","",'Board Summary'!$B$8)</f>
        <v/>
      </c>
      <c r="E790" s="33" t="str">
        <f>IF('Board Summary'!$B$9="","",'Board Summary'!$B$9)</f>
        <v/>
      </c>
      <c r="F790" s="33" t="str">
        <f>IF('Board Summary'!$C$9="","",'Board Summary'!$C$9)</f>
        <v/>
      </c>
      <c r="G790" s="33" t="str">
        <f>IF('Board Summary'!$E$9="","",'Board Summary'!$E$9)</f>
        <v/>
      </c>
      <c r="H790" t="str">
        <v>3.19 MS8</v>
      </c>
      <c r="I790" t="str">
        <v>Not assessed</v>
      </c>
    </row>
    <row r="791" spans="1:9" x14ac:dyDescent="0.35">
      <c r="A791" t="str">
        <f>IF('Board Summary'!$B$5="","",'Board Summary'!$B$5)</f>
        <v/>
      </c>
      <c r="B791" t="str">
        <f>IF('Board Summary'!$B$6="","",'Board Summary'!$B$6)</f>
        <v/>
      </c>
      <c r="C791" t="str">
        <f>IF('Board Summary'!$B$7="","",'Board Summary'!$B$7)</f>
        <v/>
      </c>
      <c r="D791" t="str">
        <f>IF('Board Summary'!$B$8="","",'Board Summary'!$B$8)</f>
        <v/>
      </c>
      <c r="E791" s="33" t="str">
        <f>IF('Board Summary'!$B$9="","",'Board Summary'!$B$9)</f>
        <v/>
      </c>
      <c r="F791" s="33" t="str">
        <f>IF('Board Summary'!$C$9="","",'Board Summary'!$C$9)</f>
        <v/>
      </c>
      <c r="G791" s="33" t="str">
        <f>IF('Board Summary'!$E$9="","",'Board Summary'!$E$9)</f>
        <v/>
      </c>
      <c r="H791" t="str">
        <v>3.19 MS9</v>
      </c>
      <c r="I791" t="str">
        <v>Not assessed</v>
      </c>
    </row>
    <row r="792" spans="1:9" x14ac:dyDescent="0.35">
      <c r="A792" t="str">
        <f>IF('Board Summary'!$B$5="","",'Board Summary'!$B$5)</f>
        <v/>
      </c>
      <c r="B792" t="str">
        <f>IF('Board Summary'!$B$6="","",'Board Summary'!$B$6)</f>
        <v/>
      </c>
      <c r="C792" t="str">
        <f>IF('Board Summary'!$B$7="","",'Board Summary'!$B$7)</f>
        <v/>
      </c>
      <c r="D792" t="str">
        <f>IF('Board Summary'!$B$8="","",'Board Summary'!$B$8)</f>
        <v/>
      </c>
      <c r="E792" s="33" t="str">
        <f>IF('Board Summary'!$B$9="","",'Board Summary'!$B$9)</f>
        <v/>
      </c>
      <c r="F792" s="33" t="str">
        <f>IF('Board Summary'!$C$9="","",'Board Summary'!$C$9)</f>
        <v/>
      </c>
      <c r="G792" s="33" t="str">
        <f>IF('Board Summary'!$E$9="","",'Board Summary'!$E$9)</f>
        <v/>
      </c>
      <c r="H792" t="str">
        <v>3.19 QR1</v>
      </c>
      <c r="I792" t="str">
        <v>Not assessed</v>
      </c>
    </row>
    <row r="793" spans="1:9" x14ac:dyDescent="0.35">
      <c r="A793" t="str">
        <f>IF('Board Summary'!$B$5="","",'Board Summary'!$B$5)</f>
        <v/>
      </c>
      <c r="B793" t="str">
        <f>IF('Board Summary'!$B$6="","",'Board Summary'!$B$6)</f>
        <v/>
      </c>
      <c r="C793" t="str">
        <f>IF('Board Summary'!$B$7="","",'Board Summary'!$B$7)</f>
        <v/>
      </c>
      <c r="D793" t="str">
        <f>IF('Board Summary'!$B$8="","",'Board Summary'!$B$8)</f>
        <v/>
      </c>
      <c r="E793" s="33" t="str">
        <f>IF('Board Summary'!$B$9="","",'Board Summary'!$B$9)</f>
        <v/>
      </c>
      <c r="F793" s="33" t="str">
        <f>IF('Board Summary'!$C$9="","",'Board Summary'!$C$9)</f>
        <v/>
      </c>
      <c r="G793" s="33" t="str">
        <f>IF('Board Summary'!$E$9="","",'Board Summary'!$E$9)</f>
        <v/>
      </c>
      <c r="H793" t="str">
        <v>3.19 QR2</v>
      </c>
      <c r="I793" t="str">
        <v>Not assessed</v>
      </c>
    </row>
    <row r="794" spans="1:9" x14ac:dyDescent="0.35">
      <c r="A794" t="str">
        <f>IF('Board Summary'!$B$5="","",'Board Summary'!$B$5)</f>
        <v/>
      </c>
      <c r="B794" t="str">
        <f>IF('Board Summary'!$B$6="","",'Board Summary'!$B$6)</f>
        <v/>
      </c>
      <c r="C794" t="str">
        <f>IF('Board Summary'!$B$7="","",'Board Summary'!$B$7)</f>
        <v/>
      </c>
      <c r="D794" t="str">
        <f>IF('Board Summary'!$B$8="","",'Board Summary'!$B$8)</f>
        <v/>
      </c>
      <c r="E794" s="33" t="str">
        <f>IF('Board Summary'!$B$9="","",'Board Summary'!$B$9)</f>
        <v/>
      </c>
      <c r="F794" s="33" t="str">
        <f>IF('Board Summary'!$C$9="","",'Board Summary'!$C$9)</f>
        <v/>
      </c>
      <c r="G794" s="33" t="str">
        <f>IF('Board Summary'!$E$9="","",'Board Summary'!$E$9)</f>
        <v/>
      </c>
      <c r="H794" t="str">
        <v>3.19 QR3</v>
      </c>
      <c r="I794" t="str">
        <v>Not assessed</v>
      </c>
    </row>
    <row r="795" spans="1:9" x14ac:dyDescent="0.35">
      <c r="A795" t="str">
        <f>IF('Board Summary'!$B$5="","",'Board Summary'!$B$5)</f>
        <v/>
      </c>
      <c r="B795" t="str">
        <f>IF('Board Summary'!$B$6="","",'Board Summary'!$B$6)</f>
        <v/>
      </c>
      <c r="C795" t="str">
        <f>IF('Board Summary'!$B$7="","",'Board Summary'!$B$7)</f>
        <v/>
      </c>
      <c r="D795" t="str">
        <f>IF('Board Summary'!$B$8="","",'Board Summary'!$B$8)</f>
        <v/>
      </c>
      <c r="E795" s="33" t="str">
        <f>IF('Board Summary'!$B$9="","",'Board Summary'!$B$9)</f>
        <v/>
      </c>
      <c r="F795" s="33" t="str">
        <f>IF('Board Summary'!$C$9="","",'Board Summary'!$C$9)</f>
        <v/>
      </c>
      <c r="G795" s="33" t="str">
        <f>IF('Board Summary'!$E$9="","",'Board Summary'!$E$9)</f>
        <v/>
      </c>
      <c r="H795" t="str">
        <v>3.19 QR4</v>
      </c>
      <c r="I795" t="str">
        <v>Not assessed</v>
      </c>
    </row>
    <row r="796" spans="1:9" x14ac:dyDescent="0.35">
      <c r="A796" t="str">
        <f>IF('Board Summary'!$B$5="","",'Board Summary'!$B$5)</f>
        <v/>
      </c>
      <c r="B796" t="str">
        <f>IF('Board Summary'!$B$6="","",'Board Summary'!$B$6)</f>
        <v/>
      </c>
      <c r="C796" t="str">
        <f>IF('Board Summary'!$B$7="","",'Board Summary'!$B$7)</f>
        <v/>
      </c>
      <c r="D796" t="str">
        <f>IF('Board Summary'!$B$8="","",'Board Summary'!$B$8)</f>
        <v/>
      </c>
      <c r="E796" s="33" t="str">
        <f>IF('Board Summary'!$B$9="","",'Board Summary'!$B$9)</f>
        <v/>
      </c>
      <c r="F796" s="33" t="str">
        <f>IF('Board Summary'!$C$9="","",'Board Summary'!$C$9)</f>
        <v/>
      </c>
      <c r="G796" s="33" t="str">
        <f>IF('Board Summary'!$E$9="","",'Board Summary'!$E$9)</f>
        <v/>
      </c>
      <c r="H796" t="str">
        <v>3.19 QR5</v>
      </c>
      <c r="I796" t="str">
        <v>Not assessed</v>
      </c>
    </row>
    <row r="797" spans="1:9" x14ac:dyDescent="0.35">
      <c r="A797" t="str">
        <f>IF('Board Summary'!$B$5="","",'Board Summary'!$B$5)</f>
        <v/>
      </c>
      <c r="B797" t="str">
        <f>IF('Board Summary'!$B$6="","",'Board Summary'!$B$6)</f>
        <v/>
      </c>
      <c r="C797" t="str">
        <f>IF('Board Summary'!$B$7="","",'Board Summary'!$B$7)</f>
        <v/>
      </c>
      <c r="D797" t="str">
        <f>IF('Board Summary'!$B$8="","",'Board Summary'!$B$8)</f>
        <v/>
      </c>
      <c r="E797" s="33" t="str">
        <f>IF('Board Summary'!$B$9="","",'Board Summary'!$B$9)</f>
        <v/>
      </c>
      <c r="F797" s="33" t="str">
        <f>IF('Board Summary'!$C$9="","",'Board Summary'!$C$9)</f>
        <v/>
      </c>
      <c r="G797" s="33" t="str">
        <f>IF('Board Summary'!$E$9="","",'Board Summary'!$E$9)</f>
        <v/>
      </c>
      <c r="H797" t="str">
        <v>3.19 QR6</v>
      </c>
      <c r="I797" t="str">
        <v>Not assessed</v>
      </c>
    </row>
    <row r="798" spans="1:9" x14ac:dyDescent="0.35">
      <c r="A798" t="str">
        <f>IF('Board Summary'!$B$5="","",'Board Summary'!$B$5)</f>
        <v/>
      </c>
      <c r="B798" t="str">
        <f>IF('Board Summary'!$B$6="","",'Board Summary'!$B$6)</f>
        <v/>
      </c>
      <c r="C798" t="str">
        <f>IF('Board Summary'!$B$7="","",'Board Summary'!$B$7)</f>
        <v/>
      </c>
      <c r="D798" t="str">
        <f>IF('Board Summary'!$B$8="","",'Board Summary'!$B$8)</f>
        <v/>
      </c>
      <c r="E798" s="33" t="str">
        <f>IF('Board Summary'!$B$9="","",'Board Summary'!$B$9)</f>
        <v/>
      </c>
      <c r="F798" s="33" t="str">
        <f>IF('Board Summary'!$C$9="","",'Board Summary'!$C$9)</f>
        <v/>
      </c>
      <c r="G798" s="33" t="str">
        <f>IF('Board Summary'!$E$9="","",'Board Summary'!$E$9)</f>
        <v/>
      </c>
      <c r="H798" t="str">
        <v>3.20 MS1</v>
      </c>
      <c r="I798" t="str">
        <v>Not assessed</v>
      </c>
    </row>
    <row r="799" spans="1:9" x14ac:dyDescent="0.35">
      <c r="A799" t="str">
        <f>IF('Board Summary'!$B$5="","",'Board Summary'!$B$5)</f>
        <v/>
      </c>
      <c r="B799" t="str">
        <f>IF('Board Summary'!$B$6="","",'Board Summary'!$B$6)</f>
        <v/>
      </c>
      <c r="C799" t="str">
        <f>IF('Board Summary'!$B$7="","",'Board Summary'!$B$7)</f>
        <v/>
      </c>
      <c r="D799" t="str">
        <f>IF('Board Summary'!$B$8="","",'Board Summary'!$B$8)</f>
        <v/>
      </c>
      <c r="E799" s="33" t="str">
        <f>IF('Board Summary'!$B$9="","",'Board Summary'!$B$9)</f>
        <v/>
      </c>
      <c r="F799" s="33" t="str">
        <f>IF('Board Summary'!$C$9="","",'Board Summary'!$C$9)</f>
        <v/>
      </c>
      <c r="G799" s="33" t="str">
        <f>IF('Board Summary'!$E$9="","",'Board Summary'!$E$9)</f>
        <v/>
      </c>
      <c r="H799" t="str">
        <v>3.20 MS2</v>
      </c>
      <c r="I799" t="str">
        <v>Not assessed</v>
      </c>
    </row>
    <row r="800" spans="1:9" x14ac:dyDescent="0.35">
      <c r="A800" t="str">
        <f>IF('Board Summary'!$B$5="","",'Board Summary'!$B$5)</f>
        <v/>
      </c>
      <c r="B800" t="str">
        <f>IF('Board Summary'!$B$6="","",'Board Summary'!$B$6)</f>
        <v/>
      </c>
      <c r="C800" t="str">
        <f>IF('Board Summary'!$B$7="","",'Board Summary'!$B$7)</f>
        <v/>
      </c>
      <c r="D800" t="str">
        <f>IF('Board Summary'!$B$8="","",'Board Summary'!$B$8)</f>
        <v/>
      </c>
      <c r="E800" s="33" t="str">
        <f>IF('Board Summary'!$B$9="","",'Board Summary'!$B$9)</f>
        <v/>
      </c>
      <c r="F800" s="33" t="str">
        <f>IF('Board Summary'!$C$9="","",'Board Summary'!$C$9)</f>
        <v/>
      </c>
      <c r="G800" s="33" t="str">
        <f>IF('Board Summary'!$E$9="","",'Board Summary'!$E$9)</f>
        <v/>
      </c>
      <c r="H800" t="str">
        <v>3.20 MS3</v>
      </c>
      <c r="I800" t="str">
        <v>Not assessed</v>
      </c>
    </row>
    <row r="801" spans="1:9" x14ac:dyDescent="0.35">
      <c r="A801" t="str">
        <f>IF('Board Summary'!$B$5="","",'Board Summary'!$B$5)</f>
        <v/>
      </c>
      <c r="B801" t="str">
        <f>IF('Board Summary'!$B$6="","",'Board Summary'!$B$6)</f>
        <v/>
      </c>
      <c r="C801" t="str">
        <f>IF('Board Summary'!$B$7="","",'Board Summary'!$B$7)</f>
        <v/>
      </c>
      <c r="D801" t="str">
        <f>IF('Board Summary'!$B$8="","",'Board Summary'!$B$8)</f>
        <v/>
      </c>
      <c r="E801" s="33" t="str">
        <f>IF('Board Summary'!$B$9="","",'Board Summary'!$B$9)</f>
        <v/>
      </c>
      <c r="F801" s="33" t="str">
        <f>IF('Board Summary'!$C$9="","",'Board Summary'!$C$9)</f>
        <v/>
      </c>
      <c r="G801" s="33" t="str">
        <f>IF('Board Summary'!$E$9="","",'Board Summary'!$E$9)</f>
        <v/>
      </c>
      <c r="H801" t="str">
        <v>3.20 MS4</v>
      </c>
      <c r="I801" t="str">
        <v>Not assessed</v>
      </c>
    </row>
    <row r="802" spans="1:9" x14ac:dyDescent="0.35">
      <c r="A802" t="str">
        <f>IF('Board Summary'!$B$5="","",'Board Summary'!$B$5)</f>
        <v/>
      </c>
      <c r="B802" t="str">
        <f>IF('Board Summary'!$B$6="","",'Board Summary'!$B$6)</f>
        <v/>
      </c>
      <c r="C802" t="str">
        <f>IF('Board Summary'!$B$7="","",'Board Summary'!$B$7)</f>
        <v/>
      </c>
      <c r="D802" t="str">
        <f>IF('Board Summary'!$B$8="","",'Board Summary'!$B$8)</f>
        <v/>
      </c>
      <c r="E802" s="33" t="str">
        <f>IF('Board Summary'!$B$9="","",'Board Summary'!$B$9)</f>
        <v/>
      </c>
      <c r="F802" s="33" t="str">
        <f>IF('Board Summary'!$C$9="","",'Board Summary'!$C$9)</f>
        <v/>
      </c>
      <c r="G802" s="33" t="str">
        <f>IF('Board Summary'!$E$9="","",'Board Summary'!$E$9)</f>
        <v/>
      </c>
      <c r="H802" t="str">
        <v>3.20 MS5</v>
      </c>
      <c r="I802" t="str">
        <v>Not assessed</v>
      </c>
    </row>
    <row r="803" spans="1:9" x14ac:dyDescent="0.35">
      <c r="A803" t="str">
        <f>IF('Board Summary'!$B$5="","",'Board Summary'!$B$5)</f>
        <v/>
      </c>
      <c r="B803" t="str">
        <f>IF('Board Summary'!$B$6="","",'Board Summary'!$B$6)</f>
        <v/>
      </c>
      <c r="C803" t="str">
        <f>IF('Board Summary'!$B$7="","",'Board Summary'!$B$7)</f>
        <v/>
      </c>
      <c r="D803" t="str">
        <f>IF('Board Summary'!$B$8="","",'Board Summary'!$B$8)</f>
        <v/>
      </c>
      <c r="E803" s="33" t="str">
        <f>IF('Board Summary'!$B$9="","",'Board Summary'!$B$9)</f>
        <v/>
      </c>
      <c r="F803" s="33" t="str">
        <f>IF('Board Summary'!$C$9="","",'Board Summary'!$C$9)</f>
        <v/>
      </c>
      <c r="G803" s="33" t="str">
        <f>IF('Board Summary'!$E$9="","",'Board Summary'!$E$9)</f>
        <v/>
      </c>
      <c r="H803" t="str">
        <v>3.20 MS6</v>
      </c>
      <c r="I803" t="str">
        <v>Not assessed</v>
      </c>
    </row>
    <row r="804" spans="1:9" x14ac:dyDescent="0.35">
      <c r="A804" t="str">
        <f>IF('Board Summary'!$B$5="","",'Board Summary'!$B$5)</f>
        <v/>
      </c>
      <c r="B804" t="str">
        <f>IF('Board Summary'!$B$6="","",'Board Summary'!$B$6)</f>
        <v/>
      </c>
      <c r="C804" t="str">
        <f>IF('Board Summary'!$B$7="","",'Board Summary'!$B$7)</f>
        <v/>
      </c>
      <c r="D804" t="str">
        <f>IF('Board Summary'!$B$8="","",'Board Summary'!$B$8)</f>
        <v/>
      </c>
      <c r="E804" s="33" t="str">
        <f>IF('Board Summary'!$B$9="","",'Board Summary'!$B$9)</f>
        <v/>
      </c>
      <c r="F804" s="33" t="str">
        <f>IF('Board Summary'!$C$9="","",'Board Summary'!$C$9)</f>
        <v/>
      </c>
      <c r="G804" s="33" t="str">
        <f>IF('Board Summary'!$E$9="","",'Board Summary'!$E$9)</f>
        <v/>
      </c>
      <c r="H804" t="str">
        <v>3.20 MS7</v>
      </c>
      <c r="I804" t="str">
        <v>Not assessed</v>
      </c>
    </row>
    <row r="805" spans="1:9" x14ac:dyDescent="0.35">
      <c r="A805" t="str">
        <f>IF('Board Summary'!$B$5="","",'Board Summary'!$B$5)</f>
        <v/>
      </c>
      <c r="B805" t="str">
        <f>IF('Board Summary'!$B$6="","",'Board Summary'!$B$6)</f>
        <v/>
      </c>
      <c r="C805" t="str">
        <f>IF('Board Summary'!$B$7="","",'Board Summary'!$B$7)</f>
        <v/>
      </c>
      <c r="D805" t="str">
        <f>IF('Board Summary'!$B$8="","",'Board Summary'!$B$8)</f>
        <v/>
      </c>
      <c r="E805" s="33" t="str">
        <f>IF('Board Summary'!$B$9="","",'Board Summary'!$B$9)</f>
        <v/>
      </c>
      <c r="F805" s="33" t="str">
        <f>IF('Board Summary'!$C$9="","",'Board Summary'!$C$9)</f>
        <v/>
      </c>
      <c r="G805" s="33" t="str">
        <f>IF('Board Summary'!$E$9="","",'Board Summary'!$E$9)</f>
        <v/>
      </c>
      <c r="H805" t="str">
        <v>3.20 MS8</v>
      </c>
      <c r="I805" t="str">
        <v>Not assessed</v>
      </c>
    </row>
    <row r="806" spans="1:9" x14ac:dyDescent="0.35">
      <c r="A806" t="str">
        <f>IF('Board Summary'!$B$5="","",'Board Summary'!$B$5)</f>
        <v/>
      </c>
      <c r="B806" t="str">
        <f>IF('Board Summary'!$B$6="","",'Board Summary'!$B$6)</f>
        <v/>
      </c>
      <c r="C806" t="str">
        <f>IF('Board Summary'!$B$7="","",'Board Summary'!$B$7)</f>
        <v/>
      </c>
      <c r="D806" t="str">
        <f>IF('Board Summary'!$B$8="","",'Board Summary'!$B$8)</f>
        <v/>
      </c>
      <c r="E806" s="33" t="str">
        <f>IF('Board Summary'!$B$9="","",'Board Summary'!$B$9)</f>
        <v/>
      </c>
      <c r="F806" s="33" t="str">
        <f>IF('Board Summary'!$C$9="","",'Board Summary'!$C$9)</f>
        <v/>
      </c>
      <c r="G806" s="33" t="str">
        <f>IF('Board Summary'!$E$9="","",'Board Summary'!$E$9)</f>
        <v/>
      </c>
      <c r="H806" t="str">
        <v>3.20 QR1</v>
      </c>
      <c r="I806" t="str">
        <v>Not assessed</v>
      </c>
    </row>
    <row r="807" spans="1:9" x14ac:dyDescent="0.35">
      <c r="A807" t="str">
        <f>IF('Board Summary'!$B$5="","",'Board Summary'!$B$5)</f>
        <v/>
      </c>
      <c r="B807" t="str">
        <f>IF('Board Summary'!$B$6="","",'Board Summary'!$B$6)</f>
        <v/>
      </c>
      <c r="C807" t="str">
        <f>IF('Board Summary'!$B$7="","",'Board Summary'!$B$7)</f>
        <v/>
      </c>
      <c r="D807" t="str">
        <f>IF('Board Summary'!$B$8="","",'Board Summary'!$B$8)</f>
        <v/>
      </c>
      <c r="E807" s="33" t="str">
        <f>IF('Board Summary'!$B$9="","",'Board Summary'!$B$9)</f>
        <v/>
      </c>
      <c r="F807" s="33" t="str">
        <f>IF('Board Summary'!$C$9="","",'Board Summary'!$C$9)</f>
        <v/>
      </c>
      <c r="G807" s="33" t="str">
        <f>IF('Board Summary'!$E$9="","",'Board Summary'!$E$9)</f>
        <v/>
      </c>
      <c r="H807" t="str">
        <v>3.20 QR2</v>
      </c>
      <c r="I807" t="str">
        <v>Not assessed</v>
      </c>
    </row>
    <row r="808" spans="1:9" x14ac:dyDescent="0.35">
      <c r="A808" t="str">
        <f>IF('Board Summary'!$B$5="","",'Board Summary'!$B$5)</f>
        <v/>
      </c>
      <c r="B808" t="str">
        <f>IF('Board Summary'!$B$6="","",'Board Summary'!$B$6)</f>
        <v/>
      </c>
      <c r="C808" t="str">
        <f>IF('Board Summary'!$B$7="","",'Board Summary'!$B$7)</f>
        <v/>
      </c>
      <c r="D808" t="str">
        <f>IF('Board Summary'!$B$8="","",'Board Summary'!$B$8)</f>
        <v/>
      </c>
      <c r="E808" s="33" t="str">
        <f>IF('Board Summary'!$B$9="","",'Board Summary'!$B$9)</f>
        <v/>
      </c>
      <c r="F808" s="33" t="str">
        <f>IF('Board Summary'!$C$9="","",'Board Summary'!$C$9)</f>
        <v/>
      </c>
      <c r="G808" s="33" t="str">
        <f>IF('Board Summary'!$E$9="","",'Board Summary'!$E$9)</f>
        <v/>
      </c>
      <c r="H808" t="str">
        <v>3.20 QR3</v>
      </c>
      <c r="I808" t="str">
        <v>Not assessed</v>
      </c>
    </row>
    <row r="809" spans="1:9" x14ac:dyDescent="0.35">
      <c r="A809" t="str">
        <f>IF('Board Summary'!$B$5="","",'Board Summary'!$B$5)</f>
        <v/>
      </c>
      <c r="B809" t="str">
        <f>IF('Board Summary'!$B$6="","",'Board Summary'!$B$6)</f>
        <v/>
      </c>
      <c r="C809" t="str">
        <f>IF('Board Summary'!$B$7="","",'Board Summary'!$B$7)</f>
        <v/>
      </c>
      <c r="D809" t="str">
        <f>IF('Board Summary'!$B$8="","",'Board Summary'!$B$8)</f>
        <v/>
      </c>
      <c r="E809" s="33" t="str">
        <f>IF('Board Summary'!$B$9="","",'Board Summary'!$B$9)</f>
        <v/>
      </c>
      <c r="F809" s="33" t="str">
        <f>IF('Board Summary'!$C$9="","",'Board Summary'!$C$9)</f>
        <v/>
      </c>
      <c r="G809" s="33" t="str">
        <f>IF('Board Summary'!$E$9="","",'Board Summary'!$E$9)</f>
        <v/>
      </c>
      <c r="H809" t="str">
        <v>3.20 QR4</v>
      </c>
      <c r="I809" t="str">
        <v>Not assessed</v>
      </c>
    </row>
    <row r="810" spans="1:9" x14ac:dyDescent="0.35">
      <c r="A810" t="str">
        <f>IF('Board Summary'!$B$5="","",'Board Summary'!$B$5)</f>
        <v/>
      </c>
      <c r="B810" t="str">
        <f>IF('Board Summary'!$B$6="","",'Board Summary'!$B$6)</f>
        <v/>
      </c>
      <c r="C810" t="str">
        <f>IF('Board Summary'!$B$7="","",'Board Summary'!$B$7)</f>
        <v/>
      </c>
      <c r="D810" t="str">
        <f>IF('Board Summary'!$B$8="","",'Board Summary'!$B$8)</f>
        <v/>
      </c>
      <c r="E810" s="33" t="str">
        <f>IF('Board Summary'!$B$9="","",'Board Summary'!$B$9)</f>
        <v/>
      </c>
      <c r="F810" s="33" t="str">
        <f>IF('Board Summary'!$C$9="","",'Board Summary'!$C$9)</f>
        <v/>
      </c>
      <c r="G810" s="33" t="str">
        <f>IF('Board Summary'!$E$9="","",'Board Summary'!$E$9)</f>
        <v/>
      </c>
      <c r="H810" t="str">
        <v>3.20 QR5</v>
      </c>
      <c r="I810" t="str">
        <v>Not assessed</v>
      </c>
    </row>
    <row r="811" spans="1:9" x14ac:dyDescent="0.35">
      <c r="A811" t="str">
        <f>IF('Board Summary'!$B$5="","",'Board Summary'!$B$5)</f>
        <v/>
      </c>
      <c r="B811" t="str">
        <f>IF('Board Summary'!$B$6="","",'Board Summary'!$B$6)</f>
        <v/>
      </c>
      <c r="C811" t="str">
        <f>IF('Board Summary'!$B$7="","",'Board Summary'!$B$7)</f>
        <v/>
      </c>
      <c r="D811" t="str">
        <f>IF('Board Summary'!$B$8="","",'Board Summary'!$B$8)</f>
        <v/>
      </c>
      <c r="E811" s="33" t="str">
        <f>IF('Board Summary'!$B$9="","",'Board Summary'!$B$9)</f>
        <v/>
      </c>
      <c r="F811" s="33" t="str">
        <f>IF('Board Summary'!$C$9="","",'Board Summary'!$C$9)</f>
        <v/>
      </c>
      <c r="G811" s="33" t="str">
        <f>IF('Board Summary'!$E$9="","",'Board Summary'!$E$9)</f>
        <v/>
      </c>
      <c r="H811" t="str">
        <v>3.20 QR6</v>
      </c>
      <c r="I811" t="str">
        <v>Not assessed</v>
      </c>
    </row>
    <row r="812" spans="1:9" x14ac:dyDescent="0.35">
      <c r="A812" t="str">
        <f>IF('Board Summary'!$B$5="","",'Board Summary'!$B$5)</f>
        <v/>
      </c>
      <c r="B812" t="str">
        <f>IF('Board Summary'!$B$6="","",'Board Summary'!$B$6)</f>
        <v/>
      </c>
      <c r="C812" t="str">
        <f>IF('Board Summary'!$B$7="","",'Board Summary'!$B$7)</f>
        <v/>
      </c>
      <c r="D812" t="str">
        <f>IF('Board Summary'!$B$8="","",'Board Summary'!$B$8)</f>
        <v/>
      </c>
      <c r="E812" s="33" t="str">
        <f>IF('Board Summary'!$B$9="","",'Board Summary'!$B$9)</f>
        <v/>
      </c>
      <c r="F812" s="33" t="str">
        <f>IF('Board Summary'!$C$9="","",'Board Summary'!$C$9)</f>
        <v/>
      </c>
      <c r="G812" s="33" t="str">
        <f>IF('Board Summary'!$E$9="","",'Board Summary'!$E$9)</f>
        <v/>
      </c>
      <c r="H812" t="str">
        <v>3.21 MS1</v>
      </c>
      <c r="I812" t="str">
        <v>Not assessed</v>
      </c>
    </row>
    <row r="813" spans="1:9" x14ac:dyDescent="0.35">
      <c r="A813" t="str">
        <f>IF('Board Summary'!$B$5="","",'Board Summary'!$B$5)</f>
        <v/>
      </c>
      <c r="B813" t="str">
        <f>IF('Board Summary'!$B$6="","",'Board Summary'!$B$6)</f>
        <v/>
      </c>
      <c r="C813" t="str">
        <f>IF('Board Summary'!$B$7="","",'Board Summary'!$B$7)</f>
        <v/>
      </c>
      <c r="D813" t="str">
        <f>IF('Board Summary'!$B$8="","",'Board Summary'!$B$8)</f>
        <v/>
      </c>
      <c r="E813" s="33" t="str">
        <f>IF('Board Summary'!$B$9="","",'Board Summary'!$B$9)</f>
        <v/>
      </c>
      <c r="F813" s="33" t="str">
        <f>IF('Board Summary'!$C$9="","",'Board Summary'!$C$9)</f>
        <v/>
      </c>
      <c r="G813" s="33" t="str">
        <f>IF('Board Summary'!$E$9="","",'Board Summary'!$E$9)</f>
        <v/>
      </c>
      <c r="H813" t="str">
        <v>3.21 MS2</v>
      </c>
      <c r="I813" t="str">
        <v>Not assessed</v>
      </c>
    </row>
    <row r="814" spans="1:9" x14ac:dyDescent="0.35">
      <c r="A814" t="str">
        <f>IF('Board Summary'!$B$5="","",'Board Summary'!$B$5)</f>
        <v/>
      </c>
      <c r="B814" t="str">
        <f>IF('Board Summary'!$B$6="","",'Board Summary'!$B$6)</f>
        <v/>
      </c>
      <c r="C814" t="str">
        <f>IF('Board Summary'!$B$7="","",'Board Summary'!$B$7)</f>
        <v/>
      </c>
      <c r="D814" t="str">
        <f>IF('Board Summary'!$B$8="","",'Board Summary'!$B$8)</f>
        <v/>
      </c>
      <c r="E814" s="33" t="str">
        <f>IF('Board Summary'!$B$9="","",'Board Summary'!$B$9)</f>
        <v/>
      </c>
      <c r="F814" s="33" t="str">
        <f>IF('Board Summary'!$C$9="","",'Board Summary'!$C$9)</f>
        <v/>
      </c>
      <c r="G814" s="33" t="str">
        <f>IF('Board Summary'!$E$9="","",'Board Summary'!$E$9)</f>
        <v/>
      </c>
      <c r="H814" t="str">
        <v>3.21 MS3</v>
      </c>
      <c r="I814" t="str">
        <v>Not assessed</v>
      </c>
    </row>
    <row r="815" spans="1:9" x14ac:dyDescent="0.35">
      <c r="A815" t="str">
        <f>IF('Board Summary'!$B$5="","",'Board Summary'!$B$5)</f>
        <v/>
      </c>
      <c r="B815" t="str">
        <f>IF('Board Summary'!$B$6="","",'Board Summary'!$B$6)</f>
        <v/>
      </c>
      <c r="C815" t="str">
        <f>IF('Board Summary'!$B$7="","",'Board Summary'!$B$7)</f>
        <v/>
      </c>
      <c r="D815" t="str">
        <f>IF('Board Summary'!$B$8="","",'Board Summary'!$B$8)</f>
        <v/>
      </c>
      <c r="E815" s="33" t="str">
        <f>IF('Board Summary'!$B$9="","",'Board Summary'!$B$9)</f>
        <v/>
      </c>
      <c r="F815" s="33" t="str">
        <f>IF('Board Summary'!$C$9="","",'Board Summary'!$C$9)</f>
        <v/>
      </c>
      <c r="G815" s="33" t="str">
        <f>IF('Board Summary'!$E$9="","",'Board Summary'!$E$9)</f>
        <v/>
      </c>
      <c r="H815" t="str">
        <v>3.21 MS4</v>
      </c>
      <c r="I815" t="str">
        <v>Not assessed</v>
      </c>
    </row>
    <row r="816" spans="1:9" x14ac:dyDescent="0.35">
      <c r="A816" t="str">
        <f>IF('Board Summary'!$B$5="","",'Board Summary'!$B$5)</f>
        <v/>
      </c>
      <c r="B816" t="str">
        <f>IF('Board Summary'!$B$6="","",'Board Summary'!$B$6)</f>
        <v/>
      </c>
      <c r="C816" t="str">
        <f>IF('Board Summary'!$B$7="","",'Board Summary'!$B$7)</f>
        <v/>
      </c>
      <c r="D816" t="str">
        <f>IF('Board Summary'!$B$8="","",'Board Summary'!$B$8)</f>
        <v/>
      </c>
      <c r="E816" s="33" t="str">
        <f>IF('Board Summary'!$B$9="","",'Board Summary'!$B$9)</f>
        <v/>
      </c>
      <c r="F816" s="33" t="str">
        <f>IF('Board Summary'!$C$9="","",'Board Summary'!$C$9)</f>
        <v/>
      </c>
      <c r="G816" s="33" t="str">
        <f>IF('Board Summary'!$E$9="","",'Board Summary'!$E$9)</f>
        <v/>
      </c>
      <c r="H816" t="str">
        <v>3.21 MS5</v>
      </c>
      <c r="I816" t="str">
        <v>Not assessed</v>
      </c>
    </row>
    <row r="817" spans="1:9" x14ac:dyDescent="0.35">
      <c r="A817" t="str">
        <f>IF('Board Summary'!$B$5="","",'Board Summary'!$B$5)</f>
        <v/>
      </c>
      <c r="B817" t="str">
        <f>IF('Board Summary'!$B$6="","",'Board Summary'!$B$6)</f>
        <v/>
      </c>
      <c r="C817" t="str">
        <f>IF('Board Summary'!$B$7="","",'Board Summary'!$B$7)</f>
        <v/>
      </c>
      <c r="D817" t="str">
        <f>IF('Board Summary'!$B$8="","",'Board Summary'!$B$8)</f>
        <v/>
      </c>
      <c r="E817" s="33" t="str">
        <f>IF('Board Summary'!$B$9="","",'Board Summary'!$B$9)</f>
        <v/>
      </c>
      <c r="F817" s="33" t="str">
        <f>IF('Board Summary'!$C$9="","",'Board Summary'!$C$9)</f>
        <v/>
      </c>
      <c r="G817" s="33" t="str">
        <f>IF('Board Summary'!$E$9="","",'Board Summary'!$E$9)</f>
        <v/>
      </c>
      <c r="H817" t="str">
        <v>3.21 MS6</v>
      </c>
      <c r="I817" t="str">
        <v>Not assessed</v>
      </c>
    </row>
    <row r="818" spans="1:9" x14ac:dyDescent="0.35">
      <c r="A818" t="str">
        <f>IF('Board Summary'!$B$5="","",'Board Summary'!$B$5)</f>
        <v/>
      </c>
      <c r="B818" t="str">
        <f>IF('Board Summary'!$B$6="","",'Board Summary'!$B$6)</f>
        <v/>
      </c>
      <c r="C818" t="str">
        <f>IF('Board Summary'!$B$7="","",'Board Summary'!$B$7)</f>
        <v/>
      </c>
      <c r="D818" t="str">
        <f>IF('Board Summary'!$B$8="","",'Board Summary'!$B$8)</f>
        <v/>
      </c>
      <c r="E818" s="33" t="str">
        <f>IF('Board Summary'!$B$9="","",'Board Summary'!$B$9)</f>
        <v/>
      </c>
      <c r="F818" s="33" t="str">
        <f>IF('Board Summary'!$C$9="","",'Board Summary'!$C$9)</f>
        <v/>
      </c>
      <c r="G818" s="33" t="str">
        <f>IF('Board Summary'!$E$9="","",'Board Summary'!$E$9)</f>
        <v/>
      </c>
      <c r="H818" t="str">
        <v>3.21 QR1</v>
      </c>
      <c r="I818" t="str">
        <v>Not assessed</v>
      </c>
    </row>
    <row r="819" spans="1:9" x14ac:dyDescent="0.35">
      <c r="A819" t="str">
        <f>IF('Board Summary'!$B$5="","",'Board Summary'!$B$5)</f>
        <v/>
      </c>
      <c r="B819" t="str">
        <f>IF('Board Summary'!$B$6="","",'Board Summary'!$B$6)</f>
        <v/>
      </c>
      <c r="C819" t="str">
        <f>IF('Board Summary'!$B$7="","",'Board Summary'!$B$7)</f>
        <v/>
      </c>
      <c r="D819" t="str">
        <f>IF('Board Summary'!$B$8="","",'Board Summary'!$B$8)</f>
        <v/>
      </c>
      <c r="E819" s="33" t="str">
        <f>IF('Board Summary'!$B$9="","",'Board Summary'!$B$9)</f>
        <v/>
      </c>
      <c r="F819" s="33" t="str">
        <f>IF('Board Summary'!$C$9="","",'Board Summary'!$C$9)</f>
        <v/>
      </c>
      <c r="G819" s="33" t="str">
        <f>IF('Board Summary'!$E$9="","",'Board Summary'!$E$9)</f>
        <v/>
      </c>
      <c r="H819" t="str">
        <v>3.21 QR2</v>
      </c>
      <c r="I819" t="str">
        <v>Not assessed</v>
      </c>
    </row>
    <row r="820" spans="1:9" x14ac:dyDescent="0.35">
      <c r="A820" t="str">
        <f>IF('Board Summary'!$B$5="","",'Board Summary'!$B$5)</f>
        <v/>
      </c>
      <c r="B820" t="str">
        <f>IF('Board Summary'!$B$6="","",'Board Summary'!$B$6)</f>
        <v/>
      </c>
      <c r="C820" t="str">
        <f>IF('Board Summary'!$B$7="","",'Board Summary'!$B$7)</f>
        <v/>
      </c>
      <c r="D820" t="str">
        <f>IF('Board Summary'!$B$8="","",'Board Summary'!$B$8)</f>
        <v/>
      </c>
      <c r="E820" s="33" t="str">
        <f>IF('Board Summary'!$B$9="","",'Board Summary'!$B$9)</f>
        <v/>
      </c>
      <c r="F820" s="33" t="str">
        <f>IF('Board Summary'!$C$9="","",'Board Summary'!$C$9)</f>
        <v/>
      </c>
      <c r="G820" s="33" t="str">
        <f>IF('Board Summary'!$E$9="","",'Board Summary'!$E$9)</f>
        <v/>
      </c>
      <c r="H820" t="str">
        <v>3.21 QR3</v>
      </c>
      <c r="I820" t="str">
        <v>Not assessed</v>
      </c>
    </row>
    <row r="821" spans="1:9" x14ac:dyDescent="0.35">
      <c r="A821" t="str">
        <f>IF('Board Summary'!$B$5="","",'Board Summary'!$B$5)</f>
        <v/>
      </c>
      <c r="B821" t="str">
        <f>IF('Board Summary'!$B$6="","",'Board Summary'!$B$6)</f>
        <v/>
      </c>
      <c r="C821" t="str">
        <f>IF('Board Summary'!$B$7="","",'Board Summary'!$B$7)</f>
        <v/>
      </c>
      <c r="D821" t="str">
        <f>IF('Board Summary'!$B$8="","",'Board Summary'!$B$8)</f>
        <v/>
      </c>
      <c r="E821" s="33" t="str">
        <f>IF('Board Summary'!$B$9="","",'Board Summary'!$B$9)</f>
        <v/>
      </c>
      <c r="F821" s="33" t="str">
        <f>IF('Board Summary'!$C$9="","",'Board Summary'!$C$9)</f>
        <v/>
      </c>
      <c r="G821" s="33" t="str">
        <f>IF('Board Summary'!$E$9="","",'Board Summary'!$E$9)</f>
        <v/>
      </c>
      <c r="H821" t="str">
        <v>3.21 QR4</v>
      </c>
      <c r="I821" t="str">
        <v>Not assessed</v>
      </c>
    </row>
    <row r="822" spans="1:9" x14ac:dyDescent="0.35">
      <c r="A822" t="str">
        <f>IF('Board Summary'!$B$5="","",'Board Summary'!$B$5)</f>
        <v/>
      </c>
      <c r="B822" t="str">
        <f>IF('Board Summary'!$B$6="","",'Board Summary'!$B$6)</f>
        <v/>
      </c>
      <c r="C822" t="str">
        <f>IF('Board Summary'!$B$7="","",'Board Summary'!$B$7)</f>
        <v/>
      </c>
      <c r="D822" t="str">
        <f>IF('Board Summary'!$B$8="","",'Board Summary'!$B$8)</f>
        <v/>
      </c>
      <c r="E822" s="33" t="str">
        <f>IF('Board Summary'!$B$9="","",'Board Summary'!$B$9)</f>
        <v/>
      </c>
      <c r="F822" s="33" t="str">
        <f>IF('Board Summary'!$C$9="","",'Board Summary'!$C$9)</f>
        <v/>
      </c>
      <c r="G822" s="33" t="str">
        <f>IF('Board Summary'!$E$9="","",'Board Summary'!$E$9)</f>
        <v/>
      </c>
      <c r="H822" t="str">
        <v>3.21 QR5</v>
      </c>
      <c r="I822" t="str">
        <v>Not assessed</v>
      </c>
    </row>
    <row r="823" spans="1:9" x14ac:dyDescent="0.35">
      <c r="A823" t="str">
        <f>IF('Board Summary'!$B$5="","",'Board Summary'!$B$5)</f>
        <v/>
      </c>
      <c r="B823" t="str">
        <f>IF('Board Summary'!$B$6="","",'Board Summary'!$B$6)</f>
        <v/>
      </c>
      <c r="C823" t="str">
        <f>IF('Board Summary'!$B$7="","",'Board Summary'!$B$7)</f>
        <v/>
      </c>
      <c r="D823" t="str">
        <f>IF('Board Summary'!$B$8="","",'Board Summary'!$B$8)</f>
        <v/>
      </c>
      <c r="E823" s="33" t="str">
        <f>IF('Board Summary'!$B$9="","",'Board Summary'!$B$9)</f>
        <v/>
      </c>
      <c r="F823" s="33" t="str">
        <f>IF('Board Summary'!$C$9="","",'Board Summary'!$C$9)</f>
        <v/>
      </c>
      <c r="G823" s="33" t="str">
        <f>IF('Board Summary'!$E$9="","",'Board Summary'!$E$9)</f>
        <v/>
      </c>
      <c r="H823" t="str">
        <v>3.21 QR6</v>
      </c>
      <c r="I823" t="str">
        <v>Not assessed</v>
      </c>
    </row>
    <row r="824" spans="1:9" x14ac:dyDescent="0.35">
      <c r="A824" t="str">
        <f>IF('Board Summary'!$B$5="","",'Board Summary'!$B$5)</f>
        <v/>
      </c>
      <c r="B824" t="str">
        <f>IF('Board Summary'!$B$6="","",'Board Summary'!$B$6)</f>
        <v/>
      </c>
      <c r="C824" t="str">
        <f>IF('Board Summary'!$B$7="","",'Board Summary'!$B$7)</f>
        <v/>
      </c>
      <c r="D824" t="str">
        <f>IF('Board Summary'!$B$8="","",'Board Summary'!$B$8)</f>
        <v/>
      </c>
      <c r="E824" s="33" t="str">
        <f>IF('Board Summary'!$B$9="","",'Board Summary'!$B$9)</f>
        <v/>
      </c>
      <c r="F824" s="33" t="str">
        <f>IF('Board Summary'!$C$9="","",'Board Summary'!$C$9)</f>
        <v/>
      </c>
      <c r="G824" s="33" t="str">
        <f>IF('Board Summary'!$E$9="","",'Board Summary'!$E$9)</f>
        <v/>
      </c>
      <c r="H824" t="str">
        <v>3.22 MS1</v>
      </c>
      <c r="I824" t="str">
        <v>Not assessed</v>
      </c>
    </row>
    <row r="825" spans="1:9" x14ac:dyDescent="0.35">
      <c r="A825" t="str">
        <f>IF('Board Summary'!$B$5="","",'Board Summary'!$B$5)</f>
        <v/>
      </c>
      <c r="B825" t="str">
        <f>IF('Board Summary'!$B$6="","",'Board Summary'!$B$6)</f>
        <v/>
      </c>
      <c r="C825" t="str">
        <f>IF('Board Summary'!$B$7="","",'Board Summary'!$B$7)</f>
        <v/>
      </c>
      <c r="D825" t="str">
        <f>IF('Board Summary'!$B$8="","",'Board Summary'!$B$8)</f>
        <v/>
      </c>
      <c r="E825" s="33" t="str">
        <f>IF('Board Summary'!$B$9="","",'Board Summary'!$B$9)</f>
        <v/>
      </c>
      <c r="F825" s="33" t="str">
        <f>IF('Board Summary'!$C$9="","",'Board Summary'!$C$9)</f>
        <v/>
      </c>
      <c r="G825" s="33" t="str">
        <f>IF('Board Summary'!$E$9="","",'Board Summary'!$E$9)</f>
        <v/>
      </c>
      <c r="H825" t="str">
        <v>3.22 MS2</v>
      </c>
      <c r="I825" t="str">
        <v>Not assessed</v>
      </c>
    </row>
    <row r="826" spans="1:9" x14ac:dyDescent="0.35">
      <c r="A826" t="str">
        <f>IF('Board Summary'!$B$5="","",'Board Summary'!$B$5)</f>
        <v/>
      </c>
      <c r="B826" t="str">
        <f>IF('Board Summary'!$B$6="","",'Board Summary'!$B$6)</f>
        <v/>
      </c>
      <c r="C826" t="str">
        <f>IF('Board Summary'!$B$7="","",'Board Summary'!$B$7)</f>
        <v/>
      </c>
      <c r="D826" t="str">
        <f>IF('Board Summary'!$B$8="","",'Board Summary'!$B$8)</f>
        <v/>
      </c>
      <c r="E826" s="33" t="str">
        <f>IF('Board Summary'!$B$9="","",'Board Summary'!$B$9)</f>
        <v/>
      </c>
      <c r="F826" s="33" t="str">
        <f>IF('Board Summary'!$C$9="","",'Board Summary'!$C$9)</f>
        <v/>
      </c>
      <c r="G826" s="33" t="str">
        <f>IF('Board Summary'!$E$9="","",'Board Summary'!$E$9)</f>
        <v/>
      </c>
      <c r="H826" t="str">
        <v>3.22 MS3</v>
      </c>
      <c r="I826" t="str">
        <v>Not assessed</v>
      </c>
    </row>
    <row r="827" spans="1:9" x14ac:dyDescent="0.35">
      <c r="A827" t="str">
        <f>IF('Board Summary'!$B$5="","",'Board Summary'!$B$5)</f>
        <v/>
      </c>
      <c r="B827" t="str">
        <f>IF('Board Summary'!$B$6="","",'Board Summary'!$B$6)</f>
        <v/>
      </c>
      <c r="C827" t="str">
        <f>IF('Board Summary'!$B$7="","",'Board Summary'!$B$7)</f>
        <v/>
      </c>
      <c r="D827" t="str">
        <f>IF('Board Summary'!$B$8="","",'Board Summary'!$B$8)</f>
        <v/>
      </c>
      <c r="E827" s="33" t="str">
        <f>IF('Board Summary'!$B$9="","",'Board Summary'!$B$9)</f>
        <v/>
      </c>
      <c r="F827" s="33" t="str">
        <f>IF('Board Summary'!$C$9="","",'Board Summary'!$C$9)</f>
        <v/>
      </c>
      <c r="G827" s="33" t="str">
        <f>IF('Board Summary'!$E$9="","",'Board Summary'!$E$9)</f>
        <v/>
      </c>
      <c r="H827" t="str">
        <v>3.22 MS4</v>
      </c>
      <c r="I827" t="str">
        <v>Not assessed</v>
      </c>
    </row>
    <row r="828" spans="1:9" x14ac:dyDescent="0.35">
      <c r="A828" t="str">
        <f>IF('Board Summary'!$B$5="","",'Board Summary'!$B$5)</f>
        <v/>
      </c>
      <c r="B828" t="str">
        <f>IF('Board Summary'!$B$6="","",'Board Summary'!$B$6)</f>
        <v/>
      </c>
      <c r="C828" t="str">
        <f>IF('Board Summary'!$B$7="","",'Board Summary'!$B$7)</f>
        <v/>
      </c>
      <c r="D828" t="str">
        <f>IF('Board Summary'!$B$8="","",'Board Summary'!$B$8)</f>
        <v/>
      </c>
      <c r="E828" s="33" t="str">
        <f>IF('Board Summary'!$B$9="","",'Board Summary'!$B$9)</f>
        <v/>
      </c>
      <c r="F828" s="33" t="str">
        <f>IF('Board Summary'!$C$9="","",'Board Summary'!$C$9)</f>
        <v/>
      </c>
      <c r="G828" s="33" t="str">
        <f>IF('Board Summary'!$E$9="","",'Board Summary'!$E$9)</f>
        <v/>
      </c>
      <c r="H828" t="str">
        <v>3.22 MS5</v>
      </c>
      <c r="I828" t="str">
        <v>Not assessed</v>
      </c>
    </row>
    <row r="829" spans="1:9" x14ac:dyDescent="0.35">
      <c r="A829" t="str">
        <f>IF('Board Summary'!$B$5="","",'Board Summary'!$B$5)</f>
        <v/>
      </c>
      <c r="B829" t="str">
        <f>IF('Board Summary'!$B$6="","",'Board Summary'!$B$6)</f>
        <v/>
      </c>
      <c r="C829" t="str">
        <f>IF('Board Summary'!$B$7="","",'Board Summary'!$B$7)</f>
        <v/>
      </c>
      <c r="D829" t="str">
        <f>IF('Board Summary'!$B$8="","",'Board Summary'!$B$8)</f>
        <v/>
      </c>
      <c r="E829" s="33" t="str">
        <f>IF('Board Summary'!$B$9="","",'Board Summary'!$B$9)</f>
        <v/>
      </c>
      <c r="F829" s="33" t="str">
        <f>IF('Board Summary'!$C$9="","",'Board Summary'!$C$9)</f>
        <v/>
      </c>
      <c r="G829" s="33" t="str">
        <f>IF('Board Summary'!$E$9="","",'Board Summary'!$E$9)</f>
        <v/>
      </c>
      <c r="H829" t="str">
        <v>3.22 MS6</v>
      </c>
      <c r="I829" t="str">
        <v>Not assessed</v>
      </c>
    </row>
    <row r="830" spans="1:9" x14ac:dyDescent="0.35">
      <c r="A830" t="str">
        <f>IF('Board Summary'!$B$5="","",'Board Summary'!$B$5)</f>
        <v/>
      </c>
      <c r="B830" t="str">
        <f>IF('Board Summary'!$B$6="","",'Board Summary'!$B$6)</f>
        <v/>
      </c>
      <c r="C830" t="str">
        <f>IF('Board Summary'!$B$7="","",'Board Summary'!$B$7)</f>
        <v/>
      </c>
      <c r="D830" t="str">
        <f>IF('Board Summary'!$B$8="","",'Board Summary'!$B$8)</f>
        <v/>
      </c>
      <c r="E830" s="33" t="str">
        <f>IF('Board Summary'!$B$9="","",'Board Summary'!$B$9)</f>
        <v/>
      </c>
      <c r="F830" s="33" t="str">
        <f>IF('Board Summary'!$C$9="","",'Board Summary'!$C$9)</f>
        <v/>
      </c>
      <c r="G830" s="33" t="str">
        <f>IF('Board Summary'!$E$9="","",'Board Summary'!$E$9)</f>
        <v/>
      </c>
      <c r="H830" t="str">
        <v>3.22 MS7</v>
      </c>
      <c r="I830" t="str">
        <v>Not assessed</v>
      </c>
    </row>
    <row r="831" spans="1:9" x14ac:dyDescent="0.35">
      <c r="A831" t="str">
        <f>IF('Board Summary'!$B$5="","",'Board Summary'!$B$5)</f>
        <v/>
      </c>
      <c r="B831" t="str">
        <f>IF('Board Summary'!$B$6="","",'Board Summary'!$B$6)</f>
        <v/>
      </c>
      <c r="C831" t="str">
        <f>IF('Board Summary'!$B$7="","",'Board Summary'!$B$7)</f>
        <v/>
      </c>
      <c r="D831" t="str">
        <f>IF('Board Summary'!$B$8="","",'Board Summary'!$B$8)</f>
        <v/>
      </c>
      <c r="E831" s="33" t="str">
        <f>IF('Board Summary'!$B$9="","",'Board Summary'!$B$9)</f>
        <v/>
      </c>
      <c r="F831" s="33" t="str">
        <f>IF('Board Summary'!$C$9="","",'Board Summary'!$C$9)</f>
        <v/>
      </c>
      <c r="G831" s="33" t="str">
        <f>IF('Board Summary'!$E$9="","",'Board Summary'!$E$9)</f>
        <v/>
      </c>
      <c r="H831" t="str">
        <v>3.22 MS8</v>
      </c>
      <c r="I831" t="str">
        <v>Not assessed</v>
      </c>
    </row>
    <row r="832" spans="1:9" x14ac:dyDescent="0.35">
      <c r="A832" t="str">
        <f>IF('Board Summary'!$B$5="","",'Board Summary'!$B$5)</f>
        <v/>
      </c>
      <c r="B832" t="str">
        <f>IF('Board Summary'!$B$6="","",'Board Summary'!$B$6)</f>
        <v/>
      </c>
      <c r="C832" t="str">
        <f>IF('Board Summary'!$B$7="","",'Board Summary'!$B$7)</f>
        <v/>
      </c>
      <c r="D832" t="str">
        <f>IF('Board Summary'!$B$8="","",'Board Summary'!$B$8)</f>
        <v/>
      </c>
      <c r="E832" s="33" t="str">
        <f>IF('Board Summary'!$B$9="","",'Board Summary'!$B$9)</f>
        <v/>
      </c>
      <c r="F832" s="33" t="str">
        <f>IF('Board Summary'!$C$9="","",'Board Summary'!$C$9)</f>
        <v/>
      </c>
      <c r="G832" s="33" t="str">
        <f>IF('Board Summary'!$E$9="","",'Board Summary'!$E$9)</f>
        <v/>
      </c>
      <c r="H832" t="str">
        <v>3.22 MS9</v>
      </c>
      <c r="I832" t="str">
        <v>Not assessed</v>
      </c>
    </row>
    <row r="833" spans="1:9" x14ac:dyDescent="0.35">
      <c r="A833" t="str">
        <f>IF('Board Summary'!$B$5="","",'Board Summary'!$B$5)</f>
        <v/>
      </c>
      <c r="B833" t="str">
        <f>IF('Board Summary'!$B$6="","",'Board Summary'!$B$6)</f>
        <v/>
      </c>
      <c r="C833" t="str">
        <f>IF('Board Summary'!$B$7="","",'Board Summary'!$B$7)</f>
        <v/>
      </c>
      <c r="D833" t="str">
        <f>IF('Board Summary'!$B$8="","",'Board Summary'!$B$8)</f>
        <v/>
      </c>
      <c r="E833" s="33" t="str">
        <f>IF('Board Summary'!$B$9="","",'Board Summary'!$B$9)</f>
        <v/>
      </c>
      <c r="F833" s="33" t="str">
        <f>IF('Board Summary'!$C$9="","",'Board Summary'!$C$9)</f>
        <v/>
      </c>
      <c r="G833" s="33" t="str">
        <f>IF('Board Summary'!$E$9="","",'Board Summary'!$E$9)</f>
        <v/>
      </c>
      <c r="H833" t="str">
        <v>3.22 QR1</v>
      </c>
      <c r="I833" t="str">
        <v>Not assessed</v>
      </c>
    </row>
    <row r="834" spans="1:9" x14ac:dyDescent="0.35">
      <c r="A834" t="str">
        <f>IF('Board Summary'!$B$5="","",'Board Summary'!$B$5)</f>
        <v/>
      </c>
      <c r="B834" t="str">
        <f>IF('Board Summary'!$B$6="","",'Board Summary'!$B$6)</f>
        <v/>
      </c>
      <c r="C834" t="str">
        <f>IF('Board Summary'!$B$7="","",'Board Summary'!$B$7)</f>
        <v/>
      </c>
      <c r="D834" t="str">
        <f>IF('Board Summary'!$B$8="","",'Board Summary'!$B$8)</f>
        <v/>
      </c>
      <c r="E834" s="33" t="str">
        <f>IF('Board Summary'!$B$9="","",'Board Summary'!$B$9)</f>
        <v/>
      </c>
      <c r="F834" s="33" t="str">
        <f>IF('Board Summary'!$C$9="","",'Board Summary'!$C$9)</f>
        <v/>
      </c>
      <c r="G834" s="33" t="str">
        <f>IF('Board Summary'!$E$9="","",'Board Summary'!$E$9)</f>
        <v/>
      </c>
      <c r="H834" t="str">
        <v>3.22 QR2</v>
      </c>
      <c r="I834" t="str">
        <v>Not assessed</v>
      </c>
    </row>
    <row r="835" spans="1:9" x14ac:dyDescent="0.35">
      <c r="A835" t="str">
        <f>IF('Board Summary'!$B$5="","",'Board Summary'!$B$5)</f>
        <v/>
      </c>
      <c r="B835" t="str">
        <f>IF('Board Summary'!$B$6="","",'Board Summary'!$B$6)</f>
        <v/>
      </c>
      <c r="C835" t="str">
        <f>IF('Board Summary'!$B$7="","",'Board Summary'!$B$7)</f>
        <v/>
      </c>
      <c r="D835" t="str">
        <f>IF('Board Summary'!$B$8="","",'Board Summary'!$B$8)</f>
        <v/>
      </c>
      <c r="E835" s="33" t="str">
        <f>IF('Board Summary'!$B$9="","",'Board Summary'!$B$9)</f>
        <v/>
      </c>
      <c r="F835" s="33" t="str">
        <f>IF('Board Summary'!$C$9="","",'Board Summary'!$C$9)</f>
        <v/>
      </c>
      <c r="G835" s="33" t="str">
        <f>IF('Board Summary'!$E$9="","",'Board Summary'!$E$9)</f>
        <v/>
      </c>
      <c r="H835" t="str">
        <v>3.22 QR3</v>
      </c>
      <c r="I835" t="str">
        <v>Not assessed</v>
      </c>
    </row>
    <row r="836" spans="1:9" x14ac:dyDescent="0.35">
      <c r="A836" t="str">
        <f>IF('Board Summary'!$B$5="","",'Board Summary'!$B$5)</f>
        <v/>
      </c>
      <c r="B836" t="str">
        <f>IF('Board Summary'!$B$6="","",'Board Summary'!$B$6)</f>
        <v/>
      </c>
      <c r="C836" t="str">
        <f>IF('Board Summary'!$B$7="","",'Board Summary'!$B$7)</f>
        <v/>
      </c>
      <c r="D836" t="str">
        <f>IF('Board Summary'!$B$8="","",'Board Summary'!$B$8)</f>
        <v/>
      </c>
      <c r="E836" s="33" t="str">
        <f>IF('Board Summary'!$B$9="","",'Board Summary'!$B$9)</f>
        <v/>
      </c>
      <c r="F836" s="33" t="str">
        <f>IF('Board Summary'!$C$9="","",'Board Summary'!$C$9)</f>
        <v/>
      </c>
      <c r="G836" s="33" t="str">
        <f>IF('Board Summary'!$E$9="","",'Board Summary'!$E$9)</f>
        <v/>
      </c>
      <c r="H836" t="str">
        <v>3.22 QR4</v>
      </c>
      <c r="I836" t="str">
        <v>Not assessed</v>
      </c>
    </row>
    <row r="837" spans="1:9" x14ac:dyDescent="0.35">
      <c r="A837" t="str">
        <f>IF('Board Summary'!$B$5="","",'Board Summary'!$B$5)</f>
        <v/>
      </c>
      <c r="B837" t="str">
        <f>IF('Board Summary'!$B$6="","",'Board Summary'!$B$6)</f>
        <v/>
      </c>
      <c r="C837" t="str">
        <f>IF('Board Summary'!$B$7="","",'Board Summary'!$B$7)</f>
        <v/>
      </c>
      <c r="D837" t="str">
        <f>IF('Board Summary'!$B$8="","",'Board Summary'!$B$8)</f>
        <v/>
      </c>
      <c r="E837" s="33" t="str">
        <f>IF('Board Summary'!$B$9="","",'Board Summary'!$B$9)</f>
        <v/>
      </c>
      <c r="F837" s="33" t="str">
        <f>IF('Board Summary'!$C$9="","",'Board Summary'!$C$9)</f>
        <v/>
      </c>
      <c r="G837" s="33" t="str">
        <f>IF('Board Summary'!$E$9="","",'Board Summary'!$E$9)</f>
        <v/>
      </c>
      <c r="H837" t="str">
        <v>3.23 MS1</v>
      </c>
      <c r="I837" t="str">
        <v>Not assessed</v>
      </c>
    </row>
    <row r="838" spans="1:9" x14ac:dyDescent="0.35">
      <c r="A838" t="str">
        <f>IF('Board Summary'!$B$5="","",'Board Summary'!$B$5)</f>
        <v/>
      </c>
      <c r="B838" t="str">
        <f>IF('Board Summary'!$B$6="","",'Board Summary'!$B$6)</f>
        <v/>
      </c>
      <c r="C838" t="str">
        <f>IF('Board Summary'!$B$7="","",'Board Summary'!$B$7)</f>
        <v/>
      </c>
      <c r="D838" t="str">
        <f>IF('Board Summary'!$B$8="","",'Board Summary'!$B$8)</f>
        <v/>
      </c>
      <c r="E838" s="33" t="str">
        <f>IF('Board Summary'!$B$9="","",'Board Summary'!$B$9)</f>
        <v/>
      </c>
      <c r="F838" s="33" t="str">
        <f>IF('Board Summary'!$C$9="","",'Board Summary'!$C$9)</f>
        <v/>
      </c>
      <c r="G838" s="33" t="str">
        <f>IF('Board Summary'!$E$9="","",'Board Summary'!$E$9)</f>
        <v/>
      </c>
      <c r="H838" t="str">
        <v>3.23 MS2</v>
      </c>
      <c r="I838" t="str">
        <v>Not assessed</v>
      </c>
    </row>
    <row r="839" spans="1:9" x14ac:dyDescent="0.35">
      <c r="A839" t="str">
        <f>IF('Board Summary'!$B$5="","",'Board Summary'!$B$5)</f>
        <v/>
      </c>
      <c r="B839" t="str">
        <f>IF('Board Summary'!$B$6="","",'Board Summary'!$B$6)</f>
        <v/>
      </c>
      <c r="C839" t="str">
        <f>IF('Board Summary'!$B$7="","",'Board Summary'!$B$7)</f>
        <v/>
      </c>
      <c r="D839" t="str">
        <f>IF('Board Summary'!$B$8="","",'Board Summary'!$B$8)</f>
        <v/>
      </c>
      <c r="E839" s="33" t="str">
        <f>IF('Board Summary'!$B$9="","",'Board Summary'!$B$9)</f>
        <v/>
      </c>
      <c r="F839" s="33" t="str">
        <f>IF('Board Summary'!$C$9="","",'Board Summary'!$C$9)</f>
        <v/>
      </c>
      <c r="G839" s="33" t="str">
        <f>IF('Board Summary'!$E$9="","",'Board Summary'!$E$9)</f>
        <v/>
      </c>
      <c r="H839" t="str">
        <v>3.23 MS3</v>
      </c>
      <c r="I839" t="str">
        <v>Not assessed</v>
      </c>
    </row>
    <row r="840" spans="1:9" x14ac:dyDescent="0.35">
      <c r="A840" t="str">
        <f>IF('Board Summary'!$B$5="","",'Board Summary'!$B$5)</f>
        <v/>
      </c>
      <c r="B840" t="str">
        <f>IF('Board Summary'!$B$6="","",'Board Summary'!$B$6)</f>
        <v/>
      </c>
      <c r="C840" t="str">
        <f>IF('Board Summary'!$B$7="","",'Board Summary'!$B$7)</f>
        <v/>
      </c>
      <c r="D840" t="str">
        <f>IF('Board Summary'!$B$8="","",'Board Summary'!$B$8)</f>
        <v/>
      </c>
      <c r="E840" s="33" t="str">
        <f>IF('Board Summary'!$B$9="","",'Board Summary'!$B$9)</f>
        <v/>
      </c>
      <c r="F840" s="33" t="str">
        <f>IF('Board Summary'!$C$9="","",'Board Summary'!$C$9)</f>
        <v/>
      </c>
      <c r="G840" s="33" t="str">
        <f>IF('Board Summary'!$E$9="","",'Board Summary'!$E$9)</f>
        <v/>
      </c>
      <c r="H840" t="str">
        <v>3.23 MS4</v>
      </c>
      <c r="I840" t="str">
        <v>Not assessed</v>
      </c>
    </row>
    <row r="841" spans="1:9" x14ac:dyDescent="0.35">
      <c r="A841" t="str">
        <f>IF('Board Summary'!$B$5="","",'Board Summary'!$B$5)</f>
        <v/>
      </c>
      <c r="B841" t="str">
        <f>IF('Board Summary'!$B$6="","",'Board Summary'!$B$6)</f>
        <v/>
      </c>
      <c r="C841" t="str">
        <f>IF('Board Summary'!$B$7="","",'Board Summary'!$B$7)</f>
        <v/>
      </c>
      <c r="D841" t="str">
        <f>IF('Board Summary'!$B$8="","",'Board Summary'!$B$8)</f>
        <v/>
      </c>
      <c r="E841" s="33" t="str">
        <f>IF('Board Summary'!$B$9="","",'Board Summary'!$B$9)</f>
        <v/>
      </c>
      <c r="F841" s="33" t="str">
        <f>IF('Board Summary'!$C$9="","",'Board Summary'!$C$9)</f>
        <v/>
      </c>
      <c r="G841" s="33" t="str">
        <f>IF('Board Summary'!$E$9="","",'Board Summary'!$E$9)</f>
        <v/>
      </c>
      <c r="H841" t="str">
        <v>3.23 MS5</v>
      </c>
      <c r="I841" t="str">
        <v>Not assessed</v>
      </c>
    </row>
    <row r="842" spans="1:9" x14ac:dyDescent="0.35">
      <c r="A842" t="str">
        <f>IF('Board Summary'!$B$5="","",'Board Summary'!$B$5)</f>
        <v/>
      </c>
      <c r="B842" t="str">
        <f>IF('Board Summary'!$B$6="","",'Board Summary'!$B$6)</f>
        <v/>
      </c>
      <c r="C842" t="str">
        <f>IF('Board Summary'!$B$7="","",'Board Summary'!$B$7)</f>
        <v/>
      </c>
      <c r="D842" t="str">
        <f>IF('Board Summary'!$B$8="","",'Board Summary'!$B$8)</f>
        <v/>
      </c>
      <c r="E842" s="33" t="str">
        <f>IF('Board Summary'!$B$9="","",'Board Summary'!$B$9)</f>
        <v/>
      </c>
      <c r="F842" s="33" t="str">
        <f>IF('Board Summary'!$C$9="","",'Board Summary'!$C$9)</f>
        <v/>
      </c>
      <c r="G842" s="33" t="str">
        <f>IF('Board Summary'!$E$9="","",'Board Summary'!$E$9)</f>
        <v/>
      </c>
      <c r="H842" t="str">
        <v>3.23 QR1</v>
      </c>
      <c r="I842" t="str">
        <v>Not assessed</v>
      </c>
    </row>
    <row r="843" spans="1:9" x14ac:dyDescent="0.35">
      <c r="A843" t="str">
        <f>IF('Board Summary'!$B$5="","",'Board Summary'!$B$5)</f>
        <v/>
      </c>
      <c r="B843" t="str">
        <f>IF('Board Summary'!$B$6="","",'Board Summary'!$B$6)</f>
        <v/>
      </c>
      <c r="C843" t="str">
        <f>IF('Board Summary'!$B$7="","",'Board Summary'!$B$7)</f>
        <v/>
      </c>
      <c r="D843" t="str">
        <f>IF('Board Summary'!$B$8="","",'Board Summary'!$B$8)</f>
        <v/>
      </c>
      <c r="E843" s="33" t="str">
        <f>IF('Board Summary'!$B$9="","",'Board Summary'!$B$9)</f>
        <v/>
      </c>
      <c r="F843" s="33" t="str">
        <f>IF('Board Summary'!$C$9="","",'Board Summary'!$C$9)</f>
        <v/>
      </c>
      <c r="G843" s="33" t="str">
        <f>IF('Board Summary'!$E$9="","",'Board Summary'!$E$9)</f>
        <v/>
      </c>
      <c r="H843" t="str">
        <v>3.23 QR2</v>
      </c>
      <c r="I843" t="str">
        <v>Not assessed</v>
      </c>
    </row>
    <row r="844" spans="1:9" x14ac:dyDescent="0.35">
      <c r="A844" t="str">
        <f>IF('Board Summary'!$B$5="","",'Board Summary'!$B$5)</f>
        <v/>
      </c>
      <c r="B844" t="str">
        <f>IF('Board Summary'!$B$6="","",'Board Summary'!$B$6)</f>
        <v/>
      </c>
      <c r="C844" t="str">
        <f>IF('Board Summary'!$B$7="","",'Board Summary'!$B$7)</f>
        <v/>
      </c>
      <c r="D844" t="str">
        <f>IF('Board Summary'!$B$8="","",'Board Summary'!$B$8)</f>
        <v/>
      </c>
      <c r="E844" s="33" t="str">
        <f>IF('Board Summary'!$B$9="","",'Board Summary'!$B$9)</f>
        <v/>
      </c>
      <c r="F844" s="33" t="str">
        <f>IF('Board Summary'!$C$9="","",'Board Summary'!$C$9)</f>
        <v/>
      </c>
      <c r="G844" s="33" t="str">
        <f>IF('Board Summary'!$E$9="","",'Board Summary'!$E$9)</f>
        <v/>
      </c>
      <c r="H844" t="str">
        <v>3.23 QR3</v>
      </c>
      <c r="I844" t="str">
        <v>Not assessed</v>
      </c>
    </row>
    <row r="845" spans="1:9" x14ac:dyDescent="0.35">
      <c r="A845" t="str">
        <f>IF('Board Summary'!$B$5="","",'Board Summary'!$B$5)</f>
        <v/>
      </c>
      <c r="B845" t="str">
        <f>IF('Board Summary'!$B$6="","",'Board Summary'!$B$6)</f>
        <v/>
      </c>
      <c r="C845" t="str">
        <f>IF('Board Summary'!$B$7="","",'Board Summary'!$B$7)</f>
        <v/>
      </c>
      <c r="D845" t="str">
        <f>IF('Board Summary'!$B$8="","",'Board Summary'!$B$8)</f>
        <v/>
      </c>
      <c r="E845" s="33" t="str">
        <f>IF('Board Summary'!$B$9="","",'Board Summary'!$B$9)</f>
        <v/>
      </c>
      <c r="F845" s="33" t="str">
        <f>IF('Board Summary'!$C$9="","",'Board Summary'!$C$9)</f>
        <v/>
      </c>
      <c r="G845" s="33" t="str">
        <f>IF('Board Summary'!$E$9="","",'Board Summary'!$E$9)</f>
        <v/>
      </c>
      <c r="H845" t="str">
        <v>3.23 QR4</v>
      </c>
      <c r="I845" t="str">
        <v>Not assessed</v>
      </c>
    </row>
    <row r="846" spans="1:9" x14ac:dyDescent="0.35">
      <c r="A846" t="str">
        <f>IF('Board Summary'!$B$5="","",'Board Summary'!$B$5)</f>
        <v/>
      </c>
      <c r="B846" t="str">
        <f>IF('Board Summary'!$B$6="","",'Board Summary'!$B$6)</f>
        <v/>
      </c>
      <c r="C846" t="str">
        <f>IF('Board Summary'!$B$7="","",'Board Summary'!$B$7)</f>
        <v/>
      </c>
      <c r="D846" t="str">
        <f>IF('Board Summary'!$B$8="","",'Board Summary'!$B$8)</f>
        <v/>
      </c>
      <c r="E846" s="33" t="str">
        <f>IF('Board Summary'!$B$9="","",'Board Summary'!$B$9)</f>
        <v/>
      </c>
      <c r="F846" s="33" t="str">
        <f>IF('Board Summary'!$C$9="","",'Board Summary'!$C$9)</f>
        <v/>
      </c>
      <c r="G846" s="33" t="str">
        <f>IF('Board Summary'!$E$9="","",'Board Summary'!$E$9)</f>
        <v/>
      </c>
      <c r="H846" t="str">
        <v>3.23 QR5</v>
      </c>
      <c r="I846" t="str">
        <v>Not assessed</v>
      </c>
    </row>
    <row r="847" spans="1:9" x14ac:dyDescent="0.35">
      <c r="A847" t="str">
        <f>IF('Board Summary'!$B$5="","",'Board Summary'!$B$5)</f>
        <v/>
      </c>
      <c r="B847" t="str">
        <f>IF('Board Summary'!$B$6="","",'Board Summary'!$B$6)</f>
        <v/>
      </c>
      <c r="C847" t="str">
        <f>IF('Board Summary'!$B$7="","",'Board Summary'!$B$7)</f>
        <v/>
      </c>
      <c r="D847" t="str">
        <f>IF('Board Summary'!$B$8="","",'Board Summary'!$B$8)</f>
        <v/>
      </c>
      <c r="E847" s="33" t="str">
        <f>IF('Board Summary'!$B$9="","",'Board Summary'!$B$9)</f>
        <v/>
      </c>
      <c r="F847" s="33" t="str">
        <f>IF('Board Summary'!$C$9="","",'Board Summary'!$C$9)</f>
        <v/>
      </c>
      <c r="G847" s="33" t="str">
        <f>IF('Board Summary'!$E$9="","",'Board Summary'!$E$9)</f>
        <v/>
      </c>
      <c r="H847" t="str">
        <v>4.1 MS1</v>
      </c>
      <c r="I847" t="str">
        <v>Not assessed</v>
      </c>
    </row>
    <row r="848" spans="1:9" x14ac:dyDescent="0.35">
      <c r="A848" t="str">
        <f>IF('Board Summary'!$B$5="","",'Board Summary'!$B$5)</f>
        <v/>
      </c>
      <c r="B848" t="str">
        <f>IF('Board Summary'!$B$6="","",'Board Summary'!$B$6)</f>
        <v/>
      </c>
      <c r="C848" t="str">
        <f>IF('Board Summary'!$B$7="","",'Board Summary'!$B$7)</f>
        <v/>
      </c>
      <c r="D848" t="str">
        <f>IF('Board Summary'!$B$8="","",'Board Summary'!$B$8)</f>
        <v/>
      </c>
      <c r="E848" s="33" t="str">
        <f>IF('Board Summary'!$B$9="","",'Board Summary'!$B$9)</f>
        <v/>
      </c>
      <c r="F848" s="33" t="str">
        <f>IF('Board Summary'!$C$9="","",'Board Summary'!$C$9)</f>
        <v/>
      </c>
      <c r="G848" s="33" t="str">
        <f>IF('Board Summary'!$E$9="","",'Board Summary'!$E$9)</f>
        <v/>
      </c>
      <c r="H848" t="str">
        <v>4.1 QR1</v>
      </c>
      <c r="I848" t="str">
        <v>Not assessed</v>
      </c>
    </row>
    <row r="849" spans="1:9" x14ac:dyDescent="0.35">
      <c r="A849" t="str">
        <f>IF('Board Summary'!$B$5="","",'Board Summary'!$B$5)</f>
        <v/>
      </c>
      <c r="B849" t="str">
        <f>IF('Board Summary'!$B$6="","",'Board Summary'!$B$6)</f>
        <v/>
      </c>
      <c r="C849" t="str">
        <f>IF('Board Summary'!$B$7="","",'Board Summary'!$B$7)</f>
        <v/>
      </c>
      <c r="D849" t="str">
        <f>IF('Board Summary'!$B$8="","",'Board Summary'!$B$8)</f>
        <v/>
      </c>
      <c r="E849" s="33" t="str">
        <f>IF('Board Summary'!$B$9="","",'Board Summary'!$B$9)</f>
        <v/>
      </c>
      <c r="F849" s="33" t="str">
        <f>IF('Board Summary'!$C$9="","",'Board Summary'!$C$9)</f>
        <v/>
      </c>
      <c r="G849" s="33" t="str">
        <f>IF('Board Summary'!$E$9="","",'Board Summary'!$E$9)</f>
        <v/>
      </c>
      <c r="H849" t="str">
        <v>4.1 QR2</v>
      </c>
      <c r="I849" t="str">
        <v>Not assessed</v>
      </c>
    </row>
    <row r="850" spans="1:9" x14ac:dyDescent="0.35">
      <c r="A850" t="str">
        <f>IF('Board Summary'!$B$5="","",'Board Summary'!$B$5)</f>
        <v/>
      </c>
      <c r="B850" t="str">
        <f>IF('Board Summary'!$B$6="","",'Board Summary'!$B$6)</f>
        <v/>
      </c>
      <c r="C850" t="str">
        <f>IF('Board Summary'!$B$7="","",'Board Summary'!$B$7)</f>
        <v/>
      </c>
      <c r="D850" t="str">
        <f>IF('Board Summary'!$B$8="","",'Board Summary'!$B$8)</f>
        <v/>
      </c>
      <c r="E850" s="33" t="str">
        <f>IF('Board Summary'!$B$9="","",'Board Summary'!$B$9)</f>
        <v/>
      </c>
      <c r="F850" s="33" t="str">
        <f>IF('Board Summary'!$C$9="","",'Board Summary'!$C$9)</f>
        <v/>
      </c>
      <c r="G850" s="33" t="str">
        <f>IF('Board Summary'!$E$9="","",'Board Summary'!$E$9)</f>
        <v/>
      </c>
      <c r="H850" t="str">
        <v>4.1 QR3</v>
      </c>
      <c r="I850" t="str">
        <v>Not assessed</v>
      </c>
    </row>
    <row r="851" spans="1:9" x14ac:dyDescent="0.35">
      <c r="A851" t="str">
        <f>IF('Board Summary'!$B$5="","",'Board Summary'!$B$5)</f>
        <v/>
      </c>
      <c r="B851" t="str">
        <f>IF('Board Summary'!$B$6="","",'Board Summary'!$B$6)</f>
        <v/>
      </c>
      <c r="C851" t="str">
        <f>IF('Board Summary'!$B$7="","",'Board Summary'!$B$7)</f>
        <v/>
      </c>
      <c r="D851" t="str">
        <f>IF('Board Summary'!$B$8="","",'Board Summary'!$B$8)</f>
        <v/>
      </c>
      <c r="E851" s="33" t="str">
        <f>IF('Board Summary'!$B$9="","",'Board Summary'!$B$9)</f>
        <v/>
      </c>
      <c r="F851" s="33" t="str">
        <f>IF('Board Summary'!$C$9="","",'Board Summary'!$C$9)</f>
        <v/>
      </c>
      <c r="G851" s="33" t="str">
        <f>IF('Board Summary'!$E$9="","",'Board Summary'!$E$9)</f>
        <v/>
      </c>
      <c r="H851" t="str">
        <v>4.1 QR4</v>
      </c>
      <c r="I851" t="str">
        <v>Not assessed</v>
      </c>
    </row>
    <row r="852" spans="1:9" x14ac:dyDescent="0.35">
      <c r="A852" t="str">
        <f>IF('Board Summary'!$B$5="","",'Board Summary'!$B$5)</f>
        <v/>
      </c>
      <c r="B852" t="str">
        <f>IF('Board Summary'!$B$6="","",'Board Summary'!$B$6)</f>
        <v/>
      </c>
      <c r="C852" t="str">
        <f>IF('Board Summary'!$B$7="","",'Board Summary'!$B$7)</f>
        <v/>
      </c>
      <c r="D852" t="str">
        <f>IF('Board Summary'!$B$8="","",'Board Summary'!$B$8)</f>
        <v/>
      </c>
      <c r="E852" s="33" t="str">
        <f>IF('Board Summary'!$B$9="","",'Board Summary'!$B$9)</f>
        <v/>
      </c>
      <c r="F852" s="33" t="str">
        <f>IF('Board Summary'!$C$9="","",'Board Summary'!$C$9)</f>
        <v/>
      </c>
      <c r="G852" s="33" t="str">
        <f>IF('Board Summary'!$E$9="","",'Board Summary'!$E$9)</f>
        <v/>
      </c>
      <c r="H852" t="str">
        <v>4.1 QR5</v>
      </c>
      <c r="I852" t="str">
        <v>Not assessed</v>
      </c>
    </row>
    <row r="853" spans="1:9" x14ac:dyDescent="0.35">
      <c r="A853" t="str">
        <f>IF('Board Summary'!$B$5="","",'Board Summary'!$B$5)</f>
        <v/>
      </c>
      <c r="B853" t="str">
        <f>IF('Board Summary'!$B$6="","",'Board Summary'!$B$6)</f>
        <v/>
      </c>
      <c r="C853" t="str">
        <f>IF('Board Summary'!$B$7="","",'Board Summary'!$B$7)</f>
        <v/>
      </c>
      <c r="D853" t="str">
        <f>IF('Board Summary'!$B$8="","",'Board Summary'!$B$8)</f>
        <v/>
      </c>
      <c r="E853" s="33" t="str">
        <f>IF('Board Summary'!$B$9="","",'Board Summary'!$B$9)</f>
        <v/>
      </c>
      <c r="F853" s="33" t="str">
        <f>IF('Board Summary'!$C$9="","",'Board Summary'!$C$9)</f>
        <v/>
      </c>
      <c r="G853" s="33" t="str">
        <f>IF('Board Summary'!$E$9="","",'Board Summary'!$E$9)</f>
        <v/>
      </c>
      <c r="H853" t="str">
        <v>4.1 QR6</v>
      </c>
      <c r="I853" t="str">
        <v>Not assessed</v>
      </c>
    </row>
    <row r="854" spans="1:9" x14ac:dyDescent="0.35">
      <c r="A854" t="str">
        <f>IF('Board Summary'!$B$5="","",'Board Summary'!$B$5)</f>
        <v/>
      </c>
      <c r="B854" t="str">
        <f>IF('Board Summary'!$B$6="","",'Board Summary'!$B$6)</f>
        <v/>
      </c>
      <c r="C854" t="str">
        <f>IF('Board Summary'!$B$7="","",'Board Summary'!$B$7)</f>
        <v/>
      </c>
      <c r="D854" t="str">
        <f>IF('Board Summary'!$B$8="","",'Board Summary'!$B$8)</f>
        <v/>
      </c>
      <c r="E854" s="33" t="str">
        <f>IF('Board Summary'!$B$9="","",'Board Summary'!$B$9)</f>
        <v/>
      </c>
      <c r="F854" s="33" t="str">
        <f>IF('Board Summary'!$C$9="","",'Board Summary'!$C$9)</f>
        <v/>
      </c>
      <c r="G854" s="33" t="str">
        <f>IF('Board Summary'!$E$9="","",'Board Summary'!$E$9)</f>
        <v/>
      </c>
      <c r="H854" t="str">
        <v>4.1 QR7</v>
      </c>
      <c r="I854" t="str">
        <v>Not assessed</v>
      </c>
    </row>
    <row r="855" spans="1:9" x14ac:dyDescent="0.35">
      <c r="A855" t="str">
        <f>IF('Board Summary'!$B$5="","",'Board Summary'!$B$5)</f>
        <v/>
      </c>
      <c r="B855" t="str">
        <f>IF('Board Summary'!$B$6="","",'Board Summary'!$B$6)</f>
        <v/>
      </c>
      <c r="C855" t="str">
        <f>IF('Board Summary'!$B$7="","",'Board Summary'!$B$7)</f>
        <v/>
      </c>
      <c r="D855" t="str">
        <f>IF('Board Summary'!$B$8="","",'Board Summary'!$B$8)</f>
        <v/>
      </c>
      <c r="E855" s="33" t="str">
        <f>IF('Board Summary'!$B$9="","",'Board Summary'!$B$9)</f>
        <v/>
      </c>
      <c r="F855" s="33" t="str">
        <f>IF('Board Summary'!$C$9="","",'Board Summary'!$C$9)</f>
        <v/>
      </c>
      <c r="G855" s="33" t="str">
        <f>IF('Board Summary'!$E$9="","",'Board Summary'!$E$9)</f>
        <v/>
      </c>
      <c r="H855" t="str">
        <v>4.1 QR8</v>
      </c>
      <c r="I855" t="str">
        <v>Not assessed</v>
      </c>
    </row>
    <row r="856" spans="1:9" x14ac:dyDescent="0.35">
      <c r="A856" t="str">
        <f>IF('Board Summary'!$B$5="","",'Board Summary'!$B$5)</f>
        <v/>
      </c>
      <c r="B856" t="str">
        <f>IF('Board Summary'!$B$6="","",'Board Summary'!$B$6)</f>
        <v/>
      </c>
      <c r="C856" t="str">
        <f>IF('Board Summary'!$B$7="","",'Board Summary'!$B$7)</f>
        <v/>
      </c>
      <c r="D856" t="str">
        <f>IF('Board Summary'!$B$8="","",'Board Summary'!$B$8)</f>
        <v/>
      </c>
      <c r="E856" s="33" t="str">
        <f>IF('Board Summary'!$B$9="","",'Board Summary'!$B$9)</f>
        <v/>
      </c>
      <c r="F856" s="33" t="str">
        <f>IF('Board Summary'!$C$9="","",'Board Summary'!$C$9)</f>
        <v/>
      </c>
      <c r="G856" s="33" t="str">
        <f>IF('Board Summary'!$E$9="","",'Board Summary'!$E$9)</f>
        <v/>
      </c>
      <c r="H856" t="str">
        <v>4.2 MS1</v>
      </c>
      <c r="I856" t="str">
        <v>Not assessed</v>
      </c>
    </row>
    <row r="857" spans="1:9" x14ac:dyDescent="0.35">
      <c r="A857" t="str">
        <f>IF('Board Summary'!$B$5="","",'Board Summary'!$B$5)</f>
        <v/>
      </c>
      <c r="B857" t="str">
        <f>IF('Board Summary'!$B$6="","",'Board Summary'!$B$6)</f>
        <v/>
      </c>
      <c r="C857" t="str">
        <f>IF('Board Summary'!$B$7="","",'Board Summary'!$B$7)</f>
        <v/>
      </c>
      <c r="D857" t="str">
        <f>IF('Board Summary'!$B$8="","",'Board Summary'!$B$8)</f>
        <v/>
      </c>
      <c r="E857" s="33" t="str">
        <f>IF('Board Summary'!$B$9="","",'Board Summary'!$B$9)</f>
        <v/>
      </c>
      <c r="F857" s="33" t="str">
        <f>IF('Board Summary'!$C$9="","",'Board Summary'!$C$9)</f>
        <v/>
      </c>
      <c r="G857" s="33" t="str">
        <f>IF('Board Summary'!$E$9="","",'Board Summary'!$E$9)</f>
        <v/>
      </c>
      <c r="H857" t="str">
        <v>4.2 MS2</v>
      </c>
      <c r="I857" t="str">
        <v>Not assessed</v>
      </c>
    </row>
    <row r="858" spans="1:9" x14ac:dyDescent="0.35">
      <c r="A858" t="str">
        <f>IF('Board Summary'!$B$5="","",'Board Summary'!$B$5)</f>
        <v/>
      </c>
      <c r="B858" t="str">
        <f>IF('Board Summary'!$B$6="","",'Board Summary'!$B$6)</f>
        <v/>
      </c>
      <c r="C858" t="str">
        <f>IF('Board Summary'!$B$7="","",'Board Summary'!$B$7)</f>
        <v/>
      </c>
      <c r="D858" t="str">
        <f>IF('Board Summary'!$B$8="","",'Board Summary'!$B$8)</f>
        <v/>
      </c>
      <c r="E858" s="33" t="str">
        <f>IF('Board Summary'!$B$9="","",'Board Summary'!$B$9)</f>
        <v/>
      </c>
      <c r="F858" s="33" t="str">
        <f>IF('Board Summary'!$C$9="","",'Board Summary'!$C$9)</f>
        <v/>
      </c>
      <c r="G858" s="33" t="str">
        <f>IF('Board Summary'!$E$9="","",'Board Summary'!$E$9)</f>
        <v/>
      </c>
      <c r="H858" t="str">
        <v>4.2 MS3</v>
      </c>
      <c r="I858" t="str">
        <v>Not assessed</v>
      </c>
    </row>
    <row r="859" spans="1:9" x14ac:dyDescent="0.35">
      <c r="A859" t="str">
        <f>IF('Board Summary'!$B$5="","",'Board Summary'!$B$5)</f>
        <v/>
      </c>
      <c r="B859" t="str">
        <f>IF('Board Summary'!$B$6="","",'Board Summary'!$B$6)</f>
        <v/>
      </c>
      <c r="C859" t="str">
        <f>IF('Board Summary'!$B$7="","",'Board Summary'!$B$7)</f>
        <v/>
      </c>
      <c r="D859" t="str">
        <f>IF('Board Summary'!$B$8="","",'Board Summary'!$B$8)</f>
        <v/>
      </c>
      <c r="E859" s="33" t="str">
        <f>IF('Board Summary'!$B$9="","",'Board Summary'!$B$9)</f>
        <v/>
      </c>
      <c r="F859" s="33" t="str">
        <f>IF('Board Summary'!$C$9="","",'Board Summary'!$C$9)</f>
        <v/>
      </c>
      <c r="G859" s="33" t="str">
        <f>IF('Board Summary'!$E$9="","",'Board Summary'!$E$9)</f>
        <v/>
      </c>
      <c r="H859" t="str">
        <v>4.2 MS4</v>
      </c>
      <c r="I859" t="str">
        <v>Not assessed</v>
      </c>
    </row>
    <row r="860" spans="1:9" x14ac:dyDescent="0.35">
      <c r="A860" t="str">
        <f>IF('Board Summary'!$B$5="","",'Board Summary'!$B$5)</f>
        <v/>
      </c>
      <c r="B860" t="str">
        <f>IF('Board Summary'!$B$6="","",'Board Summary'!$B$6)</f>
        <v/>
      </c>
      <c r="C860" t="str">
        <f>IF('Board Summary'!$B$7="","",'Board Summary'!$B$7)</f>
        <v/>
      </c>
      <c r="D860" t="str">
        <f>IF('Board Summary'!$B$8="","",'Board Summary'!$B$8)</f>
        <v/>
      </c>
      <c r="E860" s="33" t="str">
        <f>IF('Board Summary'!$B$9="","",'Board Summary'!$B$9)</f>
        <v/>
      </c>
      <c r="F860" s="33" t="str">
        <f>IF('Board Summary'!$C$9="","",'Board Summary'!$C$9)</f>
        <v/>
      </c>
      <c r="G860" s="33" t="str">
        <f>IF('Board Summary'!$E$9="","",'Board Summary'!$E$9)</f>
        <v/>
      </c>
      <c r="H860" t="str">
        <v>4.2 MS5</v>
      </c>
      <c r="I860" t="str">
        <v>Not assessed</v>
      </c>
    </row>
    <row r="861" spans="1:9" x14ac:dyDescent="0.35">
      <c r="A861" t="str">
        <f>IF('Board Summary'!$B$5="","",'Board Summary'!$B$5)</f>
        <v/>
      </c>
      <c r="B861" t="str">
        <f>IF('Board Summary'!$B$6="","",'Board Summary'!$B$6)</f>
        <v/>
      </c>
      <c r="C861" t="str">
        <f>IF('Board Summary'!$B$7="","",'Board Summary'!$B$7)</f>
        <v/>
      </c>
      <c r="D861" t="str">
        <f>IF('Board Summary'!$B$8="","",'Board Summary'!$B$8)</f>
        <v/>
      </c>
      <c r="E861" s="33" t="str">
        <f>IF('Board Summary'!$B$9="","",'Board Summary'!$B$9)</f>
        <v/>
      </c>
      <c r="F861" s="33" t="str">
        <f>IF('Board Summary'!$C$9="","",'Board Summary'!$C$9)</f>
        <v/>
      </c>
      <c r="G861" s="33" t="str">
        <f>IF('Board Summary'!$E$9="","",'Board Summary'!$E$9)</f>
        <v/>
      </c>
      <c r="H861" t="str">
        <v>4.2 QR1</v>
      </c>
      <c r="I861" t="str">
        <v>Not assessed</v>
      </c>
    </row>
    <row r="862" spans="1:9" x14ac:dyDescent="0.35">
      <c r="A862" t="str">
        <f>IF('Board Summary'!$B$5="","",'Board Summary'!$B$5)</f>
        <v/>
      </c>
      <c r="B862" t="str">
        <f>IF('Board Summary'!$B$6="","",'Board Summary'!$B$6)</f>
        <v/>
      </c>
      <c r="C862" t="str">
        <f>IF('Board Summary'!$B$7="","",'Board Summary'!$B$7)</f>
        <v/>
      </c>
      <c r="D862" t="str">
        <f>IF('Board Summary'!$B$8="","",'Board Summary'!$B$8)</f>
        <v/>
      </c>
      <c r="E862" s="33" t="str">
        <f>IF('Board Summary'!$B$9="","",'Board Summary'!$B$9)</f>
        <v/>
      </c>
      <c r="F862" s="33" t="str">
        <f>IF('Board Summary'!$C$9="","",'Board Summary'!$C$9)</f>
        <v/>
      </c>
      <c r="G862" s="33" t="str">
        <f>IF('Board Summary'!$E$9="","",'Board Summary'!$E$9)</f>
        <v/>
      </c>
      <c r="H862" t="str">
        <v>4.2 QR2</v>
      </c>
      <c r="I862" t="str">
        <v>Not assessed</v>
      </c>
    </row>
    <row r="863" spans="1:9" x14ac:dyDescent="0.35">
      <c r="A863" t="str">
        <f>IF('Board Summary'!$B$5="","",'Board Summary'!$B$5)</f>
        <v/>
      </c>
      <c r="B863" t="str">
        <f>IF('Board Summary'!$B$6="","",'Board Summary'!$B$6)</f>
        <v/>
      </c>
      <c r="C863" t="str">
        <f>IF('Board Summary'!$B$7="","",'Board Summary'!$B$7)</f>
        <v/>
      </c>
      <c r="D863" t="str">
        <f>IF('Board Summary'!$B$8="","",'Board Summary'!$B$8)</f>
        <v/>
      </c>
      <c r="E863" s="33" t="str">
        <f>IF('Board Summary'!$B$9="","",'Board Summary'!$B$9)</f>
        <v/>
      </c>
      <c r="F863" s="33" t="str">
        <f>IF('Board Summary'!$C$9="","",'Board Summary'!$C$9)</f>
        <v/>
      </c>
      <c r="G863" s="33" t="str">
        <f>IF('Board Summary'!$E$9="","",'Board Summary'!$E$9)</f>
        <v/>
      </c>
      <c r="H863" t="str">
        <v>4.2 QR3</v>
      </c>
      <c r="I863" t="str">
        <v>Not assessed</v>
      </c>
    </row>
    <row r="864" spans="1:9" x14ac:dyDescent="0.35">
      <c r="A864" t="str">
        <f>IF('Board Summary'!$B$5="","",'Board Summary'!$B$5)</f>
        <v/>
      </c>
      <c r="B864" t="str">
        <f>IF('Board Summary'!$B$6="","",'Board Summary'!$B$6)</f>
        <v/>
      </c>
      <c r="C864" t="str">
        <f>IF('Board Summary'!$B$7="","",'Board Summary'!$B$7)</f>
        <v/>
      </c>
      <c r="D864" t="str">
        <f>IF('Board Summary'!$B$8="","",'Board Summary'!$B$8)</f>
        <v/>
      </c>
      <c r="E864" s="33" t="str">
        <f>IF('Board Summary'!$B$9="","",'Board Summary'!$B$9)</f>
        <v/>
      </c>
      <c r="F864" s="33" t="str">
        <f>IF('Board Summary'!$C$9="","",'Board Summary'!$C$9)</f>
        <v/>
      </c>
      <c r="G864" s="33" t="str">
        <f>IF('Board Summary'!$E$9="","",'Board Summary'!$E$9)</f>
        <v/>
      </c>
      <c r="H864" t="str">
        <v>4.3 MS1</v>
      </c>
      <c r="I864" t="str">
        <v>Not assessed</v>
      </c>
    </row>
    <row r="865" spans="1:9" x14ac:dyDescent="0.35">
      <c r="A865" t="str">
        <f>IF('Board Summary'!$B$5="","",'Board Summary'!$B$5)</f>
        <v/>
      </c>
      <c r="B865" t="str">
        <f>IF('Board Summary'!$B$6="","",'Board Summary'!$B$6)</f>
        <v/>
      </c>
      <c r="C865" t="str">
        <f>IF('Board Summary'!$B$7="","",'Board Summary'!$B$7)</f>
        <v/>
      </c>
      <c r="D865" t="str">
        <f>IF('Board Summary'!$B$8="","",'Board Summary'!$B$8)</f>
        <v/>
      </c>
      <c r="E865" s="33" t="str">
        <f>IF('Board Summary'!$B$9="","",'Board Summary'!$B$9)</f>
        <v/>
      </c>
      <c r="F865" s="33" t="str">
        <f>IF('Board Summary'!$C$9="","",'Board Summary'!$C$9)</f>
        <v/>
      </c>
      <c r="G865" s="33" t="str">
        <f>IF('Board Summary'!$E$9="","",'Board Summary'!$E$9)</f>
        <v/>
      </c>
      <c r="H865" t="str">
        <v>4.3 MS2</v>
      </c>
      <c r="I865" t="str">
        <v>Not assessed</v>
      </c>
    </row>
    <row r="866" spans="1:9" x14ac:dyDescent="0.35">
      <c r="A866" t="str">
        <f>IF('Board Summary'!$B$5="","",'Board Summary'!$B$5)</f>
        <v/>
      </c>
      <c r="B866" t="str">
        <f>IF('Board Summary'!$B$6="","",'Board Summary'!$B$6)</f>
        <v/>
      </c>
      <c r="C866" t="str">
        <f>IF('Board Summary'!$B$7="","",'Board Summary'!$B$7)</f>
        <v/>
      </c>
      <c r="D866" t="str">
        <f>IF('Board Summary'!$B$8="","",'Board Summary'!$B$8)</f>
        <v/>
      </c>
      <c r="E866" s="33" t="str">
        <f>IF('Board Summary'!$B$9="","",'Board Summary'!$B$9)</f>
        <v/>
      </c>
      <c r="F866" s="33" t="str">
        <f>IF('Board Summary'!$C$9="","",'Board Summary'!$C$9)</f>
        <v/>
      </c>
      <c r="G866" s="33" t="str">
        <f>IF('Board Summary'!$E$9="","",'Board Summary'!$E$9)</f>
        <v/>
      </c>
      <c r="H866" t="str">
        <v>4.3 MS3</v>
      </c>
      <c r="I866" t="str">
        <v>Not assessed</v>
      </c>
    </row>
    <row r="867" spans="1:9" x14ac:dyDescent="0.35">
      <c r="A867" t="str">
        <f>IF('Board Summary'!$B$5="","",'Board Summary'!$B$5)</f>
        <v/>
      </c>
      <c r="B867" t="str">
        <f>IF('Board Summary'!$B$6="","",'Board Summary'!$B$6)</f>
        <v/>
      </c>
      <c r="C867" t="str">
        <f>IF('Board Summary'!$B$7="","",'Board Summary'!$B$7)</f>
        <v/>
      </c>
      <c r="D867" t="str">
        <f>IF('Board Summary'!$B$8="","",'Board Summary'!$B$8)</f>
        <v/>
      </c>
      <c r="E867" s="33" t="str">
        <f>IF('Board Summary'!$B$9="","",'Board Summary'!$B$9)</f>
        <v/>
      </c>
      <c r="F867" s="33" t="str">
        <f>IF('Board Summary'!$C$9="","",'Board Summary'!$C$9)</f>
        <v/>
      </c>
      <c r="G867" s="33" t="str">
        <f>IF('Board Summary'!$E$9="","",'Board Summary'!$E$9)</f>
        <v/>
      </c>
      <c r="H867" t="str">
        <v>4.3 MS4</v>
      </c>
      <c r="I867" t="str">
        <v>Not assessed</v>
      </c>
    </row>
    <row r="868" spans="1:9" x14ac:dyDescent="0.35">
      <c r="A868" t="str">
        <f>IF('Board Summary'!$B$5="","",'Board Summary'!$B$5)</f>
        <v/>
      </c>
      <c r="B868" t="str">
        <f>IF('Board Summary'!$B$6="","",'Board Summary'!$B$6)</f>
        <v/>
      </c>
      <c r="C868" t="str">
        <f>IF('Board Summary'!$B$7="","",'Board Summary'!$B$7)</f>
        <v/>
      </c>
      <c r="D868" t="str">
        <f>IF('Board Summary'!$B$8="","",'Board Summary'!$B$8)</f>
        <v/>
      </c>
      <c r="E868" s="33" t="str">
        <f>IF('Board Summary'!$B$9="","",'Board Summary'!$B$9)</f>
        <v/>
      </c>
      <c r="F868" s="33" t="str">
        <f>IF('Board Summary'!$C$9="","",'Board Summary'!$C$9)</f>
        <v/>
      </c>
      <c r="G868" s="33" t="str">
        <f>IF('Board Summary'!$E$9="","",'Board Summary'!$E$9)</f>
        <v/>
      </c>
      <c r="H868" t="str">
        <v>4.3 MS5</v>
      </c>
      <c r="I868" t="str">
        <v>Not assessed</v>
      </c>
    </row>
    <row r="869" spans="1:9" x14ac:dyDescent="0.35">
      <c r="A869" t="str">
        <f>IF('Board Summary'!$B$5="","",'Board Summary'!$B$5)</f>
        <v/>
      </c>
      <c r="B869" t="str">
        <f>IF('Board Summary'!$B$6="","",'Board Summary'!$B$6)</f>
        <v/>
      </c>
      <c r="C869" t="str">
        <f>IF('Board Summary'!$B$7="","",'Board Summary'!$B$7)</f>
        <v/>
      </c>
      <c r="D869" t="str">
        <f>IF('Board Summary'!$B$8="","",'Board Summary'!$B$8)</f>
        <v/>
      </c>
      <c r="E869" s="33" t="str">
        <f>IF('Board Summary'!$B$9="","",'Board Summary'!$B$9)</f>
        <v/>
      </c>
      <c r="F869" s="33" t="str">
        <f>IF('Board Summary'!$C$9="","",'Board Summary'!$C$9)</f>
        <v/>
      </c>
      <c r="G869" s="33" t="str">
        <f>IF('Board Summary'!$E$9="","",'Board Summary'!$E$9)</f>
        <v/>
      </c>
      <c r="H869" t="str">
        <v>4.3 MS6</v>
      </c>
      <c r="I869" t="str">
        <v>Not assessed</v>
      </c>
    </row>
    <row r="870" spans="1:9" x14ac:dyDescent="0.35">
      <c r="A870" t="str">
        <f>IF('Board Summary'!$B$5="","",'Board Summary'!$B$5)</f>
        <v/>
      </c>
      <c r="B870" t="str">
        <f>IF('Board Summary'!$B$6="","",'Board Summary'!$B$6)</f>
        <v/>
      </c>
      <c r="C870" t="str">
        <f>IF('Board Summary'!$B$7="","",'Board Summary'!$B$7)</f>
        <v/>
      </c>
      <c r="D870" t="str">
        <f>IF('Board Summary'!$B$8="","",'Board Summary'!$B$8)</f>
        <v/>
      </c>
      <c r="E870" s="33" t="str">
        <f>IF('Board Summary'!$B$9="","",'Board Summary'!$B$9)</f>
        <v/>
      </c>
      <c r="F870" s="33" t="str">
        <f>IF('Board Summary'!$C$9="","",'Board Summary'!$C$9)</f>
        <v/>
      </c>
      <c r="G870" s="33" t="str">
        <f>IF('Board Summary'!$E$9="","",'Board Summary'!$E$9)</f>
        <v/>
      </c>
      <c r="H870" t="str">
        <v>4.3 MS7</v>
      </c>
      <c r="I870" t="str">
        <v>Not assessed</v>
      </c>
    </row>
    <row r="871" spans="1:9" x14ac:dyDescent="0.35">
      <c r="A871" t="str">
        <f>IF('Board Summary'!$B$5="","",'Board Summary'!$B$5)</f>
        <v/>
      </c>
      <c r="B871" t="str">
        <f>IF('Board Summary'!$B$6="","",'Board Summary'!$B$6)</f>
        <v/>
      </c>
      <c r="C871" t="str">
        <f>IF('Board Summary'!$B$7="","",'Board Summary'!$B$7)</f>
        <v/>
      </c>
      <c r="D871" t="str">
        <f>IF('Board Summary'!$B$8="","",'Board Summary'!$B$8)</f>
        <v/>
      </c>
      <c r="E871" s="33" t="str">
        <f>IF('Board Summary'!$B$9="","",'Board Summary'!$B$9)</f>
        <v/>
      </c>
      <c r="F871" s="33" t="str">
        <f>IF('Board Summary'!$C$9="","",'Board Summary'!$C$9)</f>
        <v/>
      </c>
      <c r="G871" s="33" t="str">
        <f>IF('Board Summary'!$E$9="","",'Board Summary'!$E$9)</f>
        <v/>
      </c>
      <c r="H871" t="str">
        <v>4.3 MS8</v>
      </c>
      <c r="I871" t="str">
        <v>Not assessed</v>
      </c>
    </row>
    <row r="872" spans="1:9" x14ac:dyDescent="0.35">
      <c r="A872" t="str">
        <f>IF('Board Summary'!$B$5="","",'Board Summary'!$B$5)</f>
        <v/>
      </c>
      <c r="B872" t="str">
        <f>IF('Board Summary'!$B$6="","",'Board Summary'!$B$6)</f>
        <v/>
      </c>
      <c r="C872" t="str">
        <f>IF('Board Summary'!$B$7="","",'Board Summary'!$B$7)</f>
        <v/>
      </c>
      <c r="D872" t="str">
        <f>IF('Board Summary'!$B$8="","",'Board Summary'!$B$8)</f>
        <v/>
      </c>
      <c r="E872" s="33" t="str">
        <f>IF('Board Summary'!$B$9="","",'Board Summary'!$B$9)</f>
        <v/>
      </c>
      <c r="F872" s="33" t="str">
        <f>IF('Board Summary'!$C$9="","",'Board Summary'!$C$9)</f>
        <v/>
      </c>
      <c r="G872" s="33" t="str">
        <f>IF('Board Summary'!$E$9="","",'Board Summary'!$E$9)</f>
        <v/>
      </c>
      <c r="H872" t="str">
        <v>4.3 MS9</v>
      </c>
      <c r="I872" t="str">
        <v>Not assessed</v>
      </c>
    </row>
    <row r="873" spans="1:9" x14ac:dyDescent="0.35">
      <c r="A873" t="str">
        <f>IF('Board Summary'!$B$5="","",'Board Summary'!$B$5)</f>
        <v/>
      </c>
      <c r="B873" t="str">
        <f>IF('Board Summary'!$B$6="","",'Board Summary'!$B$6)</f>
        <v/>
      </c>
      <c r="C873" t="str">
        <f>IF('Board Summary'!$B$7="","",'Board Summary'!$B$7)</f>
        <v/>
      </c>
      <c r="D873" t="str">
        <f>IF('Board Summary'!$B$8="","",'Board Summary'!$B$8)</f>
        <v/>
      </c>
      <c r="E873" s="33" t="str">
        <f>IF('Board Summary'!$B$9="","",'Board Summary'!$B$9)</f>
        <v/>
      </c>
      <c r="F873" s="33" t="str">
        <f>IF('Board Summary'!$C$9="","",'Board Summary'!$C$9)</f>
        <v/>
      </c>
      <c r="G873" s="33" t="str">
        <f>IF('Board Summary'!$E$9="","",'Board Summary'!$E$9)</f>
        <v/>
      </c>
      <c r="H873" t="str">
        <v>4.3 MS10</v>
      </c>
      <c r="I873" t="str">
        <v>Not assessed</v>
      </c>
    </row>
    <row r="874" spans="1:9" x14ac:dyDescent="0.35">
      <c r="A874" t="str">
        <f>IF('Board Summary'!$B$5="","",'Board Summary'!$B$5)</f>
        <v/>
      </c>
      <c r="B874" t="str">
        <f>IF('Board Summary'!$B$6="","",'Board Summary'!$B$6)</f>
        <v/>
      </c>
      <c r="C874" t="str">
        <f>IF('Board Summary'!$B$7="","",'Board Summary'!$B$7)</f>
        <v/>
      </c>
      <c r="D874" t="str">
        <f>IF('Board Summary'!$B$8="","",'Board Summary'!$B$8)</f>
        <v/>
      </c>
      <c r="E874" s="33" t="str">
        <f>IF('Board Summary'!$B$9="","",'Board Summary'!$B$9)</f>
        <v/>
      </c>
      <c r="F874" s="33" t="str">
        <f>IF('Board Summary'!$C$9="","",'Board Summary'!$C$9)</f>
        <v/>
      </c>
      <c r="G874" s="33" t="str">
        <f>IF('Board Summary'!$E$9="","",'Board Summary'!$E$9)</f>
        <v/>
      </c>
      <c r="H874" t="str">
        <v>4.3 QR1</v>
      </c>
      <c r="I874" t="str">
        <v>Not assessed</v>
      </c>
    </row>
    <row r="875" spans="1:9" x14ac:dyDescent="0.35">
      <c r="A875" t="str">
        <f>IF('Board Summary'!$B$5="","",'Board Summary'!$B$5)</f>
        <v/>
      </c>
      <c r="B875" t="str">
        <f>IF('Board Summary'!$B$6="","",'Board Summary'!$B$6)</f>
        <v/>
      </c>
      <c r="C875" t="str">
        <f>IF('Board Summary'!$B$7="","",'Board Summary'!$B$7)</f>
        <v/>
      </c>
      <c r="D875" t="str">
        <f>IF('Board Summary'!$B$8="","",'Board Summary'!$B$8)</f>
        <v/>
      </c>
      <c r="E875" s="33" t="str">
        <f>IF('Board Summary'!$B$9="","",'Board Summary'!$B$9)</f>
        <v/>
      </c>
      <c r="F875" s="33" t="str">
        <f>IF('Board Summary'!$C$9="","",'Board Summary'!$C$9)</f>
        <v/>
      </c>
      <c r="G875" s="33" t="str">
        <f>IF('Board Summary'!$E$9="","",'Board Summary'!$E$9)</f>
        <v/>
      </c>
      <c r="H875" t="str">
        <v>4.3 QR2</v>
      </c>
      <c r="I875" t="str">
        <v>Not assessed</v>
      </c>
    </row>
    <row r="876" spans="1:9" x14ac:dyDescent="0.35">
      <c r="A876" t="str">
        <f>IF('Board Summary'!$B$5="","",'Board Summary'!$B$5)</f>
        <v/>
      </c>
      <c r="B876" t="str">
        <f>IF('Board Summary'!$B$6="","",'Board Summary'!$B$6)</f>
        <v/>
      </c>
      <c r="C876" t="str">
        <f>IF('Board Summary'!$B$7="","",'Board Summary'!$B$7)</f>
        <v/>
      </c>
      <c r="D876" t="str">
        <f>IF('Board Summary'!$B$8="","",'Board Summary'!$B$8)</f>
        <v/>
      </c>
      <c r="E876" s="33" t="str">
        <f>IF('Board Summary'!$B$9="","",'Board Summary'!$B$9)</f>
        <v/>
      </c>
      <c r="F876" s="33" t="str">
        <f>IF('Board Summary'!$C$9="","",'Board Summary'!$C$9)</f>
        <v/>
      </c>
      <c r="G876" s="33" t="str">
        <f>IF('Board Summary'!$E$9="","",'Board Summary'!$E$9)</f>
        <v/>
      </c>
      <c r="H876" t="str">
        <v>4.3 QR3</v>
      </c>
      <c r="I876" t="str">
        <v>Not assessed</v>
      </c>
    </row>
    <row r="877" spans="1:9" x14ac:dyDescent="0.35">
      <c r="A877" t="str">
        <f>IF('Board Summary'!$B$5="","",'Board Summary'!$B$5)</f>
        <v/>
      </c>
      <c r="B877" t="str">
        <f>IF('Board Summary'!$B$6="","",'Board Summary'!$B$6)</f>
        <v/>
      </c>
      <c r="C877" t="str">
        <f>IF('Board Summary'!$B$7="","",'Board Summary'!$B$7)</f>
        <v/>
      </c>
      <c r="D877" t="str">
        <f>IF('Board Summary'!$B$8="","",'Board Summary'!$B$8)</f>
        <v/>
      </c>
      <c r="E877" s="33" t="str">
        <f>IF('Board Summary'!$B$9="","",'Board Summary'!$B$9)</f>
        <v/>
      </c>
      <c r="F877" s="33" t="str">
        <f>IF('Board Summary'!$C$9="","",'Board Summary'!$C$9)</f>
        <v/>
      </c>
      <c r="G877" s="33" t="str">
        <f>IF('Board Summary'!$E$9="","",'Board Summary'!$E$9)</f>
        <v/>
      </c>
      <c r="H877" t="str">
        <v>4.4 MS1</v>
      </c>
      <c r="I877" t="str">
        <v>Not assessed</v>
      </c>
    </row>
    <row r="878" spans="1:9" x14ac:dyDescent="0.35">
      <c r="A878" t="str">
        <f>IF('Board Summary'!$B$5="","",'Board Summary'!$B$5)</f>
        <v/>
      </c>
      <c r="B878" t="str">
        <f>IF('Board Summary'!$B$6="","",'Board Summary'!$B$6)</f>
        <v/>
      </c>
      <c r="C878" t="str">
        <f>IF('Board Summary'!$B$7="","",'Board Summary'!$B$7)</f>
        <v/>
      </c>
      <c r="D878" t="str">
        <f>IF('Board Summary'!$B$8="","",'Board Summary'!$B$8)</f>
        <v/>
      </c>
      <c r="E878" s="33" t="str">
        <f>IF('Board Summary'!$B$9="","",'Board Summary'!$B$9)</f>
        <v/>
      </c>
      <c r="F878" s="33" t="str">
        <f>IF('Board Summary'!$C$9="","",'Board Summary'!$C$9)</f>
        <v/>
      </c>
      <c r="G878" s="33" t="str">
        <f>IF('Board Summary'!$E$9="","",'Board Summary'!$E$9)</f>
        <v/>
      </c>
      <c r="H878" t="str">
        <v>4.4 MS2</v>
      </c>
      <c r="I878" t="str">
        <v>Not assessed</v>
      </c>
    </row>
    <row r="879" spans="1:9" x14ac:dyDescent="0.35">
      <c r="A879" t="str">
        <f>IF('Board Summary'!$B$5="","",'Board Summary'!$B$5)</f>
        <v/>
      </c>
      <c r="B879" t="str">
        <f>IF('Board Summary'!$B$6="","",'Board Summary'!$B$6)</f>
        <v/>
      </c>
      <c r="C879" t="str">
        <f>IF('Board Summary'!$B$7="","",'Board Summary'!$B$7)</f>
        <v/>
      </c>
      <c r="D879" t="str">
        <f>IF('Board Summary'!$B$8="","",'Board Summary'!$B$8)</f>
        <v/>
      </c>
      <c r="E879" s="33" t="str">
        <f>IF('Board Summary'!$B$9="","",'Board Summary'!$B$9)</f>
        <v/>
      </c>
      <c r="F879" s="33" t="str">
        <f>IF('Board Summary'!$C$9="","",'Board Summary'!$C$9)</f>
        <v/>
      </c>
      <c r="G879" s="33" t="str">
        <f>IF('Board Summary'!$E$9="","",'Board Summary'!$E$9)</f>
        <v/>
      </c>
      <c r="H879" t="str">
        <v>4.4 MS3</v>
      </c>
      <c r="I879" t="str">
        <v>Not assessed</v>
      </c>
    </row>
    <row r="880" spans="1:9" x14ac:dyDescent="0.35">
      <c r="A880" t="str">
        <f>IF('Board Summary'!$B$5="","",'Board Summary'!$B$5)</f>
        <v/>
      </c>
      <c r="B880" t="str">
        <f>IF('Board Summary'!$B$6="","",'Board Summary'!$B$6)</f>
        <v/>
      </c>
      <c r="C880" t="str">
        <f>IF('Board Summary'!$B$7="","",'Board Summary'!$B$7)</f>
        <v/>
      </c>
      <c r="D880" t="str">
        <f>IF('Board Summary'!$B$8="","",'Board Summary'!$B$8)</f>
        <v/>
      </c>
      <c r="E880" s="33" t="str">
        <f>IF('Board Summary'!$B$9="","",'Board Summary'!$B$9)</f>
        <v/>
      </c>
      <c r="F880" s="33" t="str">
        <f>IF('Board Summary'!$C$9="","",'Board Summary'!$C$9)</f>
        <v/>
      </c>
      <c r="G880" s="33" t="str">
        <f>IF('Board Summary'!$E$9="","",'Board Summary'!$E$9)</f>
        <v/>
      </c>
      <c r="H880" t="str">
        <v>4.4 MS4</v>
      </c>
      <c r="I880" t="str">
        <v>Not assessed</v>
      </c>
    </row>
    <row r="881" spans="1:9" x14ac:dyDescent="0.35">
      <c r="A881" t="str">
        <f>IF('Board Summary'!$B$5="","",'Board Summary'!$B$5)</f>
        <v/>
      </c>
      <c r="B881" t="str">
        <f>IF('Board Summary'!$B$6="","",'Board Summary'!$B$6)</f>
        <v/>
      </c>
      <c r="C881" t="str">
        <f>IF('Board Summary'!$B$7="","",'Board Summary'!$B$7)</f>
        <v/>
      </c>
      <c r="D881" t="str">
        <f>IF('Board Summary'!$B$8="","",'Board Summary'!$B$8)</f>
        <v/>
      </c>
      <c r="E881" s="33" t="str">
        <f>IF('Board Summary'!$B$9="","",'Board Summary'!$B$9)</f>
        <v/>
      </c>
      <c r="F881" s="33" t="str">
        <f>IF('Board Summary'!$C$9="","",'Board Summary'!$C$9)</f>
        <v/>
      </c>
      <c r="G881" s="33" t="str">
        <f>IF('Board Summary'!$E$9="","",'Board Summary'!$E$9)</f>
        <v/>
      </c>
      <c r="H881" t="str">
        <v>4.4 MS5</v>
      </c>
      <c r="I881" t="str">
        <v>Not assessed</v>
      </c>
    </row>
    <row r="882" spans="1:9" x14ac:dyDescent="0.35">
      <c r="A882" t="str">
        <f>IF('Board Summary'!$B$5="","",'Board Summary'!$B$5)</f>
        <v/>
      </c>
      <c r="B882" t="str">
        <f>IF('Board Summary'!$B$6="","",'Board Summary'!$B$6)</f>
        <v/>
      </c>
      <c r="C882" t="str">
        <f>IF('Board Summary'!$B$7="","",'Board Summary'!$B$7)</f>
        <v/>
      </c>
      <c r="D882" t="str">
        <f>IF('Board Summary'!$B$8="","",'Board Summary'!$B$8)</f>
        <v/>
      </c>
      <c r="E882" s="33" t="str">
        <f>IF('Board Summary'!$B$9="","",'Board Summary'!$B$9)</f>
        <v/>
      </c>
      <c r="F882" s="33" t="str">
        <f>IF('Board Summary'!$C$9="","",'Board Summary'!$C$9)</f>
        <v/>
      </c>
      <c r="G882" s="33" t="str">
        <f>IF('Board Summary'!$E$9="","",'Board Summary'!$E$9)</f>
        <v/>
      </c>
      <c r="H882" t="str">
        <v>4.4 MS6</v>
      </c>
      <c r="I882" t="str">
        <v>Not assessed</v>
      </c>
    </row>
    <row r="883" spans="1:9" x14ac:dyDescent="0.35">
      <c r="A883" t="str">
        <f>IF('Board Summary'!$B$5="","",'Board Summary'!$B$5)</f>
        <v/>
      </c>
      <c r="B883" t="str">
        <f>IF('Board Summary'!$B$6="","",'Board Summary'!$B$6)</f>
        <v/>
      </c>
      <c r="C883" t="str">
        <f>IF('Board Summary'!$B$7="","",'Board Summary'!$B$7)</f>
        <v/>
      </c>
      <c r="D883" t="str">
        <f>IF('Board Summary'!$B$8="","",'Board Summary'!$B$8)</f>
        <v/>
      </c>
      <c r="E883" s="33" t="str">
        <f>IF('Board Summary'!$B$9="","",'Board Summary'!$B$9)</f>
        <v/>
      </c>
      <c r="F883" s="33" t="str">
        <f>IF('Board Summary'!$C$9="","",'Board Summary'!$C$9)</f>
        <v/>
      </c>
      <c r="G883" s="33" t="str">
        <f>IF('Board Summary'!$E$9="","",'Board Summary'!$E$9)</f>
        <v/>
      </c>
      <c r="H883" t="str">
        <v>4.4 MS7</v>
      </c>
      <c r="I883" t="str">
        <v>Not assessed</v>
      </c>
    </row>
    <row r="884" spans="1:9" x14ac:dyDescent="0.35">
      <c r="A884" t="str">
        <f>IF('Board Summary'!$B$5="","",'Board Summary'!$B$5)</f>
        <v/>
      </c>
      <c r="B884" t="str">
        <f>IF('Board Summary'!$B$6="","",'Board Summary'!$B$6)</f>
        <v/>
      </c>
      <c r="C884" t="str">
        <f>IF('Board Summary'!$B$7="","",'Board Summary'!$B$7)</f>
        <v/>
      </c>
      <c r="D884" t="str">
        <f>IF('Board Summary'!$B$8="","",'Board Summary'!$B$8)</f>
        <v/>
      </c>
      <c r="E884" s="33" t="str">
        <f>IF('Board Summary'!$B$9="","",'Board Summary'!$B$9)</f>
        <v/>
      </c>
      <c r="F884" s="33" t="str">
        <f>IF('Board Summary'!$C$9="","",'Board Summary'!$C$9)</f>
        <v/>
      </c>
      <c r="G884" s="33" t="str">
        <f>IF('Board Summary'!$E$9="","",'Board Summary'!$E$9)</f>
        <v/>
      </c>
      <c r="H884" t="str">
        <v>4.4 MS8</v>
      </c>
      <c r="I884" t="str">
        <v>Not assessed</v>
      </c>
    </row>
    <row r="885" spans="1:9" x14ac:dyDescent="0.35">
      <c r="A885" t="str">
        <f>IF('Board Summary'!$B$5="","",'Board Summary'!$B$5)</f>
        <v/>
      </c>
      <c r="B885" t="str">
        <f>IF('Board Summary'!$B$6="","",'Board Summary'!$B$6)</f>
        <v/>
      </c>
      <c r="C885" t="str">
        <f>IF('Board Summary'!$B$7="","",'Board Summary'!$B$7)</f>
        <v/>
      </c>
      <c r="D885" t="str">
        <f>IF('Board Summary'!$B$8="","",'Board Summary'!$B$8)</f>
        <v/>
      </c>
      <c r="E885" s="33" t="str">
        <f>IF('Board Summary'!$B$9="","",'Board Summary'!$B$9)</f>
        <v/>
      </c>
      <c r="F885" s="33" t="str">
        <f>IF('Board Summary'!$C$9="","",'Board Summary'!$C$9)</f>
        <v/>
      </c>
      <c r="G885" s="33" t="str">
        <f>IF('Board Summary'!$E$9="","",'Board Summary'!$E$9)</f>
        <v/>
      </c>
      <c r="H885" t="str">
        <v>4.4 MS9</v>
      </c>
      <c r="I885" t="str">
        <v>Not assessed</v>
      </c>
    </row>
    <row r="886" spans="1:9" x14ac:dyDescent="0.35">
      <c r="A886" t="str">
        <f>IF('Board Summary'!$B$5="","",'Board Summary'!$B$5)</f>
        <v/>
      </c>
      <c r="B886" t="str">
        <f>IF('Board Summary'!$B$6="","",'Board Summary'!$B$6)</f>
        <v/>
      </c>
      <c r="C886" t="str">
        <f>IF('Board Summary'!$B$7="","",'Board Summary'!$B$7)</f>
        <v/>
      </c>
      <c r="D886" t="str">
        <f>IF('Board Summary'!$B$8="","",'Board Summary'!$B$8)</f>
        <v/>
      </c>
      <c r="E886" s="33" t="str">
        <f>IF('Board Summary'!$B$9="","",'Board Summary'!$B$9)</f>
        <v/>
      </c>
      <c r="F886" s="33" t="str">
        <f>IF('Board Summary'!$C$9="","",'Board Summary'!$C$9)</f>
        <v/>
      </c>
      <c r="G886" s="33" t="str">
        <f>IF('Board Summary'!$E$9="","",'Board Summary'!$E$9)</f>
        <v/>
      </c>
      <c r="H886" t="str">
        <v>4.5 MS1</v>
      </c>
      <c r="I886" t="str">
        <v>Not assessed</v>
      </c>
    </row>
    <row r="887" spans="1:9" x14ac:dyDescent="0.35">
      <c r="A887" t="str">
        <f>IF('Board Summary'!$B$5="","",'Board Summary'!$B$5)</f>
        <v/>
      </c>
      <c r="B887" t="str">
        <f>IF('Board Summary'!$B$6="","",'Board Summary'!$B$6)</f>
        <v/>
      </c>
      <c r="C887" t="str">
        <f>IF('Board Summary'!$B$7="","",'Board Summary'!$B$7)</f>
        <v/>
      </c>
      <c r="D887" t="str">
        <f>IF('Board Summary'!$B$8="","",'Board Summary'!$B$8)</f>
        <v/>
      </c>
      <c r="E887" s="33" t="str">
        <f>IF('Board Summary'!$B$9="","",'Board Summary'!$B$9)</f>
        <v/>
      </c>
      <c r="F887" s="33" t="str">
        <f>IF('Board Summary'!$C$9="","",'Board Summary'!$C$9)</f>
        <v/>
      </c>
      <c r="G887" s="33" t="str">
        <f>IF('Board Summary'!$E$9="","",'Board Summary'!$E$9)</f>
        <v/>
      </c>
      <c r="H887" t="str">
        <v>4.5 MS2</v>
      </c>
      <c r="I887" t="str">
        <v>Not assessed</v>
      </c>
    </row>
    <row r="888" spans="1:9" x14ac:dyDescent="0.35">
      <c r="A888" t="str">
        <f>IF('Board Summary'!$B$5="","",'Board Summary'!$B$5)</f>
        <v/>
      </c>
      <c r="B888" t="str">
        <f>IF('Board Summary'!$B$6="","",'Board Summary'!$B$6)</f>
        <v/>
      </c>
      <c r="C888" t="str">
        <f>IF('Board Summary'!$B$7="","",'Board Summary'!$B$7)</f>
        <v/>
      </c>
      <c r="D888" t="str">
        <f>IF('Board Summary'!$B$8="","",'Board Summary'!$B$8)</f>
        <v/>
      </c>
      <c r="E888" s="33" t="str">
        <f>IF('Board Summary'!$B$9="","",'Board Summary'!$B$9)</f>
        <v/>
      </c>
      <c r="F888" s="33" t="str">
        <f>IF('Board Summary'!$C$9="","",'Board Summary'!$C$9)</f>
        <v/>
      </c>
      <c r="G888" s="33" t="str">
        <f>IF('Board Summary'!$E$9="","",'Board Summary'!$E$9)</f>
        <v/>
      </c>
      <c r="H888" t="str">
        <v>4.5 MS3</v>
      </c>
      <c r="I888" t="str">
        <v>Not assessed</v>
      </c>
    </row>
    <row r="889" spans="1:9" x14ac:dyDescent="0.35">
      <c r="A889" t="str">
        <f>IF('Board Summary'!$B$5="","",'Board Summary'!$B$5)</f>
        <v/>
      </c>
      <c r="B889" t="str">
        <f>IF('Board Summary'!$B$6="","",'Board Summary'!$B$6)</f>
        <v/>
      </c>
      <c r="C889" t="str">
        <f>IF('Board Summary'!$B$7="","",'Board Summary'!$B$7)</f>
        <v/>
      </c>
      <c r="D889" t="str">
        <f>IF('Board Summary'!$B$8="","",'Board Summary'!$B$8)</f>
        <v/>
      </c>
      <c r="E889" s="33" t="str">
        <f>IF('Board Summary'!$B$9="","",'Board Summary'!$B$9)</f>
        <v/>
      </c>
      <c r="F889" s="33" t="str">
        <f>IF('Board Summary'!$C$9="","",'Board Summary'!$C$9)</f>
        <v/>
      </c>
      <c r="G889" s="33" t="str">
        <f>IF('Board Summary'!$E$9="","",'Board Summary'!$E$9)</f>
        <v/>
      </c>
      <c r="H889" t="str">
        <v>4.5 MS4</v>
      </c>
      <c r="I889" t="str">
        <v>Not assessed</v>
      </c>
    </row>
    <row r="890" spans="1:9" x14ac:dyDescent="0.35">
      <c r="A890" t="str">
        <f>IF('Board Summary'!$B$5="","",'Board Summary'!$B$5)</f>
        <v/>
      </c>
      <c r="B890" t="str">
        <f>IF('Board Summary'!$B$6="","",'Board Summary'!$B$6)</f>
        <v/>
      </c>
      <c r="C890" t="str">
        <f>IF('Board Summary'!$B$7="","",'Board Summary'!$B$7)</f>
        <v/>
      </c>
      <c r="D890" t="str">
        <f>IF('Board Summary'!$B$8="","",'Board Summary'!$B$8)</f>
        <v/>
      </c>
      <c r="E890" s="33" t="str">
        <f>IF('Board Summary'!$B$9="","",'Board Summary'!$B$9)</f>
        <v/>
      </c>
      <c r="F890" s="33" t="str">
        <f>IF('Board Summary'!$C$9="","",'Board Summary'!$C$9)</f>
        <v/>
      </c>
      <c r="G890" s="33" t="str">
        <f>IF('Board Summary'!$E$9="","",'Board Summary'!$E$9)</f>
        <v/>
      </c>
      <c r="H890" t="str">
        <v>4.5 QR1</v>
      </c>
      <c r="I890" t="str">
        <v>Not assessed</v>
      </c>
    </row>
    <row r="891" spans="1:9" x14ac:dyDescent="0.35">
      <c r="A891" t="str">
        <f>IF('Board Summary'!$B$5="","",'Board Summary'!$B$5)</f>
        <v/>
      </c>
      <c r="B891" t="str">
        <f>IF('Board Summary'!$B$6="","",'Board Summary'!$B$6)</f>
        <v/>
      </c>
      <c r="C891" t="str">
        <f>IF('Board Summary'!$B$7="","",'Board Summary'!$B$7)</f>
        <v/>
      </c>
      <c r="D891" t="str">
        <f>IF('Board Summary'!$B$8="","",'Board Summary'!$B$8)</f>
        <v/>
      </c>
      <c r="E891" s="33" t="str">
        <f>IF('Board Summary'!$B$9="","",'Board Summary'!$B$9)</f>
        <v/>
      </c>
      <c r="F891" s="33" t="str">
        <f>IF('Board Summary'!$C$9="","",'Board Summary'!$C$9)</f>
        <v/>
      </c>
      <c r="G891" s="33" t="str">
        <f>IF('Board Summary'!$E$9="","",'Board Summary'!$E$9)</f>
        <v/>
      </c>
      <c r="H891" t="str">
        <v>4.5 QR2</v>
      </c>
      <c r="I891" t="str">
        <v>Not assessed</v>
      </c>
    </row>
    <row r="892" spans="1:9" x14ac:dyDescent="0.35">
      <c r="A892" t="str">
        <f>IF('Board Summary'!$B$5="","",'Board Summary'!$B$5)</f>
        <v/>
      </c>
      <c r="B892" t="str">
        <f>IF('Board Summary'!$B$6="","",'Board Summary'!$B$6)</f>
        <v/>
      </c>
      <c r="C892" t="str">
        <f>IF('Board Summary'!$B$7="","",'Board Summary'!$B$7)</f>
        <v/>
      </c>
      <c r="D892" t="str">
        <f>IF('Board Summary'!$B$8="","",'Board Summary'!$B$8)</f>
        <v/>
      </c>
      <c r="E892" s="33" t="str">
        <f>IF('Board Summary'!$B$9="","",'Board Summary'!$B$9)</f>
        <v/>
      </c>
      <c r="F892" s="33" t="str">
        <f>IF('Board Summary'!$C$9="","",'Board Summary'!$C$9)</f>
        <v/>
      </c>
      <c r="G892" s="33" t="str">
        <f>IF('Board Summary'!$E$9="","",'Board Summary'!$E$9)</f>
        <v/>
      </c>
      <c r="H892" t="str">
        <v>4.5 QR3</v>
      </c>
      <c r="I892" t="str">
        <v>Not assessed</v>
      </c>
    </row>
    <row r="893" spans="1:9" x14ac:dyDescent="0.35">
      <c r="A893" t="str">
        <f>IF('Board Summary'!$B$5="","",'Board Summary'!$B$5)</f>
        <v/>
      </c>
      <c r="B893" t="str">
        <f>IF('Board Summary'!$B$6="","",'Board Summary'!$B$6)</f>
        <v/>
      </c>
      <c r="C893" t="str">
        <f>IF('Board Summary'!$B$7="","",'Board Summary'!$B$7)</f>
        <v/>
      </c>
      <c r="D893" t="str">
        <f>IF('Board Summary'!$B$8="","",'Board Summary'!$B$8)</f>
        <v/>
      </c>
      <c r="E893" s="33" t="str">
        <f>IF('Board Summary'!$B$9="","",'Board Summary'!$B$9)</f>
        <v/>
      </c>
      <c r="F893" s="33" t="str">
        <f>IF('Board Summary'!$C$9="","",'Board Summary'!$C$9)</f>
        <v/>
      </c>
      <c r="G893" s="33" t="str">
        <f>IF('Board Summary'!$E$9="","",'Board Summary'!$E$9)</f>
        <v/>
      </c>
      <c r="H893" t="str">
        <v>4.5 QR4</v>
      </c>
      <c r="I893" t="str">
        <v>Not assessed</v>
      </c>
    </row>
    <row r="894" spans="1:9" x14ac:dyDescent="0.35">
      <c r="A894" t="str">
        <f>IF('Board Summary'!$B$5="","",'Board Summary'!$B$5)</f>
        <v/>
      </c>
      <c r="B894" t="str">
        <f>IF('Board Summary'!$B$6="","",'Board Summary'!$B$6)</f>
        <v/>
      </c>
      <c r="C894" t="str">
        <f>IF('Board Summary'!$B$7="","",'Board Summary'!$B$7)</f>
        <v/>
      </c>
      <c r="D894" t="str">
        <f>IF('Board Summary'!$B$8="","",'Board Summary'!$B$8)</f>
        <v/>
      </c>
      <c r="E894" s="33" t="str">
        <f>IF('Board Summary'!$B$9="","",'Board Summary'!$B$9)</f>
        <v/>
      </c>
      <c r="F894" s="33" t="str">
        <f>IF('Board Summary'!$C$9="","",'Board Summary'!$C$9)</f>
        <v/>
      </c>
      <c r="G894" s="33" t="str">
        <f>IF('Board Summary'!$E$9="","",'Board Summary'!$E$9)</f>
        <v/>
      </c>
      <c r="H894" t="str">
        <v>4.5 QR5</v>
      </c>
      <c r="I894" t="str">
        <v>Not assessed</v>
      </c>
    </row>
    <row r="895" spans="1:9" x14ac:dyDescent="0.35">
      <c r="A895" t="str">
        <f>IF('Board Summary'!$B$5="","",'Board Summary'!$B$5)</f>
        <v/>
      </c>
      <c r="B895" t="str">
        <f>IF('Board Summary'!$B$6="","",'Board Summary'!$B$6)</f>
        <v/>
      </c>
      <c r="C895" t="str">
        <f>IF('Board Summary'!$B$7="","",'Board Summary'!$B$7)</f>
        <v/>
      </c>
      <c r="D895" t="str">
        <f>IF('Board Summary'!$B$8="","",'Board Summary'!$B$8)</f>
        <v/>
      </c>
      <c r="E895" s="33" t="str">
        <f>IF('Board Summary'!$B$9="","",'Board Summary'!$B$9)</f>
        <v/>
      </c>
      <c r="F895" s="33" t="str">
        <f>IF('Board Summary'!$C$9="","",'Board Summary'!$C$9)</f>
        <v/>
      </c>
      <c r="G895" s="33" t="str">
        <f>IF('Board Summary'!$E$9="","",'Board Summary'!$E$9)</f>
        <v/>
      </c>
      <c r="H895" t="str">
        <v>4.5 QR6</v>
      </c>
      <c r="I895" t="str">
        <v>Not assessed</v>
      </c>
    </row>
    <row r="896" spans="1:9" x14ac:dyDescent="0.35">
      <c r="A896" t="str">
        <f>IF('Board Summary'!$B$5="","",'Board Summary'!$B$5)</f>
        <v/>
      </c>
      <c r="B896" t="str">
        <f>IF('Board Summary'!$B$6="","",'Board Summary'!$B$6)</f>
        <v/>
      </c>
      <c r="C896" t="str">
        <f>IF('Board Summary'!$B$7="","",'Board Summary'!$B$7)</f>
        <v/>
      </c>
      <c r="D896" t="str">
        <f>IF('Board Summary'!$B$8="","",'Board Summary'!$B$8)</f>
        <v/>
      </c>
      <c r="E896" s="33" t="str">
        <f>IF('Board Summary'!$B$9="","",'Board Summary'!$B$9)</f>
        <v/>
      </c>
      <c r="F896" s="33" t="str">
        <f>IF('Board Summary'!$C$9="","",'Board Summary'!$C$9)</f>
        <v/>
      </c>
      <c r="G896" s="33" t="str">
        <f>IF('Board Summary'!$E$9="","",'Board Summary'!$E$9)</f>
        <v/>
      </c>
      <c r="H896" t="str">
        <v>4.5 QR7</v>
      </c>
      <c r="I896" t="str">
        <v>Not assessed</v>
      </c>
    </row>
    <row r="897" spans="1:9" x14ac:dyDescent="0.35">
      <c r="A897" t="str">
        <f>IF('Board Summary'!$B$5="","",'Board Summary'!$B$5)</f>
        <v/>
      </c>
      <c r="B897" t="str">
        <f>IF('Board Summary'!$B$6="","",'Board Summary'!$B$6)</f>
        <v/>
      </c>
      <c r="C897" t="str">
        <f>IF('Board Summary'!$B$7="","",'Board Summary'!$B$7)</f>
        <v/>
      </c>
      <c r="D897" t="str">
        <f>IF('Board Summary'!$B$8="","",'Board Summary'!$B$8)</f>
        <v/>
      </c>
      <c r="E897" s="33" t="str">
        <f>IF('Board Summary'!$B$9="","",'Board Summary'!$B$9)</f>
        <v/>
      </c>
      <c r="F897" s="33" t="str">
        <f>IF('Board Summary'!$C$9="","",'Board Summary'!$C$9)</f>
        <v/>
      </c>
      <c r="G897" s="33" t="str">
        <f>IF('Board Summary'!$E$9="","",'Board Summary'!$E$9)</f>
        <v/>
      </c>
      <c r="H897" t="str">
        <v>4.5 QR8</v>
      </c>
      <c r="I897" t="str">
        <v>Not assessed</v>
      </c>
    </row>
    <row r="898" spans="1:9" x14ac:dyDescent="0.35">
      <c r="A898" t="str">
        <f>IF('Board Summary'!$B$5="","",'Board Summary'!$B$5)</f>
        <v/>
      </c>
      <c r="B898" t="str">
        <f>IF('Board Summary'!$B$6="","",'Board Summary'!$B$6)</f>
        <v/>
      </c>
      <c r="C898" t="str">
        <f>IF('Board Summary'!$B$7="","",'Board Summary'!$B$7)</f>
        <v/>
      </c>
      <c r="D898" t="str">
        <f>IF('Board Summary'!$B$8="","",'Board Summary'!$B$8)</f>
        <v/>
      </c>
      <c r="E898" s="33" t="str">
        <f>IF('Board Summary'!$B$9="","",'Board Summary'!$B$9)</f>
        <v/>
      </c>
      <c r="F898" s="33" t="str">
        <f>IF('Board Summary'!$C$9="","",'Board Summary'!$C$9)</f>
        <v/>
      </c>
      <c r="G898" s="33" t="str">
        <f>IF('Board Summary'!$E$9="","",'Board Summary'!$E$9)</f>
        <v/>
      </c>
      <c r="H898" t="str">
        <v>5.1 MS1</v>
      </c>
      <c r="I898" t="str">
        <v>Not assessed</v>
      </c>
    </row>
    <row r="899" spans="1:9" x14ac:dyDescent="0.35">
      <c r="A899" t="str">
        <f>IF('Board Summary'!$B$5="","",'Board Summary'!$B$5)</f>
        <v/>
      </c>
      <c r="B899" t="str">
        <f>IF('Board Summary'!$B$6="","",'Board Summary'!$B$6)</f>
        <v/>
      </c>
      <c r="C899" t="str">
        <f>IF('Board Summary'!$B$7="","",'Board Summary'!$B$7)</f>
        <v/>
      </c>
      <c r="D899" t="str">
        <f>IF('Board Summary'!$B$8="","",'Board Summary'!$B$8)</f>
        <v/>
      </c>
      <c r="E899" s="33" t="str">
        <f>IF('Board Summary'!$B$9="","",'Board Summary'!$B$9)</f>
        <v/>
      </c>
      <c r="F899" s="33" t="str">
        <f>IF('Board Summary'!$C$9="","",'Board Summary'!$C$9)</f>
        <v/>
      </c>
      <c r="G899" s="33" t="str">
        <f>IF('Board Summary'!$E$9="","",'Board Summary'!$E$9)</f>
        <v/>
      </c>
      <c r="H899" t="str">
        <v>5.1 MS2</v>
      </c>
      <c r="I899" t="str">
        <v>Not assessed</v>
      </c>
    </row>
    <row r="900" spans="1:9" x14ac:dyDescent="0.35">
      <c r="A900" t="str">
        <f>IF('Board Summary'!$B$5="","",'Board Summary'!$B$5)</f>
        <v/>
      </c>
      <c r="B900" t="str">
        <f>IF('Board Summary'!$B$6="","",'Board Summary'!$B$6)</f>
        <v/>
      </c>
      <c r="C900" t="str">
        <f>IF('Board Summary'!$B$7="","",'Board Summary'!$B$7)</f>
        <v/>
      </c>
      <c r="D900" t="str">
        <f>IF('Board Summary'!$B$8="","",'Board Summary'!$B$8)</f>
        <v/>
      </c>
      <c r="E900" s="33" t="str">
        <f>IF('Board Summary'!$B$9="","",'Board Summary'!$B$9)</f>
        <v/>
      </c>
      <c r="F900" s="33" t="str">
        <f>IF('Board Summary'!$C$9="","",'Board Summary'!$C$9)</f>
        <v/>
      </c>
      <c r="G900" s="33" t="str">
        <f>IF('Board Summary'!$E$9="","",'Board Summary'!$E$9)</f>
        <v/>
      </c>
      <c r="H900" t="str">
        <v>5.1 MS3</v>
      </c>
      <c r="I900" t="str">
        <v>Not assessed</v>
      </c>
    </row>
    <row r="901" spans="1:9" x14ac:dyDescent="0.35">
      <c r="A901" t="str">
        <f>IF('Board Summary'!$B$5="","",'Board Summary'!$B$5)</f>
        <v/>
      </c>
      <c r="B901" t="str">
        <f>IF('Board Summary'!$B$6="","",'Board Summary'!$B$6)</f>
        <v/>
      </c>
      <c r="C901" t="str">
        <f>IF('Board Summary'!$B$7="","",'Board Summary'!$B$7)</f>
        <v/>
      </c>
      <c r="D901" t="str">
        <f>IF('Board Summary'!$B$8="","",'Board Summary'!$B$8)</f>
        <v/>
      </c>
      <c r="E901" s="33" t="str">
        <f>IF('Board Summary'!$B$9="","",'Board Summary'!$B$9)</f>
        <v/>
      </c>
      <c r="F901" s="33" t="str">
        <f>IF('Board Summary'!$C$9="","",'Board Summary'!$C$9)</f>
        <v/>
      </c>
      <c r="G901" s="33" t="str">
        <f>IF('Board Summary'!$E$9="","",'Board Summary'!$E$9)</f>
        <v/>
      </c>
      <c r="H901" t="str">
        <v>5.1 MS4</v>
      </c>
      <c r="I901" t="str">
        <v>Not assessed</v>
      </c>
    </row>
    <row r="902" spans="1:9" x14ac:dyDescent="0.35">
      <c r="A902" t="str">
        <f>IF('Board Summary'!$B$5="","",'Board Summary'!$B$5)</f>
        <v/>
      </c>
      <c r="B902" t="str">
        <f>IF('Board Summary'!$B$6="","",'Board Summary'!$B$6)</f>
        <v/>
      </c>
      <c r="C902" t="str">
        <f>IF('Board Summary'!$B$7="","",'Board Summary'!$B$7)</f>
        <v/>
      </c>
      <c r="D902" t="str">
        <f>IF('Board Summary'!$B$8="","",'Board Summary'!$B$8)</f>
        <v/>
      </c>
      <c r="E902" s="33" t="str">
        <f>IF('Board Summary'!$B$9="","",'Board Summary'!$B$9)</f>
        <v/>
      </c>
      <c r="F902" s="33" t="str">
        <f>IF('Board Summary'!$C$9="","",'Board Summary'!$C$9)</f>
        <v/>
      </c>
      <c r="G902" s="33" t="str">
        <f>IF('Board Summary'!$E$9="","",'Board Summary'!$E$9)</f>
        <v/>
      </c>
      <c r="H902" t="str">
        <v>5.1 MS5</v>
      </c>
      <c r="I902" t="str">
        <v>Not assessed</v>
      </c>
    </row>
    <row r="903" spans="1:9" x14ac:dyDescent="0.35">
      <c r="A903" t="str">
        <f>IF('Board Summary'!$B$5="","",'Board Summary'!$B$5)</f>
        <v/>
      </c>
      <c r="B903" t="str">
        <f>IF('Board Summary'!$B$6="","",'Board Summary'!$B$6)</f>
        <v/>
      </c>
      <c r="C903" t="str">
        <f>IF('Board Summary'!$B$7="","",'Board Summary'!$B$7)</f>
        <v/>
      </c>
      <c r="D903" t="str">
        <f>IF('Board Summary'!$B$8="","",'Board Summary'!$B$8)</f>
        <v/>
      </c>
      <c r="E903" s="33" t="str">
        <f>IF('Board Summary'!$B$9="","",'Board Summary'!$B$9)</f>
        <v/>
      </c>
      <c r="F903" s="33" t="str">
        <f>IF('Board Summary'!$C$9="","",'Board Summary'!$C$9)</f>
        <v/>
      </c>
      <c r="G903" s="33" t="str">
        <f>IF('Board Summary'!$E$9="","",'Board Summary'!$E$9)</f>
        <v/>
      </c>
      <c r="H903" t="str">
        <v>5.1 MS6</v>
      </c>
      <c r="I903" t="str">
        <v>Not assessed</v>
      </c>
    </row>
    <row r="904" spans="1:9" x14ac:dyDescent="0.35">
      <c r="A904" t="str">
        <f>IF('Board Summary'!$B$5="","",'Board Summary'!$B$5)</f>
        <v/>
      </c>
      <c r="B904" t="str">
        <f>IF('Board Summary'!$B$6="","",'Board Summary'!$B$6)</f>
        <v/>
      </c>
      <c r="C904" t="str">
        <f>IF('Board Summary'!$B$7="","",'Board Summary'!$B$7)</f>
        <v/>
      </c>
      <c r="D904" t="str">
        <f>IF('Board Summary'!$B$8="","",'Board Summary'!$B$8)</f>
        <v/>
      </c>
      <c r="E904" s="33" t="str">
        <f>IF('Board Summary'!$B$9="","",'Board Summary'!$B$9)</f>
        <v/>
      </c>
      <c r="F904" s="33" t="str">
        <f>IF('Board Summary'!$C$9="","",'Board Summary'!$C$9)</f>
        <v/>
      </c>
      <c r="G904" s="33" t="str">
        <f>IF('Board Summary'!$E$9="","",'Board Summary'!$E$9)</f>
        <v/>
      </c>
      <c r="H904" t="str">
        <v>5.1 MS7</v>
      </c>
      <c r="I904" t="str">
        <v>Not assessed</v>
      </c>
    </row>
    <row r="905" spans="1:9" x14ac:dyDescent="0.35">
      <c r="A905" t="str">
        <f>IF('Board Summary'!$B$5="","",'Board Summary'!$B$5)</f>
        <v/>
      </c>
      <c r="B905" t="str">
        <f>IF('Board Summary'!$B$6="","",'Board Summary'!$B$6)</f>
        <v/>
      </c>
      <c r="C905" t="str">
        <f>IF('Board Summary'!$B$7="","",'Board Summary'!$B$7)</f>
        <v/>
      </c>
      <c r="D905" t="str">
        <f>IF('Board Summary'!$B$8="","",'Board Summary'!$B$8)</f>
        <v/>
      </c>
      <c r="E905" s="33" t="str">
        <f>IF('Board Summary'!$B$9="","",'Board Summary'!$B$9)</f>
        <v/>
      </c>
      <c r="F905" s="33" t="str">
        <f>IF('Board Summary'!$C$9="","",'Board Summary'!$C$9)</f>
        <v/>
      </c>
      <c r="G905" s="33" t="str">
        <f>IF('Board Summary'!$E$9="","",'Board Summary'!$E$9)</f>
        <v/>
      </c>
      <c r="H905" t="str">
        <v>5.1 MS8</v>
      </c>
      <c r="I905" t="str">
        <v>Not assessed</v>
      </c>
    </row>
    <row r="906" spans="1:9" x14ac:dyDescent="0.35">
      <c r="A906" t="str">
        <f>IF('Board Summary'!$B$5="","",'Board Summary'!$B$5)</f>
        <v/>
      </c>
      <c r="B906" t="str">
        <f>IF('Board Summary'!$B$6="","",'Board Summary'!$B$6)</f>
        <v/>
      </c>
      <c r="C906" t="str">
        <f>IF('Board Summary'!$B$7="","",'Board Summary'!$B$7)</f>
        <v/>
      </c>
      <c r="D906" t="str">
        <f>IF('Board Summary'!$B$8="","",'Board Summary'!$B$8)</f>
        <v/>
      </c>
      <c r="E906" s="33" t="str">
        <f>IF('Board Summary'!$B$9="","",'Board Summary'!$B$9)</f>
        <v/>
      </c>
      <c r="F906" s="33" t="str">
        <f>IF('Board Summary'!$C$9="","",'Board Summary'!$C$9)</f>
        <v/>
      </c>
      <c r="G906" s="33" t="str">
        <f>IF('Board Summary'!$E$9="","",'Board Summary'!$E$9)</f>
        <v/>
      </c>
      <c r="H906" t="str">
        <v>5.1 MS9</v>
      </c>
      <c r="I906" t="str">
        <v>Not assessed</v>
      </c>
    </row>
    <row r="907" spans="1:9" x14ac:dyDescent="0.35">
      <c r="A907" t="str">
        <f>IF('Board Summary'!$B$5="","",'Board Summary'!$B$5)</f>
        <v/>
      </c>
      <c r="B907" t="str">
        <f>IF('Board Summary'!$B$6="","",'Board Summary'!$B$6)</f>
        <v/>
      </c>
      <c r="C907" t="str">
        <f>IF('Board Summary'!$B$7="","",'Board Summary'!$B$7)</f>
        <v/>
      </c>
      <c r="D907" t="str">
        <f>IF('Board Summary'!$B$8="","",'Board Summary'!$B$8)</f>
        <v/>
      </c>
      <c r="E907" s="33" t="str">
        <f>IF('Board Summary'!$B$9="","",'Board Summary'!$B$9)</f>
        <v/>
      </c>
      <c r="F907" s="33" t="str">
        <f>IF('Board Summary'!$C$9="","",'Board Summary'!$C$9)</f>
        <v/>
      </c>
      <c r="G907" s="33" t="str">
        <f>IF('Board Summary'!$E$9="","",'Board Summary'!$E$9)</f>
        <v/>
      </c>
      <c r="H907" t="str">
        <v>5.1 MS10</v>
      </c>
      <c r="I907" t="str">
        <v>Not assessed</v>
      </c>
    </row>
    <row r="908" spans="1:9" x14ac:dyDescent="0.35">
      <c r="A908" t="str">
        <f>IF('Board Summary'!$B$5="","",'Board Summary'!$B$5)</f>
        <v/>
      </c>
      <c r="B908" t="str">
        <f>IF('Board Summary'!$B$6="","",'Board Summary'!$B$6)</f>
        <v/>
      </c>
      <c r="C908" t="str">
        <f>IF('Board Summary'!$B$7="","",'Board Summary'!$B$7)</f>
        <v/>
      </c>
      <c r="D908" t="str">
        <f>IF('Board Summary'!$B$8="","",'Board Summary'!$B$8)</f>
        <v/>
      </c>
      <c r="E908" s="33" t="str">
        <f>IF('Board Summary'!$B$9="","",'Board Summary'!$B$9)</f>
        <v/>
      </c>
      <c r="F908" s="33" t="str">
        <f>IF('Board Summary'!$C$9="","",'Board Summary'!$C$9)</f>
        <v/>
      </c>
      <c r="G908" s="33" t="str">
        <f>IF('Board Summary'!$E$9="","",'Board Summary'!$E$9)</f>
        <v/>
      </c>
      <c r="H908" t="str">
        <v>5.1 MS11</v>
      </c>
      <c r="I908" t="str">
        <v>Not assessed</v>
      </c>
    </row>
    <row r="909" spans="1:9" x14ac:dyDescent="0.35">
      <c r="A909" t="str">
        <f>IF('Board Summary'!$B$5="","",'Board Summary'!$B$5)</f>
        <v/>
      </c>
      <c r="B909" t="str">
        <f>IF('Board Summary'!$B$6="","",'Board Summary'!$B$6)</f>
        <v/>
      </c>
      <c r="C909" t="str">
        <f>IF('Board Summary'!$B$7="","",'Board Summary'!$B$7)</f>
        <v/>
      </c>
      <c r="D909" t="str">
        <f>IF('Board Summary'!$B$8="","",'Board Summary'!$B$8)</f>
        <v/>
      </c>
      <c r="E909" s="33" t="str">
        <f>IF('Board Summary'!$B$9="","",'Board Summary'!$B$9)</f>
        <v/>
      </c>
      <c r="F909" s="33" t="str">
        <f>IF('Board Summary'!$C$9="","",'Board Summary'!$C$9)</f>
        <v/>
      </c>
      <c r="G909" s="33" t="str">
        <f>IF('Board Summary'!$E$9="","",'Board Summary'!$E$9)</f>
        <v/>
      </c>
      <c r="H909" t="str">
        <v>5.1 QR1</v>
      </c>
      <c r="I909" t="str">
        <v>Not assessed</v>
      </c>
    </row>
    <row r="910" spans="1:9" x14ac:dyDescent="0.35">
      <c r="A910" t="str">
        <f>IF('Board Summary'!$B$5="","",'Board Summary'!$B$5)</f>
        <v/>
      </c>
      <c r="B910" t="str">
        <f>IF('Board Summary'!$B$6="","",'Board Summary'!$B$6)</f>
        <v/>
      </c>
      <c r="C910" t="str">
        <f>IF('Board Summary'!$B$7="","",'Board Summary'!$B$7)</f>
        <v/>
      </c>
      <c r="D910" t="str">
        <f>IF('Board Summary'!$B$8="","",'Board Summary'!$B$8)</f>
        <v/>
      </c>
      <c r="E910" s="33" t="str">
        <f>IF('Board Summary'!$B$9="","",'Board Summary'!$B$9)</f>
        <v/>
      </c>
      <c r="F910" s="33" t="str">
        <f>IF('Board Summary'!$C$9="","",'Board Summary'!$C$9)</f>
        <v/>
      </c>
      <c r="G910" s="33" t="str">
        <f>IF('Board Summary'!$E$9="","",'Board Summary'!$E$9)</f>
        <v/>
      </c>
      <c r="H910" t="str">
        <v>5.1 QR2</v>
      </c>
      <c r="I910" t="str">
        <v>Not assessed</v>
      </c>
    </row>
    <row r="911" spans="1:9" x14ac:dyDescent="0.35">
      <c r="A911" t="str">
        <f>IF('Board Summary'!$B$5="","",'Board Summary'!$B$5)</f>
        <v/>
      </c>
      <c r="B911" t="str">
        <f>IF('Board Summary'!$B$6="","",'Board Summary'!$B$6)</f>
        <v/>
      </c>
      <c r="C911" t="str">
        <f>IF('Board Summary'!$B$7="","",'Board Summary'!$B$7)</f>
        <v/>
      </c>
      <c r="D911" t="str">
        <f>IF('Board Summary'!$B$8="","",'Board Summary'!$B$8)</f>
        <v/>
      </c>
      <c r="E911" s="33" t="str">
        <f>IF('Board Summary'!$B$9="","",'Board Summary'!$B$9)</f>
        <v/>
      </c>
      <c r="F911" s="33" t="str">
        <f>IF('Board Summary'!$C$9="","",'Board Summary'!$C$9)</f>
        <v/>
      </c>
      <c r="G911" s="33" t="str">
        <f>IF('Board Summary'!$E$9="","",'Board Summary'!$E$9)</f>
        <v/>
      </c>
      <c r="H911" t="str">
        <v>5.1 QR3</v>
      </c>
      <c r="I911" t="str">
        <v>Not assessed</v>
      </c>
    </row>
    <row r="912" spans="1:9" x14ac:dyDescent="0.35">
      <c r="A912" t="str">
        <f>IF('Board Summary'!$B$5="","",'Board Summary'!$B$5)</f>
        <v/>
      </c>
      <c r="B912" t="str">
        <f>IF('Board Summary'!$B$6="","",'Board Summary'!$B$6)</f>
        <v/>
      </c>
      <c r="C912" t="str">
        <f>IF('Board Summary'!$B$7="","",'Board Summary'!$B$7)</f>
        <v/>
      </c>
      <c r="D912" t="str">
        <f>IF('Board Summary'!$B$8="","",'Board Summary'!$B$8)</f>
        <v/>
      </c>
      <c r="E912" s="33" t="str">
        <f>IF('Board Summary'!$B$9="","",'Board Summary'!$B$9)</f>
        <v/>
      </c>
      <c r="F912" s="33" t="str">
        <f>IF('Board Summary'!$C$9="","",'Board Summary'!$C$9)</f>
        <v/>
      </c>
      <c r="G912" s="33" t="str">
        <f>IF('Board Summary'!$E$9="","",'Board Summary'!$E$9)</f>
        <v/>
      </c>
      <c r="H912" t="str">
        <v>5.1 QR4</v>
      </c>
      <c r="I912" t="str">
        <v>Not assessed</v>
      </c>
    </row>
    <row r="913" spans="1:9" x14ac:dyDescent="0.35">
      <c r="A913" t="str">
        <f>IF('Board Summary'!$B$5="","",'Board Summary'!$B$5)</f>
        <v/>
      </c>
      <c r="B913" t="str">
        <f>IF('Board Summary'!$B$6="","",'Board Summary'!$B$6)</f>
        <v/>
      </c>
      <c r="C913" t="str">
        <f>IF('Board Summary'!$B$7="","",'Board Summary'!$B$7)</f>
        <v/>
      </c>
      <c r="D913" t="str">
        <f>IF('Board Summary'!$B$8="","",'Board Summary'!$B$8)</f>
        <v/>
      </c>
      <c r="E913" s="33" t="str">
        <f>IF('Board Summary'!$B$9="","",'Board Summary'!$B$9)</f>
        <v/>
      </c>
      <c r="F913" s="33" t="str">
        <f>IF('Board Summary'!$C$9="","",'Board Summary'!$C$9)</f>
        <v/>
      </c>
      <c r="G913" s="33" t="str">
        <f>IF('Board Summary'!$E$9="","",'Board Summary'!$E$9)</f>
        <v/>
      </c>
      <c r="H913" t="str">
        <v>5.2 MS1</v>
      </c>
      <c r="I913" t="str">
        <v>Not assessed</v>
      </c>
    </row>
    <row r="914" spans="1:9" x14ac:dyDescent="0.35">
      <c r="A914" t="str">
        <f>IF('Board Summary'!$B$5="","",'Board Summary'!$B$5)</f>
        <v/>
      </c>
      <c r="B914" t="str">
        <f>IF('Board Summary'!$B$6="","",'Board Summary'!$B$6)</f>
        <v/>
      </c>
      <c r="C914" t="str">
        <f>IF('Board Summary'!$B$7="","",'Board Summary'!$B$7)</f>
        <v/>
      </c>
      <c r="D914" t="str">
        <f>IF('Board Summary'!$B$8="","",'Board Summary'!$B$8)</f>
        <v/>
      </c>
      <c r="E914" s="33" t="str">
        <f>IF('Board Summary'!$B$9="","",'Board Summary'!$B$9)</f>
        <v/>
      </c>
      <c r="F914" s="33" t="str">
        <f>IF('Board Summary'!$C$9="","",'Board Summary'!$C$9)</f>
        <v/>
      </c>
      <c r="G914" s="33" t="str">
        <f>IF('Board Summary'!$E$9="","",'Board Summary'!$E$9)</f>
        <v/>
      </c>
      <c r="H914" t="str">
        <v>5.2 MS2</v>
      </c>
      <c r="I914" t="str">
        <v>Not assessed</v>
      </c>
    </row>
    <row r="915" spans="1:9" x14ac:dyDescent="0.35">
      <c r="A915" t="str">
        <f>IF('Board Summary'!$B$5="","",'Board Summary'!$B$5)</f>
        <v/>
      </c>
      <c r="B915" t="str">
        <f>IF('Board Summary'!$B$6="","",'Board Summary'!$B$6)</f>
        <v/>
      </c>
      <c r="C915" t="str">
        <f>IF('Board Summary'!$B$7="","",'Board Summary'!$B$7)</f>
        <v/>
      </c>
      <c r="D915" t="str">
        <f>IF('Board Summary'!$B$8="","",'Board Summary'!$B$8)</f>
        <v/>
      </c>
      <c r="E915" s="33" t="str">
        <f>IF('Board Summary'!$B$9="","",'Board Summary'!$B$9)</f>
        <v/>
      </c>
      <c r="F915" s="33" t="str">
        <f>IF('Board Summary'!$C$9="","",'Board Summary'!$C$9)</f>
        <v/>
      </c>
      <c r="G915" s="33" t="str">
        <f>IF('Board Summary'!$E$9="","",'Board Summary'!$E$9)</f>
        <v/>
      </c>
      <c r="H915" t="str">
        <v>5.2 MS3</v>
      </c>
      <c r="I915" t="str">
        <v>Not assessed</v>
      </c>
    </row>
    <row r="916" spans="1:9" x14ac:dyDescent="0.35">
      <c r="A916" t="str">
        <f>IF('Board Summary'!$B$5="","",'Board Summary'!$B$5)</f>
        <v/>
      </c>
      <c r="B916" t="str">
        <f>IF('Board Summary'!$B$6="","",'Board Summary'!$B$6)</f>
        <v/>
      </c>
      <c r="C916" t="str">
        <f>IF('Board Summary'!$B$7="","",'Board Summary'!$B$7)</f>
        <v/>
      </c>
      <c r="D916" t="str">
        <f>IF('Board Summary'!$B$8="","",'Board Summary'!$B$8)</f>
        <v/>
      </c>
      <c r="E916" s="33" t="str">
        <f>IF('Board Summary'!$B$9="","",'Board Summary'!$B$9)</f>
        <v/>
      </c>
      <c r="F916" s="33" t="str">
        <f>IF('Board Summary'!$C$9="","",'Board Summary'!$C$9)</f>
        <v/>
      </c>
      <c r="G916" s="33" t="str">
        <f>IF('Board Summary'!$E$9="","",'Board Summary'!$E$9)</f>
        <v/>
      </c>
      <c r="H916" t="str">
        <v>5.2 MS4</v>
      </c>
      <c r="I916" t="str">
        <v>Not assessed</v>
      </c>
    </row>
    <row r="917" spans="1:9" x14ac:dyDescent="0.35">
      <c r="A917" t="str">
        <f>IF('Board Summary'!$B$5="","",'Board Summary'!$B$5)</f>
        <v/>
      </c>
      <c r="B917" t="str">
        <f>IF('Board Summary'!$B$6="","",'Board Summary'!$B$6)</f>
        <v/>
      </c>
      <c r="C917" t="str">
        <f>IF('Board Summary'!$B$7="","",'Board Summary'!$B$7)</f>
        <v/>
      </c>
      <c r="D917" t="str">
        <f>IF('Board Summary'!$B$8="","",'Board Summary'!$B$8)</f>
        <v/>
      </c>
      <c r="E917" s="33" t="str">
        <f>IF('Board Summary'!$B$9="","",'Board Summary'!$B$9)</f>
        <v/>
      </c>
      <c r="F917" s="33" t="str">
        <f>IF('Board Summary'!$C$9="","",'Board Summary'!$C$9)</f>
        <v/>
      </c>
      <c r="G917" s="33" t="str">
        <f>IF('Board Summary'!$E$9="","",'Board Summary'!$E$9)</f>
        <v/>
      </c>
      <c r="H917" t="str">
        <v>5.2 MS5</v>
      </c>
      <c r="I917" t="str">
        <v>Not assessed</v>
      </c>
    </row>
    <row r="918" spans="1:9" x14ac:dyDescent="0.35">
      <c r="A918" t="str">
        <f>IF('Board Summary'!$B$5="","",'Board Summary'!$B$5)</f>
        <v/>
      </c>
      <c r="B918" t="str">
        <f>IF('Board Summary'!$B$6="","",'Board Summary'!$B$6)</f>
        <v/>
      </c>
      <c r="C918" t="str">
        <f>IF('Board Summary'!$B$7="","",'Board Summary'!$B$7)</f>
        <v/>
      </c>
      <c r="D918" t="str">
        <f>IF('Board Summary'!$B$8="","",'Board Summary'!$B$8)</f>
        <v/>
      </c>
      <c r="E918" s="33" t="str">
        <f>IF('Board Summary'!$B$9="","",'Board Summary'!$B$9)</f>
        <v/>
      </c>
      <c r="F918" s="33" t="str">
        <f>IF('Board Summary'!$C$9="","",'Board Summary'!$C$9)</f>
        <v/>
      </c>
      <c r="G918" s="33" t="str">
        <f>IF('Board Summary'!$E$9="","",'Board Summary'!$E$9)</f>
        <v/>
      </c>
      <c r="H918" t="str">
        <v>5.2 QR1</v>
      </c>
      <c r="I918" t="str">
        <v>Not assessed</v>
      </c>
    </row>
    <row r="919" spans="1:9" x14ac:dyDescent="0.35">
      <c r="A919" t="str">
        <f>IF('Board Summary'!$B$5="","",'Board Summary'!$B$5)</f>
        <v/>
      </c>
      <c r="B919" t="str">
        <f>IF('Board Summary'!$B$6="","",'Board Summary'!$B$6)</f>
        <v/>
      </c>
      <c r="C919" t="str">
        <f>IF('Board Summary'!$B$7="","",'Board Summary'!$B$7)</f>
        <v/>
      </c>
      <c r="D919" t="str">
        <f>IF('Board Summary'!$B$8="","",'Board Summary'!$B$8)</f>
        <v/>
      </c>
      <c r="E919" s="33" t="str">
        <f>IF('Board Summary'!$B$9="","",'Board Summary'!$B$9)</f>
        <v/>
      </c>
      <c r="F919" s="33" t="str">
        <f>IF('Board Summary'!$C$9="","",'Board Summary'!$C$9)</f>
        <v/>
      </c>
      <c r="G919" s="33" t="str">
        <f>IF('Board Summary'!$E$9="","",'Board Summary'!$E$9)</f>
        <v/>
      </c>
      <c r="H919" t="str">
        <v>5.2 QR2</v>
      </c>
      <c r="I919" t="str">
        <v>Not assessed</v>
      </c>
    </row>
    <row r="920" spans="1:9" x14ac:dyDescent="0.35">
      <c r="A920" t="str">
        <f>IF('Board Summary'!$B$5="","",'Board Summary'!$B$5)</f>
        <v/>
      </c>
      <c r="B920" t="str">
        <f>IF('Board Summary'!$B$6="","",'Board Summary'!$B$6)</f>
        <v/>
      </c>
      <c r="C920" t="str">
        <f>IF('Board Summary'!$B$7="","",'Board Summary'!$B$7)</f>
        <v/>
      </c>
      <c r="D920" t="str">
        <f>IF('Board Summary'!$B$8="","",'Board Summary'!$B$8)</f>
        <v/>
      </c>
      <c r="E920" s="33" t="str">
        <f>IF('Board Summary'!$B$9="","",'Board Summary'!$B$9)</f>
        <v/>
      </c>
      <c r="F920" s="33" t="str">
        <f>IF('Board Summary'!$C$9="","",'Board Summary'!$C$9)</f>
        <v/>
      </c>
      <c r="G920" s="33" t="str">
        <f>IF('Board Summary'!$E$9="","",'Board Summary'!$E$9)</f>
        <v/>
      </c>
      <c r="H920" t="str">
        <v>5.2 QR3</v>
      </c>
      <c r="I920" t="str">
        <v>Not assessed</v>
      </c>
    </row>
    <row r="921" spans="1:9" x14ac:dyDescent="0.35">
      <c r="A921" t="str">
        <f>IF('Board Summary'!$B$5="","",'Board Summary'!$B$5)</f>
        <v/>
      </c>
      <c r="B921" t="str">
        <f>IF('Board Summary'!$B$6="","",'Board Summary'!$B$6)</f>
        <v/>
      </c>
      <c r="C921" t="str">
        <f>IF('Board Summary'!$B$7="","",'Board Summary'!$B$7)</f>
        <v/>
      </c>
      <c r="D921" t="str">
        <f>IF('Board Summary'!$B$8="","",'Board Summary'!$B$8)</f>
        <v/>
      </c>
      <c r="E921" s="33" t="str">
        <f>IF('Board Summary'!$B$9="","",'Board Summary'!$B$9)</f>
        <v/>
      </c>
      <c r="F921" s="33" t="str">
        <f>IF('Board Summary'!$C$9="","",'Board Summary'!$C$9)</f>
        <v/>
      </c>
      <c r="G921" s="33" t="str">
        <f>IF('Board Summary'!$E$9="","",'Board Summary'!$E$9)</f>
        <v/>
      </c>
      <c r="H921" t="str">
        <v>5.3 MS1</v>
      </c>
      <c r="I921" t="str">
        <v>Not assessed</v>
      </c>
    </row>
    <row r="922" spans="1:9" x14ac:dyDescent="0.35">
      <c r="A922" t="str">
        <f>IF('Board Summary'!$B$5="","",'Board Summary'!$B$5)</f>
        <v/>
      </c>
      <c r="B922" t="str">
        <f>IF('Board Summary'!$B$6="","",'Board Summary'!$B$6)</f>
        <v/>
      </c>
      <c r="C922" t="str">
        <f>IF('Board Summary'!$B$7="","",'Board Summary'!$B$7)</f>
        <v/>
      </c>
      <c r="D922" t="str">
        <f>IF('Board Summary'!$B$8="","",'Board Summary'!$B$8)</f>
        <v/>
      </c>
      <c r="E922" s="33" t="str">
        <f>IF('Board Summary'!$B$9="","",'Board Summary'!$B$9)</f>
        <v/>
      </c>
      <c r="F922" s="33" t="str">
        <f>IF('Board Summary'!$C$9="","",'Board Summary'!$C$9)</f>
        <v/>
      </c>
      <c r="G922" s="33" t="str">
        <f>IF('Board Summary'!$E$9="","",'Board Summary'!$E$9)</f>
        <v/>
      </c>
      <c r="H922" t="str">
        <v>5.3 MS2</v>
      </c>
      <c r="I922" t="str">
        <v>Not assessed</v>
      </c>
    </row>
    <row r="923" spans="1:9" x14ac:dyDescent="0.35">
      <c r="A923" t="str">
        <f>IF('Board Summary'!$B$5="","",'Board Summary'!$B$5)</f>
        <v/>
      </c>
      <c r="B923" t="str">
        <f>IF('Board Summary'!$B$6="","",'Board Summary'!$B$6)</f>
        <v/>
      </c>
      <c r="C923" t="str">
        <f>IF('Board Summary'!$B$7="","",'Board Summary'!$B$7)</f>
        <v/>
      </c>
      <c r="D923" t="str">
        <f>IF('Board Summary'!$B$8="","",'Board Summary'!$B$8)</f>
        <v/>
      </c>
      <c r="E923" s="33" t="str">
        <f>IF('Board Summary'!$B$9="","",'Board Summary'!$B$9)</f>
        <v/>
      </c>
      <c r="F923" s="33" t="str">
        <f>IF('Board Summary'!$C$9="","",'Board Summary'!$C$9)</f>
        <v/>
      </c>
      <c r="G923" s="33" t="str">
        <f>IF('Board Summary'!$E$9="","",'Board Summary'!$E$9)</f>
        <v/>
      </c>
      <c r="H923" t="str">
        <v>5.3 MS3</v>
      </c>
      <c r="I923" t="str">
        <v>Not assessed</v>
      </c>
    </row>
    <row r="924" spans="1:9" x14ac:dyDescent="0.35">
      <c r="A924" t="str">
        <f>IF('Board Summary'!$B$5="","",'Board Summary'!$B$5)</f>
        <v/>
      </c>
      <c r="B924" t="str">
        <f>IF('Board Summary'!$B$6="","",'Board Summary'!$B$6)</f>
        <v/>
      </c>
      <c r="C924" t="str">
        <f>IF('Board Summary'!$B$7="","",'Board Summary'!$B$7)</f>
        <v/>
      </c>
      <c r="D924" t="str">
        <f>IF('Board Summary'!$B$8="","",'Board Summary'!$B$8)</f>
        <v/>
      </c>
      <c r="E924" s="33" t="str">
        <f>IF('Board Summary'!$B$9="","",'Board Summary'!$B$9)</f>
        <v/>
      </c>
      <c r="F924" s="33" t="str">
        <f>IF('Board Summary'!$C$9="","",'Board Summary'!$C$9)</f>
        <v/>
      </c>
      <c r="G924" s="33" t="str">
        <f>IF('Board Summary'!$E$9="","",'Board Summary'!$E$9)</f>
        <v/>
      </c>
      <c r="H924" t="str">
        <v>5.3 MS4</v>
      </c>
      <c r="I924" t="str">
        <v>Not assessed</v>
      </c>
    </row>
    <row r="925" spans="1:9" x14ac:dyDescent="0.35">
      <c r="A925" t="str">
        <f>IF('Board Summary'!$B$5="","",'Board Summary'!$B$5)</f>
        <v/>
      </c>
      <c r="B925" t="str">
        <f>IF('Board Summary'!$B$6="","",'Board Summary'!$B$6)</f>
        <v/>
      </c>
      <c r="C925" t="str">
        <f>IF('Board Summary'!$B$7="","",'Board Summary'!$B$7)</f>
        <v/>
      </c>
      <c r="D925" t="str">
        <f>IF('Board Summary'!$B$8="","",'Board Summary'!$B$8)</f>
        <v/>
      </c>
      <c r="E925" s="33" t="str">
        <f>IF('Board Summary'!$B$9="","",'Board Summary'!$B$9)</f>
        <v/>
      </c>
      <c r="F925" s="33" t="str">
        <f>IF('Board Summary'!$C$9="","",'Board Summary'!$C$9)</f>
        <v/>
      </c>
      <c r="G925" s="33" t="str">
        <f>IF('Board Summary'!$E$9="","",'Board Summary'!$E$9)</f>
        <v/>
      </c>
      <c r="H925" t="str">
        <v>5.3 MS5</v>
      </c>
      <c r="I925" t="str">
        <v>Not assessed</v>
      </c>
    </row>
    <row r="926" spans="1:9" x14ac:dyDescent="0.35">
      <c r="A926" t="str">
        <f>IF('Board Summary'!$B$5="","",'Board Summary'!$B$5)</f>
        <v/>
      </c>
      <c r="B926" t="str">
        <f>IF('Board Summary'!$B$6="","",'Board Summary'!$B$6)</f>
        <v/>
      </c>
      <c r="C926" t="str">
        <f>IF('Board Summary'!$B$7="","",'Board Summary'!$B$7)</f>
        <v/>
      </c>
      <c r="D926" t="str">
        <f>IF('Board Summary'!$B$8="","",'Board Summary'!$B$8)</f>
        <v/>
      </c>
      <c r="E926" s="33" t="str">
        <f>IF('Board Summary'!$B$9="","",'Board Summary'!$B$9)</f>
        <v/>
      </c>
      <c r="F926" s="33" t="str">
        <f>IF('Board Summary'!$C$9="","",'Board Summary'!$C$9)</f>
        <v/>
      </c>
      <c r="G926" s="33" t="str">
        <f>IF('Board Summary'!$E$9="","",'Board Summary'!$E$9)</f>
        <v/>
      </c>
      <c r="H926" t="str">
        <v>5.3 QR1</v>
      </c>
      <c r="I926" t="str">
        <v>Not assessed</v>
      </c>
    </row>
    <row r="927" spans="1:9" x14ac:dyDescent="0.35">
      <c r="A927" t="str">
        <f>IF('Board Summary'!$B$5="","",'Board Summary'!$B$5)</f>
        <v/>
      </c>
      <c r="B927" t="str">
        <f>IF('Board Summary'!$B$6="","",'Board Summary'!$B$6)</f>
        <v/>
      </c>
      <c r="C927" t="str">
        <f>IF('Board Summary'!$B$7="","",'Board Summary'!$B$7)</f>
        <v/>
      </c>
      <c r="D927" t="str">
        <f>IF('Board Summary'!$B$8="","",'Board Summary'!$B$8)</f>
        <v/>
      </c>
      <c r="E927" s="33" t="str">
        <f>IF('Board Summary'!$B$9="","",'Board Summary'!$B$9)</f>
        <v/>
      </c>
      <c r="F927" s="33" t="str">
        <f>IF('Board Summary'!$C$9="","",'Board Summary'!$C$9)</f>
        <v/>
      </c>
      <c r="G927" s="33" t="str">
        <f>IF('Board Summary'!$E$9="","",'Board Summary'!$E$9)</f>
        <v/>
      </c>
      <c r="H927" t="str">
        <v>5.3 QR2</v>
      </c>
      <c r="I927" t="str">
        <v>Not assessed</v>
      </c>
    </row>
    <row r="928" spans="1:9" x14ac:dyDescent="0.35">
      <c r="A928" t="str">
        <f>IF('Board Summary'!$B$5="","",'Board Summary'!$B$5)</f>
        <v/>
      </c>
      <c r="B928" t="str">
        <f>IF('Board Summary'!$B$6="","",'Board Summary'!$B$6)</f>
        <v/>
      </c>
      <c r="C928" t="str">
        <f>IF('Board Summary'!$B$7="","",'Board Summary'!$B$7)</f>
        <v/>
      </c>
      <c r="D928" t="str">
        <f>IF('Board Summary'!$B$8="","",'Board Summary'!$B$8)</f>
        <v/>
      </c>
      <c r="E928" s="33" t="str">
        <f>IF('Board Summary'!$B$9="","",'Board Summary'!$B$9)</f>
        <v/>
      </c>
      <c r="F928" s="33" t="str">
        <f>IF('Board Summary'!$C$9="","",'Board Summary'!$C$9)</f>
        <v/>
      </c>
      <c r="G928" s="33" t="str">
        <f>IF('Board Summary'!$E$9="","",'Board Summary'!$E$9)</f>
        <v/>
      </c>
      <c r="H928" t="str">
        <v>5.3 QR3</v>
      </c>
      <c r="I928" t="str">
        <v>Not assessed</v>
      </c>
    </row>
    <row r="929" spans="1:9" x14ac:dyDescent="0.35">
      <c r="A929" t="str">
        <f>IF('Board Summary'!$B$5="","",'Board Summary'!$B$5)</f>
        <v/>
      </c>
      <c r="B929" t="str">
        <f>IF('Board Summary'!$B$6="","",'Board Summary'!$B$6)</f>
        <v/>
      </c>
      <c r="C929" t="str">
        <f>IF('Board Summary'!$B$7="","",'Board Summary'!$B$7)</f>
        <v/>
      </c>
      <c r="D929" t="str">
        <f>IF('Board Summary'!$B$8="","",'Board Summary'!$B$8)</f>
        <v/>
      </c>
      <c r="E929" s="33" t="str">
        <f>IF('Board Summary'!$B$9="","",'Board Summary'!$B$9)</f>
        <v/>
      </c>
      <c r="F929" s="33" t="str">
        <f>IF('Board Summary'!$C$9="","",'Board Summary'!$C$9)</f>
        <v/>
      </c>
      <c r="G929" s="33" t="str">
        <f>IF('Board Summary'!$E$9="","",'Board Summary'!$E$9)</f>
        <v/>
      </c>
      <c r="H929" t="str">
        <v>5.3 QR4</v>
      </c>
      <c r="I929" t="str">
        <v>Not assessed</v>
      </c>
    </row>
    <row r="930" spans="1:9" x14ac:dyDescent="0.35">
      <c r="A930" t="str">
        <f>IF('Board Summary'!$B$5="","",'Board Summary'!$B$5)</f>
        <v/>
      </c>
      <c r="B930" t="str">
        <f>IF('Board Summary'!$B$6="","",'Board Summary'!$B$6)</f>
        <v/>
      </c>
      <c r="C930" t="str">
        <f>IF('Board Summary'!$B$7="","",'Board Summary'!$B$7)</f>
        <v/>
      </c>
      <c r="D930" t="str">
        <f>IF('Board Summary'!$B$8="","",'Board Summary'!$B$8)</f>
        <v/>
      </c>
      <c r="E930" s="33" t="str">
        <f>IF('Board Summary'!$B$9="","",'Board Summary'!$B$9)</f>
        <v/>
      </c>
      <c r="F930" s="33" t="str">
        <f>IF('Board Summary'!$C$9="","",'Board Summary'!$C$9)</f>
        <v/>
      </c>
      <c r="G930" s="33" t="str">
        <f>IF('Board Summary'!$E$9="","",'Board Summary'!$E$9)</f>
        <v/>
      </c>
      <c r="H930" t="str">
        <v>5.3 QR5</v>
      </c>
      <c r="I930" t="str">
        <v>Not assessed</v>
      </c>
    </row>
    <row r="931" spans="1:9" x14ac:dyDescent="0.35">
      <c r="A931" t="str">
        <f>IF('Board Summary'!$B$5="","",'Board Summary'!$B$5)</f>
        <v/>
      </c>
      <c r="B931" t="str">
        <f>IF('Board Summary'!$B$6="","",'Board Summary'!$B$6)</f>
        <v/>
      </c>
      <c r="C931" t="str">
        <f>IF('Board Summary'!$B$7="","",'Board Summary'!$B$7)</f>
        <v/>
      </c>
      <c r="D931" t="str">
        <f>IF('Board Summary'!$B$8="","",'Board Summary'!$B$8)</f>
        <v/>
      </c>
      <c r="E931" s="33" t="str">
        <f>IF('Board Summary'!$B$9="","",'Board Summary'!$B$9)</f>
        <v/>
      </c>
      <c r="F931" s="33" t="str">
        <f>IF('Board Summary'!$C$9="","",'Board Summary'!$C$9)</f>
        <v/>
      </c>
      <c r="G931" s="33" t="str">
        <f>IF('Board Summary'!$E$9="","",'Board Summary'!$E$9)</f>
        <v/>
      </c>
      <c r="H931" t="str">
        <v>5.3 QR6</v>
      </c>
      <c r="I931" t="str">
        <v>Not assessed</v>
      </c>
    </row>
    <row r="932" spans="1:9" x14ac:dyDescent="0.35">
      <c r="A932" t="str">
        <f>IF('Board Summary'!$B$5="","",'Board Summary'!$B$5)</f>
        <v/>
      </c>
      <c r="B932" t="str">
        <f>IF('Board Summary'!$B$6="","",'Board Summary'!$B$6)</f>
        <v/>
      </c>
      <c r="C932" t="str">
        <f>IF('Board Summary'!$B$7="","",'Board Summary'!$B$7)</f>
        <v/>
      </c>
      <c r="D932" t="str">
        <f>IF('Board Summary'!$B$8="","",'Board Summary'!$B$8)</f>
        <v/>
      </c>
      <c r="E932" s="33" t="str">
        <f>IF('Board Summary'!$B$9="","",'Board Summary'!$B$9)</f>
        <v/>
      </c>
      <c r="F932" s="33" t="str">
        <f>IF('Board Summary'!$C$9="","",'Board Summary'!$C$9)</f>
        <v/>
      </c>
      <c r="G932" s="33" t="str">
        <f>IF('Board Summary'!$E$9="","",'Board Summary'!$E$9)</f>
        <v/>
      </c>
      <c r="H932" t="str">
        <v>5.3 QR7</v>
      </c>
      <c r="I932" t="str">
        <v>Not assessed</v>
      </c>
    </row>
    <row r="933" spans="1:9" x14ac:dyDescent="0.35">
      <c r="A933" t="str">
        <f>IF('Board Summary'!$B$5="","",'Board Summary'!$B$5)</f>
        <v/>
      </c>
      <c r="B933" t="str">
        <f>IF('Board Summary'!$B$6="","",'Board Summary'!$B$6)</f>
        <v/>
      </c>
      <c r="C933" t="str">
        <f>IF('Board Summary'!$B$7="","",'Board Summary'!$B$7)</f>
        <v/>
      </c>
      <c r="D933" t="str">
        <f>IF('Board Summary'!$B$8="","",'Board Summary'!$B$8)</f>
        <v/>
      </c>
      <c r="E933" s="33" t="str">
        <f>IF('Board Summary'!$B$9="","",'Board Summary'!$B$9)</f>
        <v/>
      </c>
      <c r="F933" s="33" t="str">
        <f>IF('Board Summary'!$C$9="","",'Board Summary'!$C$9)</f>
        <v/>
      </c>
      <c r="G933" s="33" t="str">
        <f>IF('Board Summary'!$E$9="","",'Board Summary'!$E$9)</f>
        <v/>
      </c>
      <c r="H933" t="str">
        <v>5.4 MS1</v>
      </c>
      <c r="I933" t="str">
        <v>Not assessed</v>
      </c>
    </row>
    <row r="934" spans="1:9" x14ac:dyDescent="0.35">
      <c r="A934" t="str">
        <f>IF('Board Summary'!$B$5="","",'Board Summary'!$B$5)</f>
        <v/>
      </c>
      <c r="B934" t="str">
        <f>IF('Board Summary'!$B$6="","",'Board Summary'!$B$6)</f>
        <v/>
      </c>
      <c r="C934" t="str">
        <f>IF('Board Summary'!$B$7="","",'Board Summary'!$B$7)</f>
        <v/>
      </c>
      <c r="D934" t="str">
        <f>IF('Board Summary'!$B$8="","",'Board Summary'!$B$8)</f>
        <v/>
      </c>
      <c r="E934" s="33" t="str">
        <f>IF('Board Summary'!$B$9="","",'Board Summary'!$B$9)</f>
        <v/>
      </c>
      <c r="F934" s="33" t="str">
        <f>IF('Board Summary'!$C$9="","",'Board Summary'!$C$9)</f>
        <v/>
      </c>
      <c r="G934" s="33" t="str">
        <f>IF('Board Summary'!$E$9="","",'Board Summary'!$E$9)</f>
        <v/>
      </c>
      <c r="H934" t="str">
        <v>5.4 MS2</v>
      </c>
      <c r="I934" t="str">
        <v>Not assessed</v>
      </c>
    </row>
    <row r="935" spans="1:9" x14ac:dyDescent="0.35">
      <c r="A935" t="str">
        <f>IF('Board Summary'!$B$5="","",'Board Summary'!$B$5)</f>
        <v/>
      </c>
      <c r="B935" t="str">
        <f>IF('Board Summary'!$B$6="","",'Board Summary'!$B$6)</f>
        <v/>
      </c>
      <c r="C935" t="str">
        <f>IF('Board Summary'!$B$7="","",'Board Summary'!$B$7)</f>
        <v/>
      </c>
      <c r="D935" t="str">
        <f>IF('Board Summary'!$B$8="","",'Board Summary'!$B$8)</f>
        <v/>
      </c>
      <c r="E935" s="33" t="str">
        <f>IF('Board Summary'!$B$9="","",'Board Summary'!$B$9)</f>
        <v/>
      </c>
      <c r="F935" s="33" t="str">
        <f>IF('Board Summary'!$C$9="","",'Board Summary'!$C$9)</f>
        <v/>
      </c>
      <c r="G935" s="33" t="str">
        <f>IF('Board Summary'!$E$9="","",'Board Summary'!$E$9)</f>
        <v/>
      </c>
      <c r="H935" t="str">
        <v>5.4 MS3</v>
      </c>
      <c r="I935" t="str">
        <v>Not assessed</v>
      </c>
    </row>
    <row r="936" spans="1:9" x14ac:dyDescent="0.35">
      <c r="A936" t="str">
        <f>IF('Board Summary'!$B$5="","",'Board Summary'!$B$5)</f>
        <v/>
      </c>
      <c r="B936" t="str">
        <f>IF('Board Summary'!$B$6="","",'Board Summary'!$B$6)</f>
        <v/>
      </c>
      <c r="C936" t="str">
        <f>IF('Board Summary'!$B$7="","",'Board Summary'!$B$7)</f>
        <v/>
      </c>
      <c r="D936" t="str">
        <f>IF('Board Summary'!$B$8="","",'Board Summary'!$B$8)</f>
        <v/>
      </c>
      <c r="E936" s="33" t="str">
        <f>IF('Board Summary'!$B$9="","",'Board Summary'!$B$9)</f>
        <v/>
      </c>
      <c r="F936" s="33" t="str">
        <f>IF('Board Summary'!$C$9="","",'Board Summary'!$C$9)</f>
        <v/>
      </c>
      <c r="G936" s="33" t="str">
        <f>IF('Board Summary'!$E$9="","",'Board Summary'!$E$9)</f>
        <v/>
      </c>
      <c r="H936" t="str">
        <v>5.4 QR1</v>
      </c>
      <c r="I936" t="str">
        <v>Not assessed</v>
      </c>
    </row>
    <row r="937" spans="1:9" x14ac:dyDescent="0.35">
      <c r="A937" t="str">
        <f>IF('Board Summary'!$B$5="","",'Board Summary'!$B$5)</f>
        <v/>
      </c>
      <c r="B937" t="str">
        <f>IF('Board Summary'!$B$6="","",'Board Summary'!$B$6)</f>
        <v/>
      </c>
      <c r="C937" t="str">
        <f>IF('Board Summary'!$B$7="","",'Board Summary'!$B$7)</f>
        <v/>
      </c>
      <c r="D937" t="str">
        <f>IF('Board Summary'!$B$8="","",'Board Summary'!$B$8)</f>
        <v/>
      </c>
      <c r="E937" s="33" t="str">
        <f>IF('Board Summary'!$B$9="","",'Board Summary'!$B$9)</f>
        <v/>
      </c>
      <c r="F937" s="33" t="str">
        <f>IF('Board Summary'!$C$9="","",'Board Summary'!$C$9)</f>
        <v/>
      </c>
      <c r="G937" s="33" t="str">
        <f>IF('Board Summary'!$E$9="","",'Board Summary'!$E$9)</f>
        <v/>
      </c>
      <c r="H937" t="str">
        <v>5.4 QR2</v>
      </c>
      <c r="I937" t="str">
        <v>Not assessed</v>
      </c>
    </row>
    <row r="938" spans="1:9" x14ac:dyDescent="0.35">
      <c r="A938" t="str">
        <f>IF('Board Summary'!$B$5="","",'Board Summary'!$B$5)</f>
        <v/>
      </c>
      <c r="B938" t="str">
        <f>IF('Board Summary'!$B$6="","",'Board Summary'!$B$6)</f>
        <v/>
      </c>
      <c r="C938" t="str">
        <f>IF('Board Summary'!$B$7="","",'Board Summary'!$B$7)</f>
        <v/>
      </c>
      <c r="D938" t="str">
        <f>IF('Board Summary'!$B$8="","",'Board Summary'!$B$8)</f>
        <v/>
      </c>
      <c r="E938" s="33" t="str">
        <f>IF('Board Summary'!$B$9="","",'Board Summary'!$B$9)</f>
        <v/>
      </c>
      <c r="F938" s="33" t="str">
        <f>IF('Board Summary'!$C$9="","",'Board Summary'!$C$9)</f>
        <v/>
      </c>
      <c r="G938" s="33" t="str">
        <f>IF('Board Summary'!$E$9="","",'Board Summary'!$E$9)</f>
        <v/>
      </c>
      <c r="H938" t="str">
        <v>5.4 QR3</v>
      </c>
      <c r="I938" t="str">
        <v>Not assessed</v>
      </c>
    </row>
    <row r="939" spans="1:9" x14ac:dyDescent="0.35">
      <c r="A939" t="str">
        <f>IF('Board Summary'!$B$5="","",'Board Summary'!$B$5)</f>
        <v/>
      </c>
      <c r="B939" t="str">
        <f>IF('Board Summary'!$B$6="","",'Board Summary'!$B$6)</f>
        <v/>
      </c>
      <c r="C939" t="str">
        <f>IF('Board Summary'!$B$7="","",'Board Summary'!$B$7)</f>
        <v/>
      </c>
      <c r="D939" t="str">
        <f>IF('Board Summary'!$B$8="","",'Board Summary'!$B$8)</f>
        <v/>
      </c>
      <c r="E939" s="33" t="str">
        <f>IF('Board Summary'!$B$9="","",'Board Summary'!$B$9)</f>
        <v/>
      </c>
      <c r="F939" s="33" t="str">
        <f>IF('Board Summary'!$C$9="","",'Board Summary'!$C$9)</f>
        <v/>
      </c>
      <c r="G939" s="33" t="str">
        <f>IF('Board Summary'!$E$9="","",'Board Summary'!$E$9)</f>
        <v/>
      </c>
      <c r="H939" t="str">
        <v>5.4 QR4</v>
      </c>
      <c r="I939" t="str">
        <v>Not assessed</v>
      </c>
    </row>
    <row r="940" spans="1:9" x14ac:dyDescent="0.35">
      <c r="A940" t="str">
        <f>IF('Board Summary'!$B$5="","",'Board Summary'!$B$5)</f>
        <v/>
      </c>
      <c r="B940" t="str">
        <f>IF('Board Summary'!$B$6="","",'Board Summary'!$B$6)</f>
        <v/>
      </c>
      <c r="C940" t="str">
        <f>IF('Board Summary'!$B$7="","",'Board Summary'!$B$7)</f>
        <v/>
      </c>
      <c r="D940" t="str">
        <f>IF('Board Summary'!$B$8="","",'Board Summary'!$B$8)</f>
        <v/>
      </c>
      <c r="E940" s="33" t="str">
        <f>IF('Board Summary'!$B$9="","",'Board Summary'!$B$9)</f>
        <v/>
      </c>
      <c r="F940" s="33" t="str">
        <f>IF('Board Summary'!$C$9="","",'Board Summary'!$C$9)</f>
        <v/>
      </c>
      <c r="G940" s="33" t="str">
        <f>IF('Board Summary'!$E$9="","",'Board Summary'!$E$9)</f>
        <v/>
      </c>
      <c r="H940" t="str">
        <v>5.4 QR5</v>
      </c>
      <c r="I940" t="str">
        <v>Not assessed</v>
      </c>
    </row>
    <row r="941" spans="1:9" x14ac:dyDescent="0.35">
      <c r="A941" t="str">
        <f>IF('Board Summary'!$B$5="","",'Board Summary'!$B$5)</f>
        <v/>
      </c>
      <c r="B941" t="str">
        <f>IF('Board Summary'!$B$6="","",'Board Summary'!$B$6)</f>
        <v/>
      </c>
      <c r="C941" t="str">
        <f>IF('Board Summary'!$B$7="","",'Board Summary'!$B$7)</f>
        <v/>
      </c>
      <c r="D941" t="str">
        <f>IF('Board Summary'!$B$8="","",'Board Summary'!$B$8)</f>
        <v/>
      </c>
      <c r="E941" s="33" t="str">
        <f>IF('Board Summary'!$B$9="","",'Board Summary'!$B$9)</f>
        <v/>
      </c>
      <c r="F941" s="33" t="str">
        <f>IF('Board Summary'!$C$9="","",'Board Summary'!$C$9)</f>
        <v/>
      </c>
      <c r="G941" s="33" t="str">
        <f>IF('Board Summary'!$E$9="","",'Board Summary'!$E$9)</f>
        <v/>
      </c>
      <c r="H941" t="str">
        <v>5.4 QR6</v>
      </c>
      <c r="I941" t="str">
        <v>Not assessed</v>
      </c>
    </row>
    <row r="942" spans="1:9" x14ac:dyDescent="0.35">
      <c r="A942" t="str">
        <f>IF('Board Summary'!$B$5="","",'Board Summary'!$B$5)</f>
        <v/>
      </c>
      <c r="B942" t="str">
        <f>IF('Board Summary'!$B$6="","",'Board Summary'!$B$6)</f>
        <v/>
      </c>
      <c r="C942" t="str">
        <f>IF('Board Summary'!$B$7="","",'Board Summary'!$B$7)</f>
        <v/>
      </c>
      <c r="D942" t="str">
        <f>IF('Board Summary'!$B$8="","",'Board Summary'!$B$8)</f>
        <v/>
      </c>
      <c r="E942" s="33" t="str">
        <f>IF('Board Summary'!$B$9="","",'Board Summary'!$B$9)</f>
        <v/>
      </c>
      <c r="F942" s="33" t="str">
        <f>IF('Board Summary'!$C$9="","",'Board Summary'!$C$9)</f>
        <v/>
      </c>
      <c r="G942" s="33" t="str">
        <f>IF('Board Summary'!$E$9="","",'Board Summary'!$E$9)</f>
        <v/>
      </c>
      <c r="H942" t="str">
        <v>5.4 QR7</v>
      </c>
      <c r="I942" t="str">
        <v>Not assessed</v>
      </c>
    </row>
    <row r="943" spans="1:9" x14ac:dyDescent="0.35">
      <c r="A943" t="str">
        <f>IF('Board Summary'!$B$5="","",'Board Summary'!$B$5)</f>
        <v/>
      </c>
      <c r="B943" t="str">
        <f>IF('Board Summary'!$B$6="","",'Board Summary'!$B$6)</f>
        <v/>
      </c>
      <c r="C943" t="str">
        <f>IF('Board Summary'!$B$7="","",'Board Summary'!$B$7)</f>
        <v/>
      </c>
      <c r="D943" t="str">
        <f>IF('Board Summary'!$B$8="","",'Board Summary'!$B$8)</f>
        <v/>
      </c>
      <c r="E943" s="33" t="str">
        <f>IF('Board Summary'!$B$9="","",'Board Summary'!$B$9)</f>
        <v/>
      </c>
      <c r="F943" s="33" t="str">
        <f>IF('Board Summary'!$C$9="","",'Board Summary'!$C$9)</f>
        <v/>
      </c>
      <c r="G943" s="33" t="str">
        <f>IF('Board Summary'!$E$9="","",'Board Summary'!$E$9)</f>
        <v/>
      </c>
      <c r="H943" t="str">
        <v>5.4 QR8</v>
      </c>
      <c r="I943" t="str">
        <v>Not assessed</v>
      </c>
    </row>
    <row r="944" spans="1:9" x14ac:dyDescent="0.35">
      <c r="A944" t="str">
        <f>IF('Board Summary'!$B$5="","",'Board Summary'!$B$5)</f>
        <v/>
      </c>
      <c r="B944" t="str">
        <f>IF('Board Summary'!$B$6="","",'Board Summary'!$B$6)</f>
        <v/>
      </c>
      <c r="C944" t="str">
        <f>IF('Board Summary'!$B$7="","",'Board Summary'!$B$7)</f>
        <v/>
      </c>
      <c r="D944" t="str">
        <f>IF('Board Summary'!$B$8="","",'Board Summary'!$B$8)</f>
        <v/>
      </c>
      <c r="E944" s="33" t="str">
        <f>IF('Board Summary'!$B$9="","",'Board Summary'!$B$9)</f>
        <v/>
      </c>
      <c r="F944" s="33" t="str">
        <f>IF('Board Summary'!$C$9="","",'Board Summary'!$C$9)</f>
        <v/>
      </c>
      <c r="G944" s="33" t="str">
        <f>IF('Board Summary'!$E$9="","",'Board Summary'!$E$9)</f>
        <v/>
      </c>
      <c r="H944" t="str">
        <v>5.4 QR9</v>
      </c>
      <c r="I944" t="str">
        <v>Not assessed</v>
      </c>
    </row>
    <row r="945" spans="1:9" x14ac:dyDescent="0.35">
      <c r="A945" t="str">
        <f>IF('Board Summary'!$B$5="","",'Board Summary'!$B$5)</f>
        <v/>
      </c>
      <c r="B945" t="str">
        <f>IF('Board Summary'!$B$6="","",'Board Summary'!$B$6)</f>
        <v/>
      </c>
      <c r="C945" t="str">
        <f>IF('Board Summary'!$B$7="","",'Board Summary'!$B$7)</f>
        <v/>
      </c>
      <c r="D945" t="str">
        <f>IF('Board Summary'!$B$8="","",'Board Summary'!$B$8)</f>
        <v/>
      </c>
      <c r="E945" s="33" t="str">
        <f>IF('Board Summary'!$B$9="","",'Board Summary'!$B$9)</f>
        <v/>
      </c>
      <c r="F945" s="33" t="str">
        <f>IF('Board Summary'!$C$9="","",'Board Summary'!$C$9)</f>
        <v/>
      </c>
      <c r="G945" s="33" t="str">
        <f>IF('Board Summary'!$E$9="","",'Board Summary'!$E$9)</f>
        <v/>
      </c>
      <c r="H945" t="str">
        <v>5.4 QR10</v>
      </c>
      <c r="I945" t="str">
        <v>Not assessed</v>
      </c>
    </row>
    <row r="946" spans="1:9" x14ac:dyDescent="0.35">
      <c r="A946" t="str">
        <f>IF('Board Summary'!$B$5="","",'Board Summary'!$B$5)</f>
        <v/>
      </c>
      <c r="B946" t="str">
        <f>IF('Board Summary'!$B$6="","",'Board Summary'!$B$6)</f>
        <v/>
      </c>
      <c r="C946" t="str">
        <f>IF('Board Summary'!$B$7="","",'Board Summary'!$B$7)</f>
        <v/>
      </c>
      <c r="D946" t="str">
        <f>IF('Board Summary'!$B$8="","",'Board Summary'!$B$8)</f>
        <v/>
      </c>
      <c r="E946" s="33" t="str">
        <f>IF('Board Summary'!$B$9="","",'Board Summary'!$B$9)</f>
        <v/>
      </c>
      <c r="F946" s="33" t="str">
        <f>IF('Board Summary'!$C$9="","",'Board Summary'!$C$9)</f>
        <v/>
      </c>
      <c r="G946" s="33" t="str">
        <f>IF('Board Summary'!$E$9="","",'Board Summary'!$E$9)</f>
        <v/>
      </c>
      <c r="H946" t="str">
        <v>5.4 QR11</v>
      </c>
      <c r="I946" t="str">
        <v>Not assessed</v>
      </c>
    </row>
    <row r="947" spans="1:9" x14ac:dyDescent="0.35">
      <c r="A947" t="str">
        <f>IF('Board Summary'!$B$5="","",'Board Summary'!$B$5)</f>
        <v/>
      </c>
      <c r="B947" t="str">
        <f>IF('Board Summary'!$B$6="","",'Board Summary'!$B$6)</f>
        <v/>
      </c>
      <c r="C947" t="str">
        <f>IF('Board Summary'!$B$7="","",'Board Summary'!$B$7)</f>
        <v/>
      </c>
      <c r="D947" t="str">
        <f>IF('Board Summary'!$B$8="","",'Board Summary'!$B$8)</f>
        <v/>
      </c>
      <c r="E947" s="33" t="str">
        <f>IF('Board Summary'!$B$9="","",'Board Summary'!$B$9)</f>
        <v/>
      </c>
      <c r="F947" s="33" t="str">
        <f>IF('Board Summary'!$C$9="","",'Board Summary'!$C$9)</f>
        <v/>
      </c>
      <c r="G947" s="33" t="str">
        <f>IF('Board Summary'!$E$9="","",'Board Summary'!$E$9)</f>
        <v/>
      </c>
      <c r="H947" t="str">
        <v>5.5 MS1</v>
      </c>
      <c r="I947" t="str">
        <v>Not assessed</v>
      </c>
    </row>
    <row r="948" spans="1:9" x14ac:dyDescent="0.35">
      <c r="A948" t="str">
        <f>IF('Board Summary'!$B$5="","",'Board Summary'!$B$5)</f>
        <v/>
      </c>
      <c r="B948" t="str">
        <f>IF('Board Summary'!$B$6="","",'Board Summary'!$B$6)</f>
        <v/>
      </c>
      <c r="C948" t="str">
        <f>IF('Board Summary'!$B$7="","",'Board Summary'!$B$7)</f>
        <v/>
      </c>
      <c r="D948" t="str">
        <f>IF('Board Summary'!$B$8="","",'Board Summary'!$B$8)</f>
        <v/>
      </c>
      <c r="E948" s="33" t="str">
        <f>IF('Board Summary'!$B$9="","",'Board Summary'!$B$9)</f>
        <v/>
      </c>
      <c r="F948" s="33" t="str">
        <f>IF('Board Summary'!$C$9="","",'Board Summary'!$C$9)</f>
        <v/>
      </c>
      <c r="G948" s="33" t="str">
        <f>IF('Board Summary'!$E$9="","",'Board Summary'!$E$9)</f>
        <v/>
      </c>
      <c r="H948" t="str">
        <v>5.5 MS2</v>
      </c>
      <c r="I948" t="str">
        <v>Not assessed</v>
      </c>
    </row>
    <row r="949" spans="1:9" x14ac:dyDescent="0.35">
      <c r="A949" t="str">
        <f>IF('Board Summary'!$B$5="","",'Board Summary'!$B$5)</f>
        <v/>
      </c>
      <c r="B949" t="str">
        <f>IF('Board Summary'!$B$6="","",'Board Summary'!$B$6)</f>
        <v/>
      </c>
      <c r="C949" t="str">
        <f>IF('Board Summary'!$B$7="","",'Board Summary'!$B$7)</f>
        <v/>
      </c>
      <c r="D949" t="str">
        <f>IF('Board Summary'!$B$8="","",'Board Summary'!$B$8)</f>
        <v/>
      </c>
      <c r="E949" s="33" t="str">
        <f>IF('Board Summary'!$B$9="","",'Board Summary'!$B$9)</f>
        <v/>
      </c>
      <c r="F949" s="33" t="str">
        <f>IF('Board Summary'!$C$9="","",'Board Summary'!$C$9)</f>
        <v/>
      </c>
      <c r="G949" s="33" t="str">
        <f>IF('Board Summary'!$E$9="","",'Board Summary'!$E$9)</f>
        <v/>
      </c>
      <c r="H949" t="str">
        <v>5.5 MS3</v>
      </c>
      <c r="I949" t="str">
        <v>Not assessed</v>
      </c>
    </row>
    <row r="950" spans="1:9" x14ac:dyDescent="0.35">
      <c r="A950" t="str">
        <f>IF('Board Summary'!$B$5="","",'Board Summary'!$B$5)</f>
        <v/>
      </c>
      <c r="B950" t="str">
        <f>IF('Board Summary'!$B$6="","",'Board Summary'!$B$6)</f>
        <v/>
      </c>
      <c r="C950" t="str">
        <f>IF('Board Summary'!$B$7="","",'Board Summary'!$B$7)</f>
        <v/>
      </c>
      <c r="D950" t="str">
        <f>IF('Board Summary'!$B$8="","",'Board Summary'!$B$8)</f>
        <v/>
      </c>
      <c r="E950" s="33" t="str">
        <f>IF('Board Summary'!$B$9="","",'Board Summary'!$B$9)</f>
        <v/>
      </c>
      <c r="F950" s="33" t="str">
        <f>IF('Board Summary'!$C$9="","",'Board Summary'!$C$9)</f>
        <v/>
      </c>
      <c r="G950" s="33" t="str">
        <f>IF('Board Summary'!$E$9="","",'Board Summary'!$E$9)</f>
        <v/>
      </c>
      <c r="H950" t="str">
        <v>5.5 MS4</v>
      </c>
      <c r="I950" t="str">
        <v>Not assessed</v>
      </c>
    </row>
    <row r="951" spans="1:9" x14ac:dyDescent="0.35">
      <c r="A951" t="str">
        <f>IF('Board Summary'!$B$5="","",'Board Summary'!$B$5)</f>
        <v/>
      </c>
      <c r="B951" t="str">
        <f>IF('Board Summary'!$B$6="","",'Board Summary'!$B$6)</f>
        <v/>
      </c>
      <c r="C951" t="str">
        <f>IF('Board Summary'!$B$7="","",'Board Summary'!$B$7)</f>
        <v/>
      </c>
      <c r="D951" t="str">
        <f>IF('Board Summary'!$B$8="","",'Board Summary'!$B$8)</f>
        <v/>
      </c>
      <c r="E951" s="33" t="str">
        <f>IF('Board Summary'!$B$9="","",'Board Summary'!$B$9)</f>
        <v/>
      </c>
      <c r="F951" s="33" t="str">
        <f>IF('Board Summary'!$C$9="","",'Board Summary'!$C$9)</f>
        <v/>
      </c>
      <c r="G951" s="33" t="str">
        <f>IF('Board Summary'!$E$9="","",'Board Summary'!$E$9)</f>
        <v/>
      </c>
      <c r="H951" t="str">
        <v>5.5 MS5</v>
      </c>
      <c r="I951" t="str">
        <v>Not assessed</v>
      </c>
    </row>
    <row r="952" spans="1:9" x14ac:dyDescent="0.35">
      <c r="A952" t="str">
        <f>IF('Board Summary'!$B$5="","",'Board Summary'!$B$5)</f>
        <v/>
      </c>
      <c r="B952" t="str">
        <f>IF('Board Summary'!$B$6="","",'Board Summary'!$B$6)</f>
        <v/>
      </c>
      <c r="C952" t="str">
        <f>IF('Board Summary'!$B$7="","",'Board Summary'!$B$7)</f>
        <v/>
      </c>
      <c r="D952" t="str">
        <f>IF('Board Summary'!$B$8="","",'Board Summary'!$B$8)</f>
        <v/>
      </c>
      <c r="E952" s="33" t="str">
        <f>IF('Board Summary'!$B$9="","",'Board Summary'!$B$9)</f>
        <v/>
      </c>
      <c r="F952" s="33" t="str">
        <f>IF('Board Summary'!$C$9="","",'Board Summary'!$C$9)</f>
        <v/>
      </c>
      <c r="G952" s="33" t="str">
        <f>IF('Board Summary'!$E$9="","",'Board Summary'!$E$9)</f>
        <v/>
      </c>
      <c r="H952" t="str">
        <v>5.5 MS6</v>
      </c>
      <c r="I952" t="str">
        <v>Not assessed</v>
      </c>
    </row>
    <row r="953" spans="1:9" x14ac:dyDescent="0.35">
      <c r="A953" t="str">
        <f>IF('Board Summary'!$B$5="","",'Board Summary'!$B$5)</f>
        <v/>
      </c>
      <c r="B953" t="str">
        <f>IF('Board Summary'!$B$6="","",'Board Summary'!$B$6)</f>
        <v/>
      </c>
      <c r="C953" t="str">
        <f>IF('Board Summary'!$B$7="","",'Board Summary'!$B$7)</f>
        <v/>
      </c>
      <c r="D953" t="str">
        <f>IF('Board Summary'!$B$8="","",'Board Summary'!$B$8)</f>
        <v/>
      </c>
      <c r="E953" s="33" t="str">
        <f>IF('Board Summary'!$B$9="","",'Board Summary'!$B$9)</f>
        <v/>
      </c>
      <c r="F953" s="33" t="str">
        <f>IF('Board Summary'!$C$9="","",'Board Summary'!$C$9)</f>
        <v/>
      </c>
      <c r="G953" s="33" t="str">
        <f>IF('Board Summary'!$E$9="","",'Board Summary'!$E$9)</f>
        <v/>
      </c>
      <c r="H953" t="str">
        <v>5.5 MS7</v>
      </c>
      <c r="I953" t="str">
        <v>Not assessed</v>
      </c>
    </row>
    <row r="954" spans="1:9" x14ac:dyDescent="0.35">
      <c r="A954" t="str">
        <f>IF('Board Summary'!$B$5="","",'Board Summary'!$B$5)</f>
        <v/>
      </c>
      <c r="B954" t="str">
        <f>IF('Board Summary'!$B$6="","",'Board Summary'!$B$6)</f>
        <v/>
      </c>
      <c r="C954" t="str">
        <f>IF('Board Summary'!$B$7="","",'Board Summary'!$B$7)</f>
        <v/>
      </c>
      <c r="D954" t="str">
        <f>IF('Board Summary'!$B$8="","",'Board Summary'!$B$8)</f>
        <v/>
      </c>
      <c r="E954" s="33" t="str">
        <f>IF('Board Summary'!$B$9="","",'Board Summary'!$B$9)</f>
        <v/>
      </c>
      <c r="F954" s="33" t="str">
        <f>IF('Board Summary'!$C$9="","",'Board Summary'!$C$9)</f>
        <v/>
      </c>
      <c r="G954" s="33" t="str">
        <f>IF('Board Summary'!$E$9="","",'Board Summary'!$E$9)</f>
        <v/>
      </c>
      <c r="H954" t="str">
        <v>5.5 QR1</v>
      </c>
      <c r="I954" t="str">
        <v>Not assessed</v>
      </c>
    </row>
    <row r="955" spans="1:9" x14ac:dyDescent="0.35">
      <c r="A955" t="str">
        <f>IF('Board Summary'!$B$5="","",'Board Summary'!$B$5)</f>
        <v/>
      </c>
      <c r="B955" t="str">
        <f>IF('Board Summary'!$B$6="","",'Board Summary'!$B$6)</f>
        <v/>
      </c>
      <c r="C955" t="str">
        <f>IF('Board Summary'!$B$7="","",'Board Summary'!$B$7)</f>
        <v/>
      </c>
      <c r="D955" t="str">
        <f>IF('Board Summary'!$B$8="","",'Board Summary'!$B$8)</f>
        <v/>
      </c>
      <c r="E955" s="33" t="str">
        <f>IF('Board Summary'!$B$9="","",'Board Summary'!$B$9)</f>
        <v/>
      </c>
      <c r="F955" s="33" t="str">
        <f>IF('Board Summary'!$C$9="","",'Board Summary'!$C$9)</f>
        <v/>
      </c>
      <c r="G955" s="33" t="str">
        <f>IF('Board Summary'!$E$9="","",'Board Summary'!$E$9)</f>
        <v/>
      </c>
      <c r="H955" t="str">
        <v>5.5 QR2</v>
      </c>
      <c r="I955" t="str">
        <v>Not assessed</v>
      </c>
    </row>
    <row r="956" spans="1:9" x14ac:dyDescent="0.35">
      <c r="A956" t="str">
        <f>IF('Board Summary'!$B$5="","",'Board Summary'!$B$5)</f>
        <v/>
      </c>
      <c r="B956" t="str">
        <f>IF('Board Summary'!$B$6="","",'Board Summary'!$B$6)</f>
        <v/>
      </c>
      <c r="C956" t="str">
        <f>IF('Board Summary'!$B$7="","",'Board Summary'!$B$7)</f>
        <v/>
      </c>
      <c r="D956" t="str">
        <f>IF('Board Summary'!$B$8="","",'Board Summary'!$B$8)</f>
        <v/>
      </c>
      <c r="E956" s="33" t="str">
        <f>IF('Board Summary'!$B$9="","",'Board Summary'!$B$9)</f>
        <v/>
      </c>
      <c r="F956" s="33" t="str">
        <f>IF('Board Summary'!$C$9="","",'Board Summary'!$C$9)</f>
        <v/>
      </c>
      <c r="G956" s="33" t="str">
        <f>IF('Board Summary'!$E$9="","",'Board Summary'!$E$9)</f>
        <v/>
      </c>
      <c r="H956" t="str">
        <v>5.5 QR3</v>
      </c>
      <c r="I956" t="str">
        <v>Not assessed</v>
      </c>
    </row>
    <row r="957" spans="1:9" x14ac:dyDescent="0.35">
      <c r="A957" t="str">
        <f>IF('Board Summary'!$B$5="","",'Board Summary'!$B$5)</f>
        <v/>
      </c>
      <c r="B957" t="str">
        <f>IF('Board Summary'!$B$6="","",'Board Summary'!$B$6)</f>
        <v/>
      </c>
      <c r="C957" t="str">
        <f>IF('Board Summary'!$B$7="","",'Board Summary'!$B$7)</f>
        <v/>
      </c>
      <c r="D957" t="str">
        <f>IF('Board Summary'!$B$8="","",'Board Summary'!$B$8)</f>
        <v/>
      </c>
      <c r="E957" s="33" t="str">
        <f>IF('Board Summary'!$B$9="","",'Board Summary'!$B$9)</f>
        <v/>
      </c>
      <c r="F957" s="33" t="str">
        <f>IF('Board Summary'!$C$9="","",'Board Summary'!$C$9)</f>
        <v/>
      </c>
      <c r="G957" s="33" t="str">
        <f>IF('Board Summary'!$E$9="","",'Board Summary'!$E$9)</f>
        <v/>
      </c>
      <c r="H957" t="str">
        <v>5.5 QR4</v>
      </c>
      <c r="I957" t="str">
        <v>Not assessed</v>
      </c>
    </row>
    <row r="958" spans="1:9" x14ac:dyDescent="0.35">
      <c r="A958" t="str">
        <f>IF('Board Summary'!$B$5="","",'Board Summary'!$B$5)</f>
        <v/>
      </c>
      <c r="B958" t="str">
        <f>IF('Board Summary'!$B$6="","",'Board Summary'!$B$6)</f>
        <v/>
      </c>
      <c r="C958" t="str">
        <f>IF('Board Summary'!$B$7="","",'Board Summary'!$B$7)</f>
        <v/>
      </c>
      <c r="D958" t="str">
        <f>IF('Board Summary'!$B$8="","",'Board Summary'!$B$8)</f>
        <v/>
      </c>
      <c r="E958" s="33" t="str">
        <f>IF('Board Summary'!$B$9="","",'Board Summary'!$B$9)</f>
        <v/>
      </c>
      <c r="F958" s="33" t="str">
        <f>IF('Board Summary'!$C$9="","",'Board Summary'!$C$9)</f>
        <v/>
      </c>
      <c r="G958" s="33" t="str">
        <f>IF('Board Summary'!$E$9="","",'Board Summary'!$E$9)</f>
        <v/>
      </c>
      <c r="H958" t="str">
        <v>5.5 QR5</v>
      </c>
      <c r="I958" t="str">
        <v>Not assessed</v>
      </c>
    </row>
    <row r="959" spans="1:9" x14ac:dyDescent="0.35">
      <c r="H959" t="str">
        <v>5.5 QR6</v>
      </c>
      <c r="I959" t="str">
        <v>Not assessed</v>
      </c>
    </row>
  </sheetData>
  <sheetProtection sheet="1" objects="1" scenarios="1" selectLockedCells="1" selectUnlockedCells="1"/>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tabColor rgb="FF2E75B6"/>
  </sheetPr>
  <dimension ref="A1:Y22"/>
  <sheetViews>
    <sheetView showGridLines="0" showOutlineSymbols="0" zoomScaleNormal="100" workbookViewId="0">
      <pane ySplit="4" topLeftCell="A11" activePane="bottomLeft" state="frozen"/>
      <selection activeCell="K12" sqref="K12"/>
      <selection pane="bottomLeft" activeCell="G11" sqref="G11"/>
    </sheetView>
  </sheetViews>
  <sheetFormatPr defaultRowHeight="14.5" x14ac:dyDescent="0.35"/>
  <cols>
    <col min="1" max="1" width="10.81640625" customWidth="1"/>
    <col min="2" max="2" width="13" hidden="1" customWidth="1"/>
    <col min="3" max="3" width="15" hidden="1" customWidth="1"/>
    <col min="4" max="4" width="18" customWidth="1"/>
    <col min="5" max="5" width="12" hidden="1" customWidth="1"/>
    <col min="6" max="6" width="45" customWidth="1"/>
    <col min="7" max="7" width="30" customWidth="1"/>
    <col min="8" max="8" width="33.1796875" customWidth="1"/>
    <col min="9" max="10" width="34" customWidth="1"/>
    <col min="11" max="11" width="16" customWidth="1"/>
    <col min="12" max="12" width="14" customWidth="1"/>
    <col min="23" max="24" width="0" hidden="1" customWidth="1"/>
    <col min="25" max="25" width="13" hidden="1" customWidth="1"/>
    <col min="26" max="26" width="0" hidden="1" customWidth="1"/>
  </cols>
  <sheetData>
    <row r="1" spans="1:23" ht="80" customHeight="1" x14ac:dyDescent="0.45">
      <c r="A1" s="361" t="s">
        <v>1436</v>
      </c>
      <c r="B1" s="362"/>
      <c r="C1" s="362"/>
      <c r="D1" s="362"/>
      <c r="E1" s="362"/>
      <c r="F1" s="362"/>
      <c r="G1" s="30" t="e" vm="3">
        <v>#VALUE!</v>
      </c>
      <c r="H1" s="44" t="e" vm="4">
        <v>#VALUE!</v>
      </c>
      <c r="I1" s="358" t="s">
        <v>163</v>
      </c>
      <c r="J1" s="359"/>
      <c r="K1" s="359"/>
      <c r="L1" s="360"/>
    </row>
    <row r="2" spans="1:23" ht="66" customHeight="1" x14ac:dyDescent="0.35">
      <c r="A2" s="50" t="s">
        <v>3089</v>
      </c>
      <c r="B2" s="317" t="str">
        <f>REPT("█",ROUND($W$2*50,0))&amp;REPT("░",50-ROUND($W$2*50,0))&amp;" "&amp;TEXT($W$2,"0%")</f>
        <v>░░░░░░░░░░░░░░░░░░░░░░░░░░░░░░░░░░░░░░░░░░░░░░░░░░ 0%</v>
      </c>
      <c r="C2" s="235"/>
      <c r="D2" s="235"/>
      <c r="E2" s="235"/>
      <c r="F2" s="235"/>
      <c r="G2" s="235"/>
      <c r="H2" s="235"/>
      <c r="I2" s="235"/>
      <c r="J2" s="235"/>
      <c r="K2" s="235"/>
      <c r="L2" s="235"/>
      <c r="W2" s="32">
        <f>IFERROR(1-COUNTIF($G:$G,"Not assessed")/(COUNTIF($D:$D,"Minimum Standard")+COUNTIF($D:$D,"Quality Recommendation")),0)</f>
        <v>0</v>
      </c>
    </row>
    <row r="3" spans="1:23" ht="20" customHeight="1" x14ac:dyDescent="0.35">
      <c r="A3" s="33"/>
      <c r="B3" s="33"/>
      <c r="C3" s="33"/>
      <c r="D3" s="33"/>
      <c r="E3" s="33"/>
      <c r="F3" s="33"/>
      <c r="G3" s="236"/>
      <c r="H3" s="235"/>
      <c r="I3" s="235"/>
      <c r="J3" s="236"/>
      <c r="K3" s="235"/>
      <c r="L3" s="235"/>
    </row>
    <row r="4" spans="1:23" ht="30" customHeight="1" x14ac:dyDescent="0.35">
      <c r="A4" s="34" t="s">
        <v>161</v>
      </c>
      <c r="B4" s="34" t="s">
        <v>105</v>
      </c>
      <c r="C4" s="34" t="s">
        <v>164</v>
      </c>
      <c r="D4" s="34" t="s">
        <v>165</v>
      </c>
      <c r="E4" s="34" t="s">
        <v>166</v>
      </c>
      <c r="F4" s="34" t="s">
        <v>167</v>
      </c>
      <c r="G4" s="35" t="s">
        <v>68</v>
      </c>
      <c r="H4" s="34" t="s">
        <v>70</v>
      </c>
      <c r="I4" s="34" t="s">
        <v>45</v>
      </c>
      <c r="J4" s="34" t="s">
        <v>47</v>
      </c>
      <c r="K4" s="36" t="s">
        <v>49</v>
      </c>
      <c r="L4" s="34" t="s">
        <v>15</v>
      </c>
    </row>
    <row r="5" spans="1:23" ht="60" customHeight="1" x14ac:dyDescent="0.35">
      <c r="A5" s="40" t="s">
        <v>1437</v>
      </c>
      <c r="B5" s="40" t="s">
        <v>1438</v>
      </c>
      <c r="C5" s="40" t="s">
        <v>1439</v>
      </c>
      <c r="D5" s="40" t="s">
        <v>125</v>
      </c>
      <c r="E5" s="40">
        <v>1</v>
      </c>
      <c r="F5" s="40" t="s">
        <v>1440</v>
      </c>
      <c r="G5" s="7" t="s">
        <v>24</v>
      </c>
      <c r="H5" s="13"/>
      <c r="I5" s="14"/>
      <c r="J5" s="15"/>
      <c r="K5" s="15"/>
      <c r="L5" s="6" t="s">
        <v>172</v>
      </c>
    </row>
    <row r="6" spans="1:23" ht="60" customHeight="1" x14ac:dyDescent="0.35">
      <c r="A6" s="42" t="s">
        <v>1441</v>
      </c>
      <c r="B6" s="42" t="s">
        <v>1438</v>
      </c>
      <c r="C6" s="42" t="s">
        <v>1439</v>
      </c>
      <c r="D6" s="42" t="s">
        <v>125</v>
      </c>
      <c r="E6" s="42">
        <v>2</v>
      </c>
      <c r="F6" s="42" t="s">
        <v>1442</v>
      </c>
      <c r="G6" s="6" t="s">
        <v>24</v>
      </c>
      <c r="H6" s="13"/>
      <c r="I6" s="16"/>
      <c r="J6" s="17"/>
      <c r="K6" s="17"/>
      <c r="L6" s="6" t="s">
        <v>172</v>
      </c>
    </row>
    <row r="7" spans="1:23" ht="60" customHeight="1" x14ac:dyDescent="0.35">
      <c r="A7" s="40" t="s">
        <v>1443</v>
      </c>
      <c r="B7" s="40" t="s">
        <v>1438</v>
      </c>
      <c r="C7" s="40" t="s">
        <v>1439</v>
      </c>
      <c r="D7" s="40" t="s">
        <v>125</v>
      </c>
      <c r="E7" s="40">
        <v>3</v>
      </c>
      <c r="F7" s="40" t="s">
        <v>1444</v>
      </c>
      <c r="G7" s="6" t="s">
        <v>24</v>
      </c>
      <c r="H7" s="13"/>
      <c r="I7" s="16"/>
      <c r="J7" s="17"/>
      <c r="K7" s="17"/>
      <c r="L7" s="6" t="s">
        <v>172</v>
      </c>
    </row>
    <row r="8" spans="1:23" ht="60" customHeight="1" x14ac:dyDescent="0.35">
      <c r="A8" s="42" t="s">
        <v>1445</v>
      </c>
      <c r="B8" s="42" t="s">
        <v>1438</v>
      </c>
      <c r="C8" s="42" t="s">
        <v>1439</v>
      </c>
      <c r="D8" s="42" t="s">
        <v>125</v>
      </c>
      <c r="E8" s="42">
        <v>4</v>
      </c>
      <c r="F8" s="42" t="s">
        <v>1446</v>
      </c>
      <c r="G8" s="6" t="s">
        <v>24</v>
      </c>
      <c r="H8" s="13"/>
      <c r="I8" s="16"/>
      <c r="J8" s="17"/>
      <c r="K8" s="17"/>
      <c r="L8" s="6" t="s">
        <v>172</v>
      </c>
    </row>
    <row r="9" spans="1:23" ht="60" customHeight="1" x14ac:dyDescent="0.35">
      <c r="A9" s="40" t="s">
        <v>1447</v>
      </c>
      <c r="B9" s="40" t="s">
        <v>1438</v>
      </c>
      <c r="C9" s="40" t="s">
        <v>1439</v>
      </c>
      <c r="D9" s="40" t="s">
        <v>125</v>
      </c>
      <c r="E9" s="40">
        <v>5</v>
      </c>
      <c r="F9" s="40" t="s">
        <v>3276</v>
      </c>
      <c r="G9" s="6" t="s">
        <v>24</v>
      </c>
      <c r="H9" s="13"/>
      <c r="I9" s="16"/>
      <c r="J9" s="17"/>
      <c r="K9" s="17"/>
      <c r="L9" s="6" t="s">
        <v>172</v>
      </c>
    </row>
    <row r="10" spans="1:23" ht="60" customHeight="1" x14ac:dyDescent="0.35">
      <c r="A10" s="42" t="s">
        <v>1448</v>
      </c>
      <c r="B10" s="42" t="s">
        <v>1438</v>
      </c>
      <c r="C10" s="42" t="s">
        <v>1439</v>
      </c>
      <c r="D10" s="42" t="s">
        <v>125</v>
      </c>
      <c r="E10" s="42">
        <v>6</v>
      </c>
      <c r="F10" s="42" t="s">
        <v>1449</v>
      </c>
      <c r="G10" s="6" t="s">
        <v>24</v>
      </c>
      <c r="H10" s="13"/>
      <c r="I10" s="16"/>
      <c r="J10" s="17"/>
      <c r="K10" s="17"/>
      <c r="L10" s="6" t="s">
        <v>172</v>
      </c>
    </row>
    <row r="11" spans="1:23" ht="60" customHeight="1" x14ac:dyDescent="0.35">
      <c r="A11" s="40" t="s">
        <v>1450</v>
      </c>
      <c r="B11" s="40" t="s">
        <v>1438</v>
      </c>
      <c r="C11" s="40" t="s">
        <v>1439</v>
      </c>
      <c r="D11" s="40" t="s">
        <v>184</v>
      </c>
      <c r="E11" s="40">
        <v>1</v>
      </c>
      <c r="F11" s="40" t="s">
        <v>1451</v>
      </c>
      <c r="G11" s="6" t="s">
        <v>24</v>
      </c>
      <c r="H11" s="13"/>
      <c r="I11" s="16"/>
      <c r="J11" s="17"/>
      <c r="K11" s="17"/>
      <c r="L11" s="6" t="s">
        <v>172</v>
      </c>
    </row>
    <row r="12" spans="1:23" ht="60" customHeight="1" x14ac:dyDescent="0.35">
      <c r="A12" s="42" t="s">
        <v>1452</v>
      </c>
      <c r="B12" s="42" t="s">
        <v>1438</v>
      </c>
      <c r="C12" s="42" t="s">
        <v>1439</v>
      </c>
      <c r="D12" s="42" t="s">
        <v>184</v>
      </c>
      <c r="E12" s="42">
        <v>2</v>
      </c>
      <c r="F12" s="42" t="s">
        <v>1453</v>
      </c>
      <c r="G12" s="6" t="s">
        <v>24</v>
      </c>
      <c r="H12" s="13"/>
      <c r="I12" s="16"/>
      <c r="J12" s="17"/>
      <c r="K12" s="18"/>
      <c r="L12" s="6" t="s">
        <v>172</v>
      </c>
    </row>
    <row r="13" spans="1:23" ht="60" customHeight="1" x14ac:dyDescent="0.35">
      <c r="A13" s="40" t="s">
        <v>1454</v>
      </c>
      <c r="B13" s="40" t="s">
        <v>1438</v>
      </c>
      <c r="C13" s="40" t="s">
        <v>1439</v>
      </c>
      <c r="D13" s="40" t="s">
        <v>184</v>
      </c>
      <c r="E13" s="40">
        <v>3</v>
      </c>
      <c r="F13" s="40" t="s">
        <v>1455</v>
      </c>
      <c r="G13" s="6" t="s">
        <v>24</v>
      </c>
      <c r="H13" s="13"/>
      <c r="I13" s="16"/>
      <c r="J13" s="17"/>
      <c r="K13" s="18"/>
      <c r="L13" s="6" t="s">
        <v>172</v>
      </c>
    </row>
    <row r="14" spans="1:23" ht="60" customHeight="1" x14ac:dyDescent="0.35">
      <c r="A14" s="42" t="s">
        <v>1456</v>
      </c>
      <c r="B14" s="42" t="s">
        <v>1438</v>
      </c>
      <c r="C14" s="42" t="s">
        <v>1439</v>
      </c>
      <c r="D14" s="42" t="s">
        <v>184</v>
      </c>
      <c r="E14" s="42">
        <v>4</v>
      </c>
      <c r="F14" s="42" t="s">
        <v>1457</v>
      </c>
      <c r="G14" s="6" t="s">
        <v>24</v>
      </c>
      <c r="H14" s="13"/>
      <c r="I14" s="16"/>
      <c r="J14" s="17"/>
      <c r="K14" s="17"/>
      <c r="L14" s="6" t="s">
        <v>172</v>
      </c>
    </row>
    <row r="15" spans="1:23" ht="60" customHeight="1" x14ac:dyDescent="0.35">
      <c r="A15" s="40" t="s">
        <v>1458</v>
      </c>
      <c r="B15" s="40" t="s">
        <v>1438</v>
      </c>
      <c r="C15" s="40" t="s">
        <v>1439</v>
      </c>
      <c r="D15" s="40" t="s">
        <v>184</v>
      </c>
      <c r="E15" s="40">
        <v>5</v>
      </c>
      <c r="F15" s="40" t="s">
        <v>1459</v>
      </c>
      <c r="G15" s="6" t="s">
        <v>24</v>
      </c>
      <c r="H15" s="13"/>
      <c r="I15" s="16"/>
      <c r="J15" s="17"/>
      <c r="K15" s="17"/>
      <c r="L15" s="6" t="s">
        <v>172</v>
      </c>
    </row>
    <row r="16" spans="1:23" ht="60" customHeight="1" x14ac:dyDescent="0.35">
      <c r="A16" s="42" t="s">
        <v>1460</v>
      </c>
      <c r="B16" s="42" t="s">
        <v>1438</v>
      </c>
      <c r="C16" s="42" t="s">
        <v>1439</v>
      </c>
      <c r="D16" s="42" t="s">
        <v>184</v>
      </c>
      <c r="E16" s="42">
        <v>6</v>
      </c>
      <c r="F16" s="42" t="s">
        <v>1461</v>
      </c>
      <c r="G16" s="6" t="s">
        <v>24</v>
      </c>
      <c r="H16" s="13"/>
      <c r="I16" s="16"/>
      <c r="J16" s="17"/>
      <c r="K16" s="17"/>
      <c r="L16" s="6" t="s">
        <v>172</v>
      </c>
    </row>
    <row r="17" spans="1:12" x14ac:dyDescent="0.35">
      <c r="A17" s="45"/>
      <c r="B17" s="45"/>
      <c r="C17" s="45"/>
      <c r="D17" s="45"/>
      <c r="E17" s="45"/>
      <c r="F17" s="45"/>
      <c r="G17" s="46"/>
      <c r="H17" s="45"/>
      <c r="I17" s="47"/>
      <c r="J17" s="48"/>
      <c r="K17" s="49"/>
      <c r="L17" s="48"/>
    </row>
    <row r="18" spans="1:12" x14ac:dyDescent="0.35">
      <c r="A18" s="45"/>
      <c r="B18" s="45"/>
      <c r="C18" s="45"/>
      <c r="D18" s="45"/>
      <c r="E18" s="45"/>
      <c r="F18" s="45"/>
      <c r="G18" s="46"/>
      <c r="H18" s="45"/>
      <c r="I18" s="47"/>
      <c r="J18" s="48"/>
      <c r="K18" s="49"/>
      <c r="L18" s="48"/>
    </row>
    <row r="19" spans="1:12" x14ac:dyDescent="0.35">
      <c r="A19" s="45"/>
      <c r="B19" s="45"/>
      <c r="C19" s="45"/>
      <c r="D19" s="45"/>
      <c r="E19" s="45"/>
      <c r="F19" s="45"/>
      <c r="G19" s="46"/>
      <c r="H19" s="45"/>
      <c r="I19" s="47"/>
      <c r="J19" s="48"/>
      <c r="K19" s="49"/>
      <c r="L19" s="48"/>
    </row>
    <row r="20" spans="1:12" x14ac:dyDescent="0.35">
      <c r="A20" s="45"/>
      <c r="B20" s="45"/>
      <c r="C20" s="45"/>
      <c r="D20" s="45"/>
      <c r="E20" s="45"/>
      <c r="F20" s="45"/>
      <c r="G20" s="46"/>
      <c r="H20" s="45"/>
      <c r="I20" s="47"/>
      <c r="J20" s="48"/>
      <c r="K20" s="49"/>
      <c r="L20" s="48"/>
    </row>
    <row r="21" spans="1:12" x14ac:dyDescent="0.35">
      <c r="A21" s="45"/>
      <c r="B21" s="45"/>
      <c r="C21" s="45"/>
      <c r="D21" s="45"/>
      <c r="E21" s="45"/>
      <c r="F21" s="45"/>
      <c r="G21" s="46"/>
      <c r="H21" s="45"/>
      <c r="I21" s="47"/>
      <c r="J21" s="48"/>
      <c r="K21" s="49"/>
      <c r="L21" s="48"/>
    </row>
    <row r="22" spans="1:12" x14ac:dyDescent="0.35">
      <c r="A22" s="45"/>
      <c r="B22" s="45"/>
      <c r="C22" s="45"/>
      <c r="D22" s="45"/>
      <c r="E22" s="45"/>
      <c r="F22" s="45"/>
      <c r="G22" s="46"/>
      <c r="H22" s="45"/>
      <c r="I22" s="47"/>
      <c r="J22" s="48"/>
      <c r="K22" s="48"/>
      <c r="L22" s="48"/>
    </row>
  </sheetData>
  <sheetProtection sheet="1" selectLockedCells="1" sort="0" autoFilter="0"/>
  <autoFilter ref="A4:L4" xr:uid="{00000000-0009-0000-0000-00002F000000}"/>
  <mergeCells count="5">
    <mergeCell ref="I1:L1"/>
    <mergeCell ref="A1:F1"/>
    <mergeCell ref="B2:L2"/>
    <mergeCell ref="G3:I3"/>
    <mergeCell ref="J3:L3"/>
  </mergeCells>
  <conditionalFormatting sqref="B2:L2">
    <cfRule type="dataBar" priority="34">
      <dataBar>
        <cfvo type="num" val="0"/>
        <cfvo type="num" val="1"/>
        <color rgb="FF4F81BD"/>
      </dataBar>
    </cfRule>
    <cfRule type="expression" dxfId="441" priority="34">
      <formula>$W$2&gt;=0.8</formula>
    </cfRule>
    <cfRule type="expression" dxfId="440" priority="34">
      <formula>AND($W$2&gt;=0.5,$W$2&lt;0.8)</formula>
    </cfRule>
    <cfRule type="expression" dxfId="439" priority="34">
      <formula>$W$2&lt;0.5</formula>
    </cfRule>
  </conditionalFormatting>
  <conditionalFormatting sqref="G5:G22">
    <cfRule type="expression" dxfId="438" priority="21">
      <formula>$G5="Met"</formula>
    </cfRule>
    <cfRule type="expression" dxfId="437" priority="22">
      <formula>$G5="Achieved"</formula>
    </cfRule>
    <cfRule type="expression" dxfId="436" priority="23">
      <formula>$G5="Partially met"</formula>
    </cfRule>
    <cfRule type="expression" dxfId="435" priority="24">
      <formula>$G5="Partially achieved"</formula>
    </cfRule>
    <cfRule type="expression" dxfId="434" priority="25">
      <formula>$G5="Not met"</formula>
    </cfRule>
    <cfRule type="expression" dxfId="433" priority="26">
      <formula>$G5="Not yet achieved"</formula>
    </cfRule>
    <cfRule type="expression" dxfId="432" priority="27">
      <formula>$G5="Not applicable"</formula>
    </cfRule>
  </conditionalFormatting>
  <conditionalFormatting sqref="K5:K500">
    <cfRule type="expression" dxfId="431" priority="1">
      <formula>AND(K5&lt;&gt;"",K5&lt;TODAY())</formula>
    </cfRule>
  </conditionalFormatting>
  <conditionalFormatting sqref="L5:L22">
    <cfRule type="beginsWith" dxfId="430" priority="2" operator="beginsWith" text="Blue">
      <formula>LEFT(L5,LEN("Blue"))="Blue"</formula>
    </cfRule>
    <cfRule type="beginsWith" dxfId="429" priority="3" operator="beginsWith" text="Green">
      <formula>LEFT(L5,LEN("Green"))="Green"</formula>
    </cfRule>
    <cfRule type="beginsWith" dxfId="428" priority="4" operator="beginsWith" text="Red">
      <formula>LEFT(L5,LEN("Red"))="Red"</formula>
    </cfRule>
    <cfRule type="beginsWith" dxfId="427" priority="5" operator="beginsWith" text="Grey">
      <formula>LEFT(L5,LEN("Grey"))="Grey"</formula>
    </cfRule>
    <cfRule type="beginsWith" dxfId="426" priority="6" operator="beginsWith" text="Amber">
      <formula>LEFT(L5,LEN("Amber"))="Amber"</formula>
    </cfRule>
    <cfRule type="beginsWith" dxfId="425" priority="7" operator="beginsWith" text="Black">
      <formula>LEFT(L5,LEN("Black"))="Black"</formula>
    </cfRule>
  </conditionalFormatting>
  <dataValidations count="3">
    <dataValidation type="list" allowBlank="1" sqref="G5:G10" xr:uid="{00000000-0002-0000-2F00-000000000000}">
      <formula1>MSStatus</formula1>
    </dataValidation>
    <dataValidation type="list" allowBlank="1" sqref="G11:G16" xr:uid="{00000000-0002-0000-2F00-000001000000}">
      <formula1>RecStatus</formula1>
    </dataValidation>
    <dataValidation type="list" allowBlank="1" sqref="L5:L22" xr:uid="{00000000-0002-0000-2F00-000002000000}">
      <formula1>BRAGStatus</formula1>
    </dataValidation>
  </dataValidations>
  <hyperlinks>
    <hyperlink ref="I1" r:id="rId1" xr:uid="{00000000-0004-0000-2F00-000000000000}"/>
    <hyperlink ref="H1" location="Dashboard!A1" display="← Dashboard" xr:uid="{2F0CB3FA-A185-4937-A3CD-3F040D7A429A}"/>
  </hyperlinks>
  <pageMargins left="0.3" right="0.3" top="0.75" bottom="0.75" header="0.5" footer="0.5"/>
  <pageSetup fitToHeight="0" orientation="landscape"/>
  <headerFooter>
    <oddHeader>&amp;LMid Cheshire Hospitals NHS Foundation Trust&amp;CGPICS V3 – Appendix 3 Audit&amp;R28 Jan 2026</oddHeader>
    <oddFooter>&amp;LConfidential – For internal audit use&amp;CPage &amp;P of &amp;N&amp;R© NHS</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9">
    <tabColor rgb="FF2E75B6"/>
  </sheetPr>
  <dimension ref="A1:Y22"/>
  <sheetViews>
    <sheetView showGridLines="0" showOutlineSymbols="0" zoomScaleNormal="100" workbookViewId="0">
      <pane ySplit="4" topLeftCell="A12" activePane="bottomLeft" state="frozen"/>
      <selection activeCell="K12" sqref="K12"/>
      <selection pane="bottomLeft" activeCell="G12" sqref="G12"/>
    </sheetView>
  </sheetViews>
  <sheetFormatPr defaultRowHeight="14.5" x14ac:dyDescent="0.35"/>
  <cols>
    <col min="1" max="1" width="10.81640625" customWidth="1"/>
    <col min="2" max="2" width="13" hidden="1" customWidth="1"/>
    <col min="3" max="3" width="40" hidden="1" customWidth="1"/>
    <col min="4" max="4" width="18" customWidth="1"/>
    <col min="5" max="5" width="12" hidden="1" customWidth="1"/>
    <col min="6" max="6" width="45" customWidth="1"/>
    <col min="7" max="7" width="30" customWidth="1"/>
    <col min="8" max="8" width="33.1796875" customWidth="1"/>
    <col min="9" max="10" width="34" customWidth="1"/>
    <col min="11" max="11" width="16" customWidth="1"/>
    <col min="12" max="12" width="14" customWidth="1"/>
    <col min="23" max="24" width="0" hidden="1" customWidth="1"/>
    <col min="25" max="25" width="13" hidden="1" customWidth="1"/>
    <col min="26" max="26" width="0" hidden="1" customWidth="1"/>
  </cols>
  <sheetData>
    <row r="1" spans="1:23" ht="80" customHeight="1" x14ac:dyDescent="0.45">
      <c r="A1" s="361" t="s">
        <v>1462</v>
      </c>
      <c r="B1" s="362"/>
      <c r="C1" s="362"/>
      <c r="D1" s="362"/>
      <c r="E1" s="362"/>
      <c r="F1" s="362"/>
      <c r="G1" s="30" t="e" vm="3">
        <v>#VALUE!</v>
      </c>
      <c r="H1" s="44" t="e" vm="4">
        <v>#VALUE!</v>
      </c>
      <c r="I1" s="358" t="s">
        <v>163</v>
      </c>
      <c r="J1" s="359"/>
      <c r="K1" s="359"/>
      <c r="L1" s="360"/>
    </row>
    <row r="2" spans="1:23" ht="66" customHeight="1" x14ac:dyDescent="0.35">
      <c r="A2" s="50" t="s">
        <v>3089</v>
      </c>
      <c r="B2" s="317" t="str">
        <f>REPT("█",ROUND($W$2*50,0))&amp;REPT("░",50-ROUND($W$2*50,0))&amp;" "&amp;TEXT($W$2,"0%")</f>
        <v>░░░░░░░░░░░░░░░░░░░░░░░░░░░░░░░░░░░░░░░░░░░░░░░░░░ 0%</v>
      </c>
      <c r="C2" s="235"/>
      <c r="D2" s="235"/>
      <c r="E2" s="235"/>
      <c r="F2" s="235"/>
      <c r="G2" s="235"/>
      <c r="H2" s="235"/>
      <c r="I2" s="235"/>
      <c r="J2" s="235"/>
      <c r="K2" s="235"/>
      <c r="L2" s="235"/>
      <c r="W2" s="32">
        <f>IFERROR(1-COUNTIF($G:$G,"Not assessed")/(COUNTIF($D:$D,"Minimum Standard")+COUNTIF($D:$D,"Quality Recommendation")),0)</f>
        <v>0</v>
      </c>
    </row>
    <row r="3" spans="1:23" ht="20" customHeight="1" x14ac:dyDescent="0.35">
      <c r="A3" s="33"/>
      <c r="B3" s="33"/>
      <c r="C3" s="33"/>
      <c r="D3" s="33"/>
      <c r="E3" s="33"/>
      <c r="F3" s="33"/>
      <c r="G3" s="236"/>
      <c r="H3" s="235"/>
      <c r="I3" s="235"/>
      <c r="J3" s="236"/>
      <c r="K3" s="235"/>
      <c r="L3" s="235"/>
    </row>
    <row r="4" spans="1:23" ht="30" customHeight="1" x14ac:dyDescent="0.35">
      <c r="A4" s="34" t="s">
        <v>161</v>
      </c>
      <c r="B4" s="34" t="s">
        <v>105</v>
      </c>
      <c r="C4" s="34" t="s">
        <v>164</v>
      </c>
      <c r="D4" s="34" t="s">
        <v>165</v>
      </c>
      <c r="E4" s="34" t="s">
        <v>166</v>
      </c>
      <c r="F4" s="34" t="s">
        <v>167</v>
      </c>
      <c r="G4" s="35" t="s">
        <v>68</v>
      </c>
      <c r="H4" s="34" t="s">
        <v>70</v>
      </c>
      <c r="I4" s="34" t="s">
        <v>45</v>
      </c>
      <c r="J4" s="34" t="s">
        <v>47</v>
      </c>
      <c r="K4" s="36" t="s">
        <v>49</v>
      </c>
      <c r="L4" s="34" t="s">
        <v>15</v>
      </c>
    </row>
    <row r="5" spans="1:23" ht="60" customHeight="1" x14ac:dyDescent="0.35">
      <c r="A5" s="40" t="s">
        <v>1463</v>
      </c>
      <c r="B5" s="40" t="s">
        <v>1464</v>
      </c>
      <c r="C5" s="40" t="s">
        <v>1465</v>
      </c>
      <c r="D5" s="40" t="s">
        <v>125</v>
      </c>
      <c r="E5" s="40">
        <v>1</v>
      </c>
      <c r="F5" s="40" t="s">
        <v>1466</v>
      </c>
      <c r="G5" s="7" t="s">
        <v>24</v>
      </c>
      <c r="H5" s="13"/>
      <c r="I5" s="14"/>
      <c r="J5" s="15"/>
      <c r="K5" s="15"/>
      <c r="L5" s="6" t="s">
        <v>172</v>
      </c>
    </row>
    <row r="6" spans="1:23" ht="60" customHeight="1" x14ac:dyDescent="0.35">
      <c r="A6" s="42" t="s">
        <v>1467</v>
      </c>
      <c r="B6" s="42" t="s">
        <v>1464</v>
      </c>
      <c r="C6" s="42" t="s">
        <v>1465</v>
      </c>
      <c r="D6" s="42" t="s">
        <v>125</v>
      </c>
      <c r="E6" s="42">
        <v>2</v>
      </c>
      <c r="F6" s="42" t="s">
        <v>1468</v>
      </c>
      <c r="G6" s="6" t="s">
        <v>24</v>
      </c>
      <c r="H6" s="13"/>
      <c r="I6" s="16"/>
      <c r="J6" s="17"/>
      <c r="K6" s="17"/>
      <c r="L6" s="6" t="s">
        <v>172</v>
      </c>
    </row>
    <row r="7" spans="1:23" ht="60" customHeight="1" x14ac:dyDescent="0.35">
      <c r="A7" s="40" t="s">
        <v>1469</v>
      </c>
      <c r="B7" s="40" t="s">
        <v>1464</v>
      </c>
      <c r="C7" s="40" t="s">
        <v>1465</v>
      </c>
      <c r="D7" s="40" t="s">
        <v>125</v>
      </c>
      <c r="E7" s="40">
        <v>3</v>
      </c>
      <c r="F7" s="40" t="s">
        <v>3277</v>
      </c>
      <c r="G7" s="6" t="s">
        <v>24</v>
      </c>
      <c r="H7" s="13"/>
      <c r="I7" s="16"/>
      <c r="J7" s="17"/>
      <c r="K7" s="17"/>
      <c r="L7" s="6" t="s">
        <v>172</v>
      </c>
    </row>
    <row r="8" spans="1:23" ht="60" customHeight="1" x14ac:dyDescent="0.35">
      <c r="A8" s="42" t="s">
        <v>1470</v>
      </c>
      <c r="B8" s="42" t="s">
        <v>1464</v>
      </c>
      <c r="C8" s="42" t="s">
        <v>1465</v>
      </c>
      <c r="D8" s="42" t="s">
        <v>125</v>
      </c>
      <c r="E8" s="42">
        <v>4</v>
      </c>
      <c r="F8" s="42" t="s">
        <v>1471</v>
      </c>
      <c r="G8" s="6" t="s">
        <v>24</v>
      </c>
      <c r="H8" s="13"/>
      <c r="I8" s="16"/>
      <c r="J8" s="17"/>
      <c r="K8" s="17"/>
      <c r="L8" s="6" t="s">
        <v>172</v>
      </c>
    </row>
    <row r="9" spans="1:23" ht="60" customHeight="1" x14ac:dyDescent="0.35">
      <c r="A9" s="40" t="s">
        <v>1472</v>
      </c>
      <c r="B9" s="40" t="s">
        <v>1464</v>
      </c>
      <c r="C9" s="40" t="s">
        <v>1465</v>
      </c>
      <c r="D9" s="40" t="s">
        <v>125</v>
      </c>
      <c r="E9" s="40">
        <v>5</v>
      </c>
      <c r="F9" s="40" t="s">
        <v>3278</v>
      </c>
      <c r="G9" s="6" t="s">
        <v>24</v>
      </c>
      <c r="H9" s="13"/>
      <c r="I9" s="16"/>
      <c r="J9" s="17"/>
      <c r="K9" s="17"/>
      <c r="L9" s="6" t="s">
        <v>172</v>
      </c>
    </row>
    <row r="10" spans="1:23" ht="60" customHeight="1" x14ac:dyDescent="0.35">
      <c r="A10" s="42" t="s">
        <v>1473</v>
      </c>
      <c r="B10" s="42" t="s">
        <v>1464</v>
      </c>
      <c r="C10" s="42" t="s">
        <v>1465</v>
      </c>
      <c r="D10" s="42" t="s">
        <v>125</v>
      </c>
      <c r="E10" s="42">
        <v>6</v>
      </c>
      <c r="F10" s="42" t="s">
        <v>3279</v>
      </c>
      <c r="G10" s="6" t="s">
        <v>24</v>
      </c>
      <c r="H10" s="13"/>
      <c r="I10" s="16"/>
      <c r="J10" s="17"/>
      <c r="K10" s="17"/>
      <c r="L10" s="6" t="s">
        <v>172</v>
      </c>
    </row>
    <row r="11" spans="1:23" ht="60" customHeight="1" x14ac:dyDescent="0.35">
      <c r="A11" s="40" t="s">
        <v>1474</v>
      </c>
      <c r="B11" s="40" t="s">
        <v>1464</v>
      </c>
      <c r="C11" s="40" t="s">
        <v>1465</v>
      </c>
      <c r="D11" s="40" t="s">
        <v>125</v>
      </c>
      <c r="E11" s="40">
        <v>7</v>
      </c>
      <c r="F11" s="40" t="s">
        <v>1475</v>
      </c>
      <c r="G11" s="6" t="s">
        <v>24</v>
      </c>
      <c r="H11" s="13"/>
      <c r="I11" s="16"/>
      <c r="J11" s="17"/>
      <c r="K11" s="17"/>
      <c r="L11" s="6" t="s">
        <v>172</v>
      </c>
    </row>
    <row r="12" spans="1:23" ht="60" customHeight="1" x14ac:dyDescent="0.35">
      <c r="A12" s="42" t="s">
        <v>1476</v>
      </c>
      <c r="B12" s="42" t="s">
        <v>1464</v>
      </c>
      <c r="C12" s="42" t="s">
        <v>1465</v>
      </c>
      <c r="D12" s="42" t="s">
        <v>184</v>
      </c>
      <c r="E12" s="42">
        <v>1</v>
      </c>
      <c r="F12" s="42" t="s">
        <v>1477</v>
      </c>
      <c r="G12" s="6" t="s">
        <v>24</v>
      </c>
      <c r="H12" s="13"/>
      <c r="I12" s="16"/>
      <c r="J12" s="17"/>
      <c r="K12" s="18"/>
      <c r="L12" s="6" t="s">
        <v>172</v>
      </c>
    </row>
    <row r="13" spans="1:23" ht="60" customHeight="1" x14ac:dyDescent="0.35">
      <c r="A13" s="40" t="s">
        <v>1478</v>
      </c>
      <c r="B13" s="40" t="s">
        <v>1464</v>
      </c>
      <c r="C13" s="40" t="s">
        <v>1465</v>
      </c>
      <c r="D13" s="40" t="s">
        <v>184</v>
      </c>
      <c r="E13" s="40">
        <v>2</v>
      </c>
      <c r="F13" s="40" t="s">
        <v>1479</v>
      </c>
      <c r="G13" s="6" t="s">
        <v>24</v>
      </c>
      <c r="H13" s="13"/>
      <c r="I13" s="16"/>
      <c r="J13" s="17"/>
      <c r="K13" s="18"/>
      <c r="L13" s="6" t="s">
        <v>172</v>
      </c>
    </row>
    <row r="14" spans="1:23" ht="60" customHeight="1" x14ac:dyDescent="0.35">
      <c r="A14" s="42" t="s">
        <v>1480</v>
      </c>
      <c r="B14" s="42" t="s">
        <v>1464</v>
      </c>
      <c r="C14" s="42" t="s">
        <v>1465</v>
      </c>
      <c r="D14" s="42" t="s">
        <v>184</v>
      </c>
      <c r="E14" s="42">
        <v>3</v>
      </c>
      <c r="F14" s="42" t="s">
        <v>1481</v>
      </c>
      <c r="G14" s="6" t="s">
        <v>24</v>
      </c>
      <c r="H14" s="13"/>
      <c r="I14" s="16"/>
      <c r="J14" s="17"/>
      <c r="K14" s="17"/>
      <c r="L14" s="6" t="s">
        <v>172</v>
      </c>
    </row>
    <row r="15" spans="1:23" ht="60" customHeight="1" x14ac:dyDescent="0.35">
      <c r="A15" s="40" t="s">
        <v>1482</v>
      </c>
      <c r="B15" s="40" t="s">
        <v>1464</v>
      </c>
      <c r="C15" s="40" t="s">
        <v>1465</v>
      </c>
      <c r="D15" s="40" t="s">
        <v>184</v>
      </c>
      <c r="E15" s="40">
        <v>4</v>
      </c>
      <c r="F15" s="40" t="s">
        <v>1483</v>
      </c>
      <c r="G15" s="6" t="s">
        <v>24</v>
      </c>
      <c r="H15" s="13"/>
      <c r="I15" s="16"/>
      <c r="J15" s="17"/>
      <c r="K15" s="17"/>
      <c r="L15" s="6" t="s">
        <v>172</v>
      </c>
    </row>
    <row r="16" spans="1:23" ht="60" customHeight="1" x14ac:dyDescent="0.35">
      <c r="A16" s="42" t="s">
        <v>1484</v>
      </c>
      <c r="B16" s="42" t="s">
        <v>1464</v>
      </c>
      <c r="C16" s="42" t="s">
        <v>1465</v>
      </c>
      <c r="D16" s="42" t="s">
        <v>184</v>
      </c>
      <c r="E16" s="42">
        <v>5</v>
      </c>
      <c r="F16" s="42" t="s">
        <v>1485</v>
      </c>
      <c r="G16" s="6" t="s">
        <v>24</v>
      </c>
      <c r="H16" s="13"/>
      <c r="I16" s="16"/>
      <c r="J16" s="17"/>
      <c r="K16" s="17"/>
      <c r="L16" s="6" t="s">
        <v>172</v>
      </c>
    </row>
    <row r="17" spans="1:12" ht="60" customHeight="1" x14ac:dyDescent="0.35">
      <c r="A17" s="40" t="s">
        <v>1486</v>
      </c>
      <c r="B17" s="40" t="s">
        <v>1464</v>
      </c>
      <c r="C17" s="40" t="s">
        <v>1465</v>
      </c>
      <c r="D17" s="40" t="s">
        <v>184</v>
      </c>
      <c r="E17" s="40">
        <v>6</v>
      </c>
      <c r="F17" s="40" t="s">
        <v>1487</v>
      </c>
      <c r="G17" s="6" t="s">
        <v>24</v>
      </c>
      <c r="H17" s="13"/>
      <c r="I17" s="16"/>
      <c r="J17" s="17"/>
      <c r="K17" s="18"/>
      <c r="L17" s="6" t="s">
        <v>172</v>
      </c>
    </row>
    <row r="18" spans="1:12" ht="60" customHeight="1" x14ac:dyDescent="0.35">
      <c r="A18" s="42" t="s">
        <v>1488</v>
      </c>
      <c r="B18" s="42" t="s">
        <v>1464</v>
      </c>
      <c r="C18" s="42" t="s">
        <v>1465</v>
      </c>
      <c r="D18" s="42" t="s">
        <v>184</v>
      </c>
      <c r="E18" s="42">
        <v>7</v>
      </c>
      <c r="F18" s="42" t="s">
        <v>1489</v>
      </c>
      <c r="G18" s="6" t="s">
        <v>24</v>
      </c>
      <c r="H18" s="13"/>
      <c r="I18" s="16"/>
      <c r="J18" s="17"/>
      <c r="K18" s="18"/>
      <c r="L18" s="6" t="s">
        <v>172</v>
      </c>
    </row>
    <row r="19" spans="1:12" ht="60" customHeight="1" x14ac:dyDescent="0.35">
      <c r="A19" s="40" t="s">
        <v>1490</v>
      </c>
      <c r="B19" s="40" t="s">
        <v>1464</v>
      </c>
      <c r="C19" s="40" t="s">
        <v>1465</v>
      </c>
      <c r="D19" s="40" t="s">
        <v>184</v>
      </c>
      <c r="E19" s="40">
        <v>8</v>
      </c>
      <c r="F19" s="40" t="s">
        <v>1491</v>
      </c>
      <c r="G19" s="6" t="s">
        <v>24</v>
      </c>
      <c r="H19" s="13"/>
      <c r="I19" s="16"/>
      <c r="J19" s="17"/>
      <c r="K19" s="18"/>
      <c r="L19" s="6" t="s">
        <v>172</v>
      </c>
    </row>
    <row r="20" spans="1:12" ht="60" customHeight="1" x14ac:dyDescent="0.35">
      <c r="A20" s="42" t="s">
        <v>1492</v>
      </c>
      <c r="B20" s="42" t="s">
        <v>1464</v>
      </c>
      <c r="C20" s="42" t="s">
        <v>1465</v>
      </c>
      <c r="D20" s="42" t="s">
        <v>184</v>
      </c>
      <c r="E20" s="42">
        <v>9</v>
      </c>
      <c r="F20" s="42" t="s">
        <v>1493</v>
      </c>
      <c r="G20" s="6" t="s">
        <v>24</v>
      </c>
      <c r="H20" s="13"/>
      <c r="I20" s="16"/>
      <c r="J20" s="17"/>
      <c r="K20" s="18"/>
      <c r="L20" s="6" t="s">
        <v>172</v>
      </c>
    </row>
    <row r="21" spans="1:12" ht="60" customHeight="1" x14ac:dyDescent="0.35">
      <c r="A21" s="40" t="s">
        <v>1494</v>
      </c>
      <c r="B21" s="40" t="s">
        <v>1464</v>
      </c>
      <c r="C21" s="40" t="s">
        <v>1465</v>
      </c>
      <c r="D21" s="40" t="s">
        <v>184</v>
      </c>
      <c r="E21" s="40">
        <v>10</v>
      </c>
      <c r="F21" s="40" t="s">
        <v>1495</v>
      </c>
      <c r="G21" s="6" t="s">
        <v>24</v>
      </c>
      <c r="H21" s="13"/>
      <c r="I21" s="16"/>
      <c r="J21" s="17"/>
      <c r="K21" s="18"/>
      <c r="L21" s="6" t="s">
        <v>172</v>
      </c>
    </row>
    <row r="22" spans="1:12" ht="60" customHeight="1" x14ac:dyDescent="0.35">
      <c r="A22" s="42" t="s">
        <v>1496</v>
      </c>
      <c r="B22" s="42" t="s">
        <v>1464</v>
      </c>
      <c r="C22" s="42" t="s">
        <v>1465</v>
      </c>
      <c r="D22" s="42" t="s">
        <v>184</v>
      </c>
      <c r="E22" s="42">
        <v>11</v>
      </c>
      <c r="F22" s="42" t="s">
        <v>1497</v>
      </c>
      <c r="G22" s="6" t="s">
        <v>24</v>
      </c>
      <c r="H22" s="13"/>
      <c r="I22" s="16"/>
      <c r="J22" s="17"/>
      <c r="K22" s="17"/>
      <c r="L22" s="6" t="s">
        <v>172</v>
      </c>
    </row>
  </sheetData>
  <sheetProtection sheet="1" selectLockedCells="1" sort="0" autoFilter="0"/>
  <autoFilter ref="A4:L4" xr:uid="{00000000-0009-0000-0000-000030000000}"/>
  <mergeCells count="5">
    <mergeCell ref="I1:L1"/>
    <mergeCell ref="A1:F1"/>
    <mergeCell ref="B2:L2"/>
    <mergeCell ref="G3:I3"/>
    <mergeCell ref="J3:L3"/>
  </mergeCells>
  <conditionalFormatting sqref="B2:L2">
    <cfRule type="dataBar" priority="34">
      <dataBar>
        <cfvo type="num" val="0"/>
        <cfvo type="num" val="1"/>
        <color rgb="FF4F81BD"/>
      </dataBar>
    </cfRule>
    <cfRule type="expression" dxfId="424" priority="34">
      <formula>$W$2&gt;=0.8</formula>
    </cfRule>
    <cfRule type="expression" dxfId="423" priority="34">
      <formula>AND($W$2&gt;=0.5,$W$2&lt;0.8)</formula>
    </cfRule>
    <cfRule type="expression" dxfId="422" priority="34">
      <formula>$W$2&lt;0.5</formula>
    </cfRule>
  </conditionalFormatting>
  <conditionalFormatting sqref="G5:G22">
    <cfRule type="expression" dxfId="421" priority="21">
      <formula>$G5="Met"</formula>
    </cfRule>
    <cfRule type="expression" dxfId="420" priority="22">
      <formula>$G5="Achieved"</formula>
    </cfRule>
    <cfRule type="expression" dxfId="419" priority="23">
      <formula>$G5="Partially met"</formula>
    </cfRule>
    <cfRule type="expression" dxfId="418" priority="24">
      <formula>$G5="Partially achieved"</formula>
    </cfRule>
    <cfRule type="expression" dxfId="417" priority="25">
      <formula>$G5="Not met"</formula>
    </cfRule>
    <cfRule type="expression" dxfId="416" priority="26">
      <formula>$G5="Not yet achieved"</formula>
    </cfRule>
    <cfRule type="expression" dxfId="415" priority="27">
      <formula>$G5="Not applicable"</formula>
    </cfRule>
  </conditionalFormatting>
  <conditionalFormatting sqref="K5:K500">
    <cfRule type="expression" dxfId="414" priority="1">
      <formula>AND(K5&lt;&gt;"",K5&lt;TODAY())</formula>
    </cfRule>
  </conditionalFormatting>
  <conditionalFormatting sqref="L5:L22">
    <cfRule type="beginsWith" dxfId="413" priority="2" operator="beginsWith" text="Blue">
      <formula>LEFT(L5,LEN("Blue"))="Blue"</formula>
    </cfRule>
    <cfRule type="beginsWith" dxfId="412" priority="3" operator="beginsWith" text="Green">
      <formula>LEFT(L5,LEN("Green"))="Green"</formula>
    </cfRule>
    <cfRule type="beginsWith" dxfId="411" priority="4" operator="beginsWith" text="Red">
      <formula>LEFT(L5,LEN("Red"))="Red"</formula>
    </cfRule>
    <cfRule type="beginsWith" dxfId="410" priority="5" operator="beginsWith" text="Grey">
      <formula>LEFT(L5,LEN("Grey"))="Grey"</formula>
    </cfRule>
    <cfRule type="beginsWith" dxfId="409" priority="6" operator="beginsWith" text="Amber">
      <formula>LEFT(L5,LEN("Amber"))="Amber"</formula>
    </cfRule>
    <cfRule type="beginsWith" dxfId="408" priority="7" operator="beginsWith" text="Black">
      <formula>LEFT(L5,LEN("Black"))="Black"</formula>
    </cfRule>
  </conditionalFormatting>
  <dataValidations count="3">
    <dataValidation type="list" allowBlank="1" sqref="G5:G11" xr:uid="{00000000-0002-0000-3000-000000000000}">
      <formula1>MSStatus</formula1>
    </dataValidation>
    <dataValidation type="list" allowBlank="1" sqref="G12:G22" xr:uid="{00000000-0002-0000-3000-000001000000}">
      <formula1>RecStatus</formula1>
    </dataValidation>
    <dataValidation type="list" allowBlank="1" sqref="L5:L22" xr:uid="{00000000-0002-0000-3000-000002000000}">
      <formula1>BRAGStatus</formula1>
    </dataValidation>
  </dataValidations>
  <hyperlinks>
    <hyperlink ref="I1" r:id="rId1" xr:uid="{00000000-0004-0000-3000-000000000000}"/>
    <hyperlink ref="H1" location="Dashboard!A1" display="← Dashboard" xr:uid="{D0ED6FC6-D718-470D-89E6-A4DC26A4B0DE}"/>
  </hyperlinks>
  <pageMargins left="0.3" right="0.3" top="0.75" bottom="0.75" header="0.5" footer="0.5"/>
  <pageSetup fitToHeight="0" orientation="landscape"/>
  <headerFooter>
    <oddHeader>&amp;LMid Cheshire Hospitals NHS Foundation Trust&amp;CGPICS V3 – Appendix 3 Audit&amp;R28 Jan 2026</oddHeader>
    <oddFooter>&amp;LConfidential – For internal audit use&amp;CPage &amp;P of &amp;N&amp;R© NHS</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0">
    <tabColor rgb="FF2E75B6"/>
  </sheetPr>
  <dimension ref="A1:Y22"/>
  <sheetViews>
    <sheetView showGridLines="0" showOutlineSymbols="0" zoomScaleNormal="100" workbookViewId="0">
      <pane ySplit="4" topLeftCell="A9" activePane="bottomLeft" state="frozen"/>
      <selection activeCell="K12" sqref="K12"/>
      <selection pane="bottomLeft" activeCell="G9" sqref="G9"/>
    </sheetView>
  </sheetViews>
  <sheetFormatPr defaultRowHeight="14.5" x14ac:dyDescent="0.35"/>
  <cols>
    <col min="1" max="1" width="10.81640625" customWidth="1"/>
    <col min="2" max="2" width="13" hidden="1" customWidth="1"/>
    <col min="3" max="3" width="15" hidden="1" customWidth="1"/>
    <col min="4" max="4" width="18" customWidth="1"/>
    <col min="5" max="5" width="12" hidden="1" customWidth="1"/>
    <col min="6" max="6" width="45" customWidth="1"/>
    <col min="7" max="7" width="30" customWidth="1"/>
    <col min="8" max="8" width="33.1796875" customWidth="1"/>
    <col min="9" max="10" width="34" customWidth="1"/>
    <col min="11" max="11" width="16" customWidth="1"/>
    <col min="12" max="12" width="14" customWidth="1"/>
    <col min="23" max="24" width="0" hidden="1" customWidth="1"/>
    <col min="25" max="25" width="13" hidden="1" customWidth="1"/>
    <col min="26" max="26" width="0" hidden="1" customWidth="1"/>
  </cols>
  <sheetData>
    <row r="1" spans="1:23" ht="80" customHeight="1" x14ac:dyDescent="0.45">
      <c r="A1" s="361" t="s">
        <v>1498</v>
      </c>
      <c r="B1" s="362"/>
      <c r="C1" s="362"/>
      <c r="D1" s="362"/>
      <c r="E1" s="362"/>
      <c r="F1" s="362"/>
      <c r="G1" s="30" t="e" vm="3">
        <v>#VALUE!</v>
      </c>
      <c r="H1" s="44" t="e" vm="4">
        <v>#VALUE!</v>
      </c>
      <c r="I1" s="358" t="s">
        <v>163</v>
      </c>
      <c r="J1" s="359"/>
      <c r="K1" s="359"/>
      <c r="L1" s="360"/>
    </row>
    <row r="2" spans="1:23" ht="66" customHeight="1" x14ac:dyDescent="0.35">
      <c r="A2" s="50" t="s">
        <v>3089</v>
      </c>
      <c r="B2" s="317" t="str">
        <f>REPT("█",ROUND($W$2*50,0))&amp;REPT("░",50-ROUND($W$2*50,0))&amp;" "&amp;TEXT($W$2,"0%")</f>
        <v>░░░░░░░░░░░░░░░░░░░░░░░░░░░░░░░░░░░░░░░░░░░░░░░░░░ 0%</v>
      </c>
      <c r="C2" s="235"/>
      <c r="D2" s="235"/>
      <c r="E2" s="235"/>
      <c r="F2" s="235"/>
      <c r="G2" s="235"/>
      <c r="H2" s="235"/>
      <c r="I2" s="235"/>
      <c r="J2" s="235"/>
      <c r="K2" s="235"/>
      <c r="L2" s="235"/>
      <c r="W2" s="32">
        <f>IFERROR(1-COUNTIF($G:$G,"Not assessed")/(COUNTIF($D:$D,"Minimum Standard")+COUNTIF($D:$D,"Quality Recommendation")),0)</f>
        <v>0</v>
      </c>
    </row>
    <row r="3" spans="1:23" ht="20" customHeight="1" x14ac:dyDescent="0.35">
      <c r="A3" s="33"/>
      <c r="B3" s="33"/>
      <c r="C3" s="33"/>
      <c r="D3" s="33"/>
      <c r="E3" s="33"/>
      <c r="F3" s="33"/>
      <c r="G3" s="236"/>
      <c r="H3" s="235"/>
      <c r="I3" s="235"/>
      <c r="J3" s="236"/>
      <c r="K3" s="235"/>
      <c r="L3" s="235"/>
    </row>
    <row r="4" spans="1:23" ht="30" customHeight="1" x14ac:dyDescent="0.35">
      <c r="A4" s="34" t="s">
        <v>161</v>
      </c>
      <c r="B4" s="34" t="s">
        <v>105</v>
      </c>
      <c r="C4" s="34" t="s">
        <v>164</v>
      </c>
      <c r="D4" s="34" t="s">
        <v>165</v>
      </c>
      <c r="E4" s="34" t="s">
        <v>166</v>
      </c>
      <c r="F4" s="34" t="s">
        <v>167</v>
      </c>
      <c r="G4" s="35" t="s">
        <v>68</v>
      </c>
      <c r="H4" s="34" t="s">
        <v>70</v>
      </c>
      <c r="I4" s="34" t="s">
        <v>45</v>
      </c>
      <c r="J4" s="34" t="s">
        <v>47</v>
      </c>
      <c r="K4" s="36" t="s">
        <v>49</v>
      </c>
      <c r="L4" s="34" t="s">
        <v>15</v>
      </c>
    </row>
    <row r="5" spans="1:23" ht="60" customHeight="1" x14ac:dyDescent="0.35">
      <c r="A5" s="40" t="s">
        <v>1499</v>
      </c>
      <c r="B5" s="40" t="s">
        <v>1500</v>
      </c>
      <c r="C5" s="40" t="s">
        <v>1501</v>
      </c>
      <c r="D5" s="40" t="s">
        <v>125</v>
      </c>
      <c r="E5" s="40">
        <v>1</v>
      </c>
      <c r="F5" s="40" t="s">
        <v>1502</v>
      </c>
      <c r="G5" s="7" t="s">
        <v>24</v>
      </c>
      <c r="H5" s="13"/>
      <c r="I5" s="14"/>
      <c r="J5" s="15"/>
      <c r="K5" s="15"/>
      <c r="L5" s="6" t="s">
        <v>172</v>
      </c>
    </row>
    <row r="6" spans="1:23" ht="60" customHeight="1" x14ac:dyDescent="0.35">
      <c r="A6" s="42" t="s">
        <v>1503</v>
      </c>
      <c r="B6" s="42" t="s">
        <v>1500</v>
      </c>
      <c r="C6" s="42" t="s">
        <v>1501</v>
      </c>
      <c r="D6" s="42" t="s">
        <v>125</v>
      </c>
      <c r="E6" s="42">
        <v>2</v>
      </c>
      <c r="F6" s="42" t="s">
        <v>1504</v>
      </c>
      <c r="G6" s="6" t="s">
        <v>24</v>
      </c>
      <c r="H6" s="13"/>
      <c r="I6" s="16"/>
      <c r="J6" s="17"/>
      <c r="K6" s="17"/>
      <c r="L6" s="6" t="s">
        <v>172</v>
      </c>
    </row>
    <row r="7" spans="1:23" ht="60" customHeight="1" x14ac:dyDescent="0.35">
      <c r="A7" s="40" t="s">
        <v>1505</v>
      </c>
      <c r="B7" s="40" t="s">
        <v>1500</v>
      </c>
      <c r="C7" s="40" t="s">
        <v>1501</v>
      </c>
      <c r="D7" s="40" t="s">
        <v>125</v>
      </c>
      <c r="E7" s="40">
        <v>3</v>
      </c>
      <c r="F7" s="40" t="s">
        <v>1506</v>
      </c>
      <c r="G7" s="6" t="s">
        <v>24</v>
      </c>
      <c r="H7" s="13"/>
      <c r="I7" s="16"/>
      <c r="J7" s="17"/>
      <c r="K7" s="17"/>
      <c r="L7" s="6" t="s">
        <v>172</v>
      </c>
    </row>
    <row r="8" spans="1:23" ht="60" customHeight="1" x14ac:dyDescent="0.35">
      <c r="A8" s="42" t="s">
        <v>1507</v>
      </c>
      <c r="B8" s="42" t="s">
        <v>1500</v>
      </c>
      <c r="C8" s="42" t="s">
        <v>1501</v>
      </c>
      <c r="D8" s="42" t="s">
        <v>125</v>
      </c>
      <c r="E8" s="42">
        <v>4</v>
      </c>
      <c r="F8" s="42" t="s">
        <v>3280</v>
      </c>
      <c r="G8" s="6" t="s">
        <v>24</v>
      </c>
      <c r="H8" s="13"/>
      <c r="I8" s="16"/>
      <c r="J8" s="17"/>
      <c r="K8" s="17"/>
      <c r="L8" s="6" t="s">
        <v>172</v>
      </c>
    </row>
    <row r="9" spans="1:23" ht="60" customHeight="1" x14ac:dyDescent="0.35">
      <c r="A9" s="40" t="s">
        <v>1508</v>
      </c>
      <c r="B9" s="40" t="s">
        <v>1500</v>
      </c>
      <c r="C9" s="40" t="s">
        <v>1501</v>
      </c>
      <c r="D9" s="40" t="s">
        <v>184</v>
      </c>
      <c r="E9" s="40">
        <v>1</v>
      </c>
      <c r="F9" s="40" t="s">
        <v>1509</v>
      </c>
      <c r="G9" s="6" t="s">
        <v>24</v>
      </c>
      <c r="H9" s="13"/>
      <c r="I9" s="16"/>
      <c r="J9" s="17"/>
      <c r="K9" s="17"/>
      <c r="L9" s="6" t="s">
        <v>172</v>
      </c>
    </row>
    <row r="10" spans="1:23" ht="60" customHeight="1" x14ac:dyDescent="0.35">
      <c r="A10" s="42" t="s">
        <v>1510</v>
      </c>
      <c r="B10" s="42" t="s">
        <v>1500</v>
      </c>
      <c r="C10" s="42" t="s">
        <v>1501</v>
      </c>
      <c r="D10" s="42" t="s">
        <v>184</v>
      </c>
      <c r="E10" s="42">
        <v>2</v>
      </c>
      <c r="F10" s="42" t="s">
        <v>1511</v>
      </c>
      <c r="G10" s="6" t="s">
        <v>24</v>
      </c>
      <c r="H10" s="13"/>
      <c r="I10" s="16"/>
      <c r="J10" s="17"/>
      <c r="K10" s="17"/>
      <c r="L10" s="6" t="s">
        <v>172</v>
      </c>
    </row>
    <row r="11" spans="1:23" ht="60" customHeight="1" x14ac:dyDescent="0.35">
      <c r="A11" s="40" t="s">
        <v>1512</v>
      </c>
      <c r="B11" s="40" t="s">
        <v>1500</v>
      </c>
      <c r="C11" s="40" t="s">
        <v>1501</v>
      </c>
      <c r="D11" s="40" t="s">
        <v>184</v>
      </c>
      <c r="E11" s="40">
        <v>3</v>
      </c>
      <c r="F11" s="40" t="s">
        <v>1513</v>
      </c>
      <c r="G11" s="6" t="s">
        <v>24</v>
      </c>
      <c r="H11" s="13"/>
      <c r="I11" s="16"/>
      <c r="J11" s="17"/>
      <c r="K11" s="17"/>
      <c r="L11" s="6" t="s">
        <v>172</v>
      </c>
    </row>
    <row r="12" spans="1:23" ht="60" customHeight="1" x14ac:dyDescent="0.35">
      <c r="A12" s="42" t="s">
        <v>1514</v>
      </c>
      <c r="B12" s="42" t="s">
        <v>1500</v>
      </c>
      <c r="C12" s="42" t="s">
        <v>1501</v>
      </c>
      <c r="D12" s="42" t="s">
        <v>184</v>
      </c>
      <c r="E12" s="42">
        <v>4</v>
      </c>
      <c r="F12" s="42" t="s">
        <v>1515</v>
      </c>
      <c r="G12" s="6" t="s">
        <v>24</v>
      </c>
      <c r="H12" s="13"/>
      <c r="I12" s="16"/>
      <c r="J12" s="17"/>
      <c r="K12" s="18"/>
      <c r="L12" s="6" t="s">
        <v>172</v>
      </c>
    </row>
    <row r="13" spans="1:23" ht="60" customHeight="1" x14ac:dyDescent="0.35">
      <c r="A13" s="40" t="s">
        <v>1516</v>
      </c>
      <c r="B13" s="40" t="s">
        <v>1500</v>
      </c>
      <c r="C13" s="40" t="s">
        <v>1501</v>
      </c>
      <c r="D13" s="40" t="s">
        <v>184</v>
      </c>
      <c r="E13" s="40">
        <v>5</v>
      </c>
      <c r="F13" s="40" t="s">
        <v>1517</v>
      </c>
      <c r="G13" s="6" t="s">
        <v>24</v>
      </c>
      <c r="H13" s="13"/>
      <c r="I13" s="16"/>
      <c r="J13" s="17"/>
      <c r="K13" s="18"/>
      <c r="L13" s="6" t="s">
        <v>172</v>
      </c>
    </row>
    <row r="14" spans="1:23" ht="60" customHeight="1" x14ac:dyDescent="0.35">
      <c r="A14" s="42" t="s">
        <v>1518</v>
      </c>
      <c r="B14" s="42" t="s">
        <v>1500</v>
      </c>
      <c r="C14" s="42" t="s">
        <v>1501</v>
      </c>
      <c r="D14" s="42" t="s">
        <v>184</v>
      </c>
      <c r="E14" s="42">
        <v>6</v>
      </c>
      <c r="F14" s="42" t="s">
        <v>1242</v>
      </c>
      <c r="G14" s="6" t="s">
        <v>24</v>
      </c>
      <c r="H14" s="13"/>
      <c r="I14" s="16"/>
      <c r="J14" s="17"/>
      <c r="K14" s="17"/>
      <c r="L14" s="6" t="s">
        <v>172</v>
      </c>
    </row>
    <row r="15" spans="1:23" ht="60" customHeight="1" x14ac:dyDescent="0.35">
      <c r="A15" s="40" t="s">
        <v>1519</v>
      </c>
      <c r="B15" s="40" t="s">
        <v>1500</v>
      </c>
      <c r="C15" s="40" t="s">
        <v>1501</v>
      </c>
      <c r="D15" s="40" t="s">
        <v>184</v>
      </c>
      <c r="E15" s="40">
        <v>7</v>
      </c>
      <c r="F15" s="40" t="s">
        <v>1520</v>
      </c>
      <c r="G15" s="6" t="s">
        <v>24</v>
      </c>
      <c r="H15" s="13"/>
      <c r="I15" s="16"/>
      <c r="J15" s="17"/>
      <c r="K15" s="17"/>
      <c r="L15" s="6" t="s">
        <v>172</v>
      </c>
    </row>
    <row r="16" spans="1:23" x14ac:dyDescent="0.35">
      <c r="A16" s="45"/>
      <c r="B16" s="45"/>
      <c r="C16" s="45"/>
      <c r="D16" s="45"/>
      <c r="E16" s="45"/>
      <c r="F16" s="45"/>
      <c r="G16" s="46"/>
      <c r="H16" s="45"/>
      <c r="I16" s="47"/>
      <c r="J16" s="48"/>
      <c r="K16" s="48"/>
      <c r="L16" s="48"/>
    </row>
    <row r="17" spans="1:12" x14ac:dyDescent="0.35">
      <c r="A17" s="45"/>
      <c r="B17" s="45"/>
      <c r="C17" s="45"/>
      <c r="D17" s="45"/>
      <c r="E17" s="45"/>
      <c r="F17" s="45"/>
      <c r="G17" s="46"/>
      <c r="H17" s="45"/>
      <c r="I17" s="47"/>
      <c r="J17" s="48"/>
      <c r="K17" s="49"/>
      <c r="L17" s="48"/>
    </row>
    <row r="18" spans="1:12" x14ac:dyDescent="0.35">
      <c r="A18" s="45"/>
      <c r="B18" s="45"/>
      <c r="C18" s="45"/>
      <c r="D18" s="45"/>
      <c r="E18" s="45"/>
      <c r="F18" s="45"/>
      <c r="G18" s="46"/>
      <c r="H18" s="45"/>
      <c r="I18" s="47"/>
      <c r="J18" s="48"/>
      <c r="K18" s="49"/>
      <c r="L18" s="48"/>
    </row>
    <row r="19" spans="1:12" x14ac:dyDescent="0.35">
      <c r="A19" s="45"/>
      <c r="B19" s="45"/>
      <c r="C19" s="45"/>
      <c r="D19" s="45"/>
      <c r="E19" s="45"/>
      <c r="F19" s="45"/>
      <c r="G19" s="46"/>
      <c r="H19" s="45"/>
      <c r="I19" s="47"/>
      <c r="J19" s="48"/>
      <c r="K19" s="49"/>
      <c r="L19" s="48"/>
    </row>
    <row r="20" spans="1:12" x14ac:dyDescent="0.35">
      <c r="A20" s="45"/>
      <c r="B20" s="45"/>
      <c r="C20" s="45"/>
      <c r="D20" s="45"/>
      <c r="E20" s="45"/>
      <c r="F20" s="45"/>
      <c r="G20" s="46"/>
      <c r="H20" s="45"/>
      <c r="I20" s="47"/>
      <c r="J20" s="48"/>
      <c r="K20" s="49"/>
      <c r="L20" s="48"/>
    </row>
    <row r="21" spans="1:12" x14ac:dyDescent="0.35">
      <c r="A21" s="45"/>
      <c r="B21" s="45"/>
      <c r="C21" s="45"/>
      <c r="D21" s="45"/>
      <c r="E21" s="45"/>
      <c r="F21" s="45"/>
      <c r="G21" s="46"/>
      <c r="H21" s="45"/>
      <c r="I21" s="47"/>
      <c r="J21" s="48"/>
      <c r="K21" s="49"/>
      <c r="L21" s="48"/>
    </row>
    <row r="22" spans="1:12" x14ac:dyDescent="0.35">
      <c r="A22" s="45"/>
      <c r="B22" s="45"/>
      <c r="C22" s="45"/>
      <c r="D22" s="45"/>
      <c r="E22" s="45"/>
      <c r="F22" s="45"/>
      <c r="G22" s="46"/>
      <c r="H22" s="45"/>
      <c r="I22" s="47"/>
      <c r="J22" s="48"/>
      <c r="K22" s="48"/>
      <c r="L22" s="48"/>
    </row>
  </sheetData>
  <sheetProtection sheet="1" selectLockedCells="1" sort="0" autoFilter="0"/>
  <autoFilter ref="A4:L4" xr:uid="{00000000-0009-0000-0000-000031000000}"/>
  <mergeCells count="5">
    <mergeCell ref="I1:L1"/>
    <mergeCell ref="A1:F1"/>
    <mergeCell ref="B2:L2"/>
    <mergeCell ref="G3:I3"/>
    <mergeCell ref="J3:L3"/>
  </mergeCells>
  <conditionalFormatting sqref="B2:L2">
    <cfRule type="dataBar" priority="34">
      <dataBar>
        <cfvo type="num" val="0"/>
        <cfvo type="num" val="1"/>
        <color rgb="FF4F81BD"/>
      </dataBar>
    </cfRule>
    <cfRule type="expression" dxfId="407" priority="34">
      <formula>$W$2&gt;=0.8</formula>
    </cfRule>
    <cfRule type="expression" dxfId="406" priority="34">
      <formula>AND($W$2&gt;=0.5,$W$2&lt;0.8)</formula>
    </cfRule>
    <cfRule type="expression" dxfId="405" priority="34">
      <formula>$W$2&lt;0.5</formula>
    </cfRule>
  </conditionalFormatting>
  <conditionalFormatting sqref="G5:G22">
    <cfRule type="expression" dxfId="404" priority="21">
      <formula>$G5="Met"</formula>
    </cfRule>
    <cfRule type="expression" dxfId="403" priority="22">
      <formula>$G5="Achieved"</formula>
    </cfRule>
    <cfRule type="expression" dxfId="402" priority="23">
      <formula>$G5="Partially met"</formula>
    </cfRule>
    <cfRule type="expression" dxfId="401" priority="24">
      <formula>$G5="Partially achieved"</formula>
    </cfRule>
    <cfRule type="expression" dxfId="400" priority="25">
      <formula>$G5="Not met"</formula>
    </cfRule>
    <cfRule type="expression" dxfId="399" priority="26">
      <formula>$G5="Not yet achieved"</formula>
    </cfRule>
    <cfRule type="expression" dxfId="398" priority="27">
      <formula>$G5="Not applicable"</formula>
    </cfRule>
  </conditionalFormatting>
  <conditionalFormatting sqref="K5:K500">
    <cfRule type="expression" dxfId="397" priority="1">
      <formula>AND(K5&lt;&gt;"",K5&lt;TODAY())</formula>
    </cfRule>
  </conditionalFormatting>
  <conditionalFormatting sqref="L5:L22">
    <cfRule type="beginsWith" dxfId="396" priority="2" operator="beginsWith" text="Blue">
      <formula>LEFT(L5,LEN("Blue"))="Blue"</formula>
    </cfRule>
    <cfRule type="beginsWith" dxfId="395" priority="3" operator="beginsWith" text="Green">
      <formula>LEFT(L5,LEN("Green"))="Green"</formula>
    </cfRule>
    <cfRule type="beginsWith" dxfId="394" priority="4" operator="beginsWith" text="Red">
      <formula>LEFT(L5,LEN("Red"))="Red"</formula>
    </cfRule>
    <cfRule type="beginsWith" dxfId="393" priority="5" operator="beginsWith" text="Grey">
      <formula>LEFT(L5,LEN("Grey"))="Grey"</formula>
    </cfRule>
    <cfRule type="beginsWith" dxfId="392" priority="6" operator="beginsWith" text="Amber">
      <formula>LEFT(L5,LEN("Amber"))="Amber"</formula>
    </cfRule>
    <cfRule type="beginsWith" dxfId="391" priority="7" operator="beginsWith" text="Black">
      <formula>LEFT(L5,LEN("Black"))="Black"</formula>
    </cfRule>
  </conditionalFormatting>
  <dataValidations count="3">
    <dataValidation type="list" allowBlank="1" sqref="G5:G8" xr:uid="{00000000-0002-0000-3100-000000000000}">
      <formula1>MSStatus</formula1>
    </dataValidation>
    <dataValidation type="list" allowBlank="1" sqref="G9:G15" xr:uid="{00000000-0002-0000-3100-000001000000}">
      <formula1>RecStatus</formula1>
    </dataValidation>
    <dataValidation type="list" allowBlank="1" sqref="L5:L22" xr:uid="{00000000-0002-0000-3100-000002000000}">
      <formula1>BRAGStatus</formula1>
    </dataValidation>
  </dataValidations>
  <hyperlinks>
    <hyperlink ref="I1" r:id="rId1" xr:uid="{00000000-0004-0000-3100-000000000000}"/>
    <hyperlink ref="H1" location="Dashboard!A1" display="← Dashboard" xr:uid="{41F3CA42-9F8E-4B9F-BF76-A566DD85E0BF}"/>
  </hyperlinks>
  <pageMargins left="0.3" right="0.3" top="0.75" bottom="0.75" header="0.5" footer="0.5"/>
  <pageSetup fitToHeight="0" orientation="landscape"/>
  <headerFooter>
    <oddHeader>&amp;LMid Cheshire Hospitals NHS Foundation Trust&amp;CGPICS V3 – Appendix 3 Audit&amp;R28 Jan 2026</oddHeader>
    <oddFooter>&amp;LConfidential – For internal audit use&amp;CPage &amp;P of &amp;N&amp;R© NHS</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1">
    <tabColor rgb="FF2E75B6"/>
  </sheetPr>
  <dimension ref="A1:Y22"/>
  <sheetViews>
    <sheetView showGridLines="0" showOutlineSymbols="0" zoomScaleNormal="100" workbookViewId="0">
      <pane ySplit="4" topLeftCell="A11" activePane="bottomLeft" state="frozen"/>
      <selection activeCell="K12" sqref="K12"/>
      <selection pane="bottomLeft" activeCell="G13" sqref="G13"/>
    </sheetView>
  </sheetViews>
  <sheetFormatPr defaultRowHeight="14.5" x14ac:dyDescent="0.35"/>
  <cols>
    <col min="1" max="1" width="10.81640625" customWidth="1"/>
    <col min="2" max="2" width="13" hidden="1" customWidth="1"/>
    <col min="3" max="3" width="22" hidden="1" customWidth="1"/>
    <col min="4" max="4" width="18" customWidth="1"/>
    <col min="5" max="5" width="12" hidden="1" customWidth="1"/>
    <col min="6" max="6" width="45" customWidth="1"/>
    <col min="7" max="7" width="30" customWidth="1"/>
    <col min="8" max="8" width="33.1796875" customWidth="1"/>
    <col min="9" max="10" width="34" customWidth="1"/>
    <col min="11" max="11" width="16" customWidth="1"/>
    <col min="12" max="12" width="14" customWidth="1"/>
    <col min="23" max="24" width="0" hidden="1" customWidth="1"/>
    <col min="25" max="25" width="13" hidden="1" customWidth="1"/>
    <col min="26" max="26" width="0" hidden="1" customWidth="1"/>
  </cols>
  <sheetData>
    <row r="1" spans="1:23" ht="80" customHeight="1" x14ac:dyDescent="0.45">
      <c r="A1" s="361" t="s">
        <v>1521</v>
      </c>
      <c r="B1" s="362"/>
      <c r="C1" s="362"/>
      <c r="D1" s="362"/>
      <c r="E1" s="362"/>
      <c r="F1" s="362"/>
      <c r="G1" s="30" t="e" vm="3">
        <v>#VALUE!</v>
      </c>
      <c r="H1" s="44" t="e" vm="4">
        <v>#VALUE!</v>
      </c>
      <c r="I1" s="358" t="s">
        <v>163</v>
      </c>
      <c r="J1" s="359"/>
      <c r="K1" s="359"/>
      <c r="L1" s="360"/>
    </row>
    <row r="2" spans="1:23" ht="66" customHeight="1" x14ac:dyDescent="0.35">
      <c r="A2" s="50" t="s">
        <v>3089</v>
      </c>
      <c r="B2" s="317" t="str">
        <f>REPT("█",ROUND($W$2*50,0))&amp;REPT("░",50-ROUND($W$2*50,0))&amp;" "&amp;TEXT($W$2,"0%")</f>
        <v>░░░░░░░░░░░░░░░░░░░░░░░░░░░░░░░░░░░░░░░░░░░░░░░░░░ 0%</v>
      </c>
      <c r="C2" s="235"/>
      <c r="D2" s="235"/>
      <c r="E2" s="235"/>
      <c r="F2" s="235"/>
      <c r="G2" s="235"/>
      <c r="H2" s="235"/>
      <c r="I2" s="235"/>
      <c r="J2" s="235"/>
      <c r="K2" s="235"/>
      <c r="L2" s="235"/>
      <c r="W2" s="32">
        <f>IFERROR(1-COUNTIF($G:$G,"Not assessed")/(COUNTIF($D:$D,"Minimum Standard")+COUNTIF($D:$D,"Quality Recommendation")),0)</f>
        <v>0</v>
      </c>
    </row>
    <row r="3" spans="1:23" ht="20" customHeight="1" x14ac:dyDescent="0.35">
      <c r="A3" s="33"/>
      <c r="B3" s="33"/>
      <c r="C3" s="33"/>
      <c r="D3" s="33"/>
      <c r="E3" s="33"/>
      <c r="F3" s="33"/>
      <c r="G3" s="236"/>
      <c r="H3" s="235"/>
      <c r="I3" s="235"/>
      <c r="J3" s="236"/>
      <c r="K3" s="235"/>
      <c r="L3" s="235"/>
    </row>
    <row r="4" spans="1:23" ht="30" customHeight="1" x14ac:dyDescent="0.35">
      <c r="A4" s="34" t="s">
        <v>161</v>
      </c>
      <c r="B4" s="34" t="s">
        <v>105</v>
      </c>
      <c r="C4" s="34" t="s">
        <v>164</v>
      </c>
      <c r="D4" s="34" t="s">
        <v>165</v>
      </c>
      <c r="E4" s="34" t="s">
        <v>166</v>
      </c>
      <c r="F4" s="34" t="s">
        <v>167</v>
      </c>
      <c r="G4" s="35" t="s">
        <v>68</v>
      </c>
      <c r="H4" s="34" t="s">
        <v>70</v>
      </c>
      <c r="I4" s="34" t="s">
        <v>45</v>
      </c>
      <c r="J4" s="34" t="s">
        <v>47</v>
      </c>
      <c r="K4" s="36" t="s">
        <v>49</v>
      </c>
      <c r="L4" s="34" t="s">
        <v>15</v>
      </c>
    </row>
    <row r="5" spans="1:23" ht="60" customHeight="1" x14ac:dyDescent="0.35">
      <c r="A5" s="40" t="s">
        <v>1522</v>
      </c>
      <c r="B5" s="40" t="s">
        <v>1523</v>
      </c>
      <c r="C5" s="40" t="s">
        <v>1524</v>
      </c>
      <c r="D5" s="40" t="s">
        <v>125</v>
      </c>
      <c r="E5" s="40">
        <v>1</v>
      </c>
      <c r="F5" s="40" t="s">
        <v>1525</v>
      </c>
      <c r="G5" s="7" t="s">
        <v>24</v>
      </c>
      <c r="H5" s="13"/>
      <c r="I5" s="14"/>
      <c r="J5" s="15"/>
      <c r="K5" s="15"/>
      <c r="L5" s="6" t="s">
        <v>172</v>
      </c>
    </row>
    <row r="6" spans="1:23" ht="60" customHeight="1" x14ac:dyDescent="0.35">
      <c r="A6" s="42" t="s">
        <v>1526</v>
      </c>
      <c r="B6" s="42" t="s">
        <v>1523</v>
      </c>
      <c r="C6" s="42" t="s">
        <v>1524</v>
      </c>
      <c r="D6" s="42" t="s">
        <v>125</v>
      </c>
      <c r="E6" s="42">
        <v>2</v>
      </c>
      <c r="F6" s="42" t="s">
        <v>1527</v>
      </c>
      <c r="G6" s="6" t="s">
        <v>24</v>
      </c>
      <c r="H6" s="13"/>
      <c r="I6" s="16"/>
      <c r="J6" s="17"/>
      <c r="K6" s="17"/>
      <c r="L6" s="6" t="s">
        <v>172</v>
      </c>
    </row>
    <row r="7" spans="1:23" ht="60" customHeight="1" x14ac:dyDescent="0.35">
      <c r="A7" s="40" t="s">
        <v>1528</v>
      </c>
      <c r="B7" s="40" t="s">
        <v>1523</v>
      </c>
      <c r="C7" s="40" t="s">
        <v>1524</v>
      </c>
      <c r="D7" s="40" t="s">
        <v>125</v>
      </c>
      <c r="E7" s="40">
        <v>3</v>
      </c>
      <c r="F7" s="40" t="s">
        <v>1529</v>
      </c>
      <c r="G7" s="6" t="s">
        <v>24</v>
      </c>
      <c r="H7" s="13"/>
      <c r="I7" s="16"/>
      <c r="J7" s="17"/>
      <c r="K7" s="17"/>
      <c r="L7" s="6" t="s">
        <v>172</v>
      </c>
    </row>
    <row r="8" spans="1:23" ht="60" customHeight="1" x14ac:dyDescent="0.35">
      <c r="A8" s="42" t="s">
        <v>1530</v>
      </c>
      <c r="B8" s="42" t="s">
        <v>1523</v>
      </c>
      <c r="C8" s="42" t="s">
        <v>1524</v>
      </c>
      <c r="D8" s="42" t="s">
        <v>125</v>
      </c>
      <c r="E8" s="42">
        <v>4</v>
      </c>
      <c r="F8" s="42" t="s">
        <v>1531</v>
      </c>
      <c r="G8" s="6" t="s">
        <v>24</v>
      </c>
      <c r="H8" s="13"/>
      <c r="I8" s="16"/>
      <c r="J8" s="17"/>
      <c r="K8" s="17"/>
      <c r="L8" s="6" t="s">
        <v>172</v>
      </c>
    </row>
    <row r="9" spans="1:23" ht="60" customHeight="1" x14ac:dyDescent="0.35">
      <c r="A9" s="40" t="s">
        <v>1532</v>
      </c>
      <c r="B9" s="40" t="s">
        <v>1523</v>
      </c>
      <c r="C9" s="40" t="s">
        <v>1524</v>
      </c>
      <c r="D9" s="40" t="s">
        <v>125</v>
      </c>
      <c r="E9" s="40">
        <v>5</v>
      </c>
      <c r="F9" s="40" t="s">
        <v>1533</v>
      </c>
      <c r="G9" s="6" t="s">
        <v>24</v>
      </c>
      <c r="H9" s="13"/>
      <c r="I9" s="16"/>
      <c r="J9" s="17"/>
      <c r="K9" s="17"/>
      <c r="L9" s="6" t="s">
        <v>172</v>
      </c>
    </row>
    <row r="10" spans="1:23" ht="60" customHeight="1" x14ac:dyDescent="0.35">
      <c r="A10" s="42" t="s">
        <v>1534</v>
      </c>
      <c r="B10" s="42" t="s">
        <v>1523</v>
      </c>
      <c r="C10" s="42" t="s">
        <v>1524</v>
      </c>
      <c r="D10" s="42" t="s">
        <v>184</v>
      </c>
      <c r="E10" s="42">
        <v>1</v>
      </c>
      <c r="F10" s="42" t="s">
        <v>1535</v>
      </c>
      <c r="G10" s="6" t="s">
        <v>24</v>
      </c>
      <c r="H10" s="13"/>
      <c r="I10" s="16"/>
      <c r="J10" s="17"/>
      <c r="K10" s="17"/>
      <c r="L10" s="6" t="s">
        <v>172</v>
      </c>
    </row>
    <row r="11" spans="1:23" ht="60" customHeight="1" x14ac:dyDescent="0.35">
      <c r="A11" s="40" t="s">
        <v>1536</v>
      </c>
      <c r="B11" s="40" t="s">
        <v>1523</v>
      </c>
      <c r="C11" s="40" t="s">
        <v>1524</v>
      </c>
      <c r="D11" s="40" t="s">
        <v>184</v>
      </c>
      <c r="E11" s="40">
        <v>2</v>
      </c>
      <c r="F11" s="40" t="s">
        <v>1537</v>
      </c>
      <c r="G11" s="6" t="s">
        <v>24</v>
      </c>
      <c r="H11" s="13"/>
      <c r="I11" s="16"/>
      <c r="J11" s="17"/>
      <c r="K11" s="17"/>
      <c r="L11" s="6" t="s">
        <v>172</v>
      </c>
    </row>
    <row r="12" spans="1:23" ht="60" customHeight="1" x14ac:dyDescent="0.35">
      <c r="A12" s="42" t="s">
        <v>1538</v>
      </c>
      <c r="B12" s="42" t="s">
        <v>1523</v>
      </c>
      <c r="C12" s="42" t="s">
        <v>1524</v>
      </c>
      <c r="D12" s="42" t="s">
        <v>184</v>
      </c>
      <c r="E12" s="42">
        <v>3</v>
      </c>
      <c r="F12" s="42" t="s">
        <v>1539</v>
      </c>
      <c r="G12" s="6" t="s">
        <v>24</v>
      </c>
      <c r="H12" s="13"/>
      <c r="I12" s="16"/>
      <c r="J12" s="17"/>
      <c r="K12" s="18"/>
      <c r="L12" s="6" t="s">
        <v>172</v>
      </c>
    </row>
    <row r="13" spans="1:23" ht="60" customHeight="1" x14ac:dyDescent="0.35">
      <c r="A13" s="40" t="s">
        <v>1540</v>
      </c>
      <c r="B13" s="40" t="s">
        <v>1523</v>
      </c>
      <c r="C13" s="40" t="s">
        <v>1524</v>
      </c>
      <c r="D13" s="40" t="s">
        <v>184</v>
      </c>
      <c r="E13" s="40">
        <v>4</v>
      </c>
      <c r="F13" s="40" t="s">
        <v>1541</v>
      </c>
      <c r="G13" s="6" t="s">
        <v>24</v>
      </c>
      <c r="H13" s="13"/>
      <c r="I13" s="16"/>
      <c r="J13" s="17"/>
      <c r="K13" s="18"/>
      <c r="L13" s="6" t="s">
        <v>172</v>
      </c>
    </row>
    <row r="14" spans="1:23" x14ac:dyDescent="0.35">
      <c r="A14" s="45"/>
      <c r="B14" s="45"/>
      <c r="C14" s="45"/>
      <c r="D14" s="45"/>
      <c r="E14" s="45"/>
      <c r="F14" s="45"/>
      <c r="G14" s="46"/>
      <c r="H14" s="45"/>
      <c r="I14" s="47"/>
      <c r="J14" s="48"/>
      <c r="K14" s="48"/>
      <c r="L14" s="48"/>
    </row>
    <row r="15" spans="1:23" x14ac:dyDescent="0.35">
      <c r="A15" s="45"/>
      <c r="B15" s="45"/>
      <c r="C15" s="45"/>
      <c r="D15" s="45"/>
      <c r="E15" s="45"/>
      <c r="F15" s="45"/>
      <c r="G15" s="46"/>
      <c r="H15" s="45"/>
      <c r="I15" s="47"/>
      <c r="J15" s="48"/>
      <c r="K15" s="48"/>
      <c r="L15" s="48"/>
    </row>
    <row r="16" spans="1:23" x14ac:dyDescent="0.35">
      <c r="A16" s="45"/>
      <c r="B16" s="45"/>
      <c r="C16" s="45"/>
      <c r="D16" s="45"/>
      <c r="E16" s="45"/>
      <c r="F16" s="45"/>
      <c r="G16" s="46"/>
      <c r="H16" s="45"/>
      <c r="I16" s="47"/>
      <c r="J16" s="48"/>
      <c r="K16" s="48"/>
      <c r="L16" s="48"/>
    </row>
    <row r="17" spans="1:12" x14ac:dyDescent="0.35">
      <c r="A17" s="45"/>
      <c r="B17" s="45"/>
      <c r="C17" s="45"/>
      <c r="D17" s="45"/>
      <c r="E17" s="45"/>
      <c r="F17" s="45"/>
      <c r="G17" s="46"/>
      <c r="H17" s="45"/>
      <c r="I17" s="47"/>
      <c r="J17" s="48"/>
      <c r="K17" s="49"/>
      <c r="L17" s="48"/>
    </row>
    <row r="18" spans="1:12" x14ac:dyDescent="0.35">
      <c r="A18" s="45"/>
      <c r="B18" s="45"/>
      <c r="C18" s="45"/>
      <c r="D18" s="45"/>
      <c r="E18" s="45"/>
      <c r="F18" s="45"/>
      <c r="G18" s="46"/>
      <c r="H18" s="45"/>
      <c r="I18" s="47"/>
      <c r="J18" s="48"/>
      <c r="K18" s="49"/>
      <c r="L18" s="48"/>
    </row>
    <row r="19" spans="1:12" x14ac:dyDescent="0.35">
      <c r="A19" s="45"/>
      <c r="B19" s="45"/>
      <c r="C19" s="45"/>
      <c r="D19" s="45"/>
      <c r="E19" s="45"/>
      <c r="F19" s="45"/>
      <c r="G19" s="46"/>
      <c r="H19" s="45"/>
      <c r="I19" s="47"/>
      <c r="J19" s="48"/>
      <c r="K19" s="49"/>
      <c r="L19" s="48"/>
    </row>
    <row r="20" spans="1:12" x14ac:dyDescent="0.35">
      <c r="A20" s="45"/>
      <c r="B20" s="45"/>
      <c r="C20" s="45"/>
      <c r="D20" s="45"/>
      <c r="E20" s="45"/>
      <c r="F20" s="45"/>
      <c r="G20" s="46"/>
      <c r="H20" s="45"/>
      <c r="I20" s="47"/>
      <c r="J20" s="48"/>
      <c r="K20" s="49"/>
      <c r="L20" s="48"/>
    </row>
    <row r="21" spans="1:12" x14ac:dyDescent="0.35">
      <c r="A21" s="45"/>
      <c r="B21" s="45"/>
      <c r="C21" s="45"/>
      <c r="D21" s="45"/>
      <c r="E21" s="45"/>
      <c r="F21" s="45"/>
      <c r="G21" s="46"/>
      <c r="H21" s="45"/>
      <c r="I21" s="47"/>
      <c r="J21" s="48"/>
      <c r="K21" s="49"/>
      <c r="L21" s="48"/>
    </row>
    <row r="22" spans="1:12" x14ac:dyDescent="0.35">
      <c r="A22" s="45"/>
      <c r="B22" s="45"/>
      <c r="C22" s="45"/>
      <c r="D22" s="45"/>
      <c r="E22" s="45"/>
      <c r="F22" s="45"/>
      <c r="G22" s="46"/>
      <c r="H22" s="45"/>
      <c r="I22" s="47"/>
      <c r="J22" s="48"/>
      <c r="K22" s="48"/>
      <c r="L22" s="48"/>
    </row>
  </sheetData>
  <sheetProtection sheet="1" selectLockedCells="1" sort="0" autoFilter="0"/>
  <autoFilter ref="A4:L4" xr:uid="{00000000-0009-0000-0000-000032000000}"/>
  <mergeCells count="5">
    <mergeCell ref="I1:L1"/>
    <mergeCell ref="A1:F1"/>
    <mergeCell ref="B2:L2"/>
    <mergeCell ref="G3:I3"/>
    <mergeCell ref="J3:L3"/>
  </mergeCells>
  <conditionalFormatting sqref="B2:L2">
    <cfRule type="dataBar" priority="34">
      <dataBar>
        <cfvo type="num" val="0"/>
        <cfvo type="num" val="1"/>
        <color rgb="FF4F81BD"/>
      </dataBar>
    </cfRule>
    <cfRule type="expression" dxfId="390" priority="34">
      <formula>$W$2&gt;=0.8</formula>
    </cfRule>
    <cfRule type="expression" dxfId="389" priority="34">
      <formula>AND($W$2&gt;=0.5,$W$2&lt;0.8)</formula>
    </cfRule>
    <cfRule type="expression" dxfId="388" priority="34">
      <formula>$W$2&lt;0.5</formula>
    </cfRule>
  </conditionalFormatting>
  <conditionalFormatting sqref="G5:G22">
    <cfRule type="expression" dxfId="387" priority="21">
      <formula>$G5="Met"</formula>
    </cfRule>
    <cfRule type="expression" dxfId="386" priority="22">
      <formula>$G5="Achieved"</formula>
    </cfRule>
    <cfRule type="expression" dxfId="385" priority="23">
      <formula>$G5="Partially met"</formula>
    </cfRule>
    <cfRule type="expression" dxfId="384" priority="24">
      <formula>$G5="Partially achieved"</formula>
    </cfRule>
    <cfRule type="expression" dxfId="383" priority="25">
      <formula>$G5="Not met"</formula>
    </cfRule>
    <cfRule type="expression" dxfId="382" priority="26">
      <formula>$G5="Not yet achieved"</formula>
    </cfRule>
    <cfRule type="expression" dxfId="381" priority="27">
      <formula>$G5="Not applicable"</formula>
    </cfRule>
  </conditionalFormatting>
  <conditionalFormatting sqref="K5:K500">
    <cfRule type="expression" dxfId="380" priority="1">
      <formula>AND(K5&lt;&gt;"",K5&lt;TODAY())</formula>
    </cfRule>
  </conditionalFormatting>
  <conditionalFormatting sqref="L5:L22">
    <cfRule type="beginsWith" dxfId="379" priority="2" operator="beginsWith" text="Blue">
      <formula>LEFT(L5,LEN("Blue"))="Blue"</formula>
    </cfRule>
    <cfRule type="beginsWith" dxfId="378" priority="3" operator="beginsWith" text="Green">
      <formula>LEFT(L5,LEN("Green"))="Green"</formula>
    </cfRule>
    <cfRule type="beginsWith" dxfId="377" priority="4" operator="beginsWith" text="Red">
      <formula>LEFT(L5,LEN("Red"))="Red"</formula>
    </cfRule>
    <cfRule type="beginsWith" dxfId="376" priority="5" operator="beginsWith" text="Grey">
      <formula>LEFT(L5,LEN("Grey"))="Grey"</formula>
    </cfRule>
    <cfRule type="beginsWith" dxfId="375" priority="6" operator="beginsWith" text="Amber">
      <formula>LEFT(L5,LEN("Amber"))="Amber"</formula>
    </cfRule>
    <cfRule type="beginsWith" dxfId="374" priority="7" operator="beginsWith" text="Black">
      <formula>LEFT(L5,LEN("Black"))="Black"</formula>
    </cfRule>
  </conditionalFormatting>
  <dataValidations count="3">
    <dataValidation type="list" allowBlank="1" sqref="G5:G9" xr:uid="{00000000-0002-0000-3200-000000000000}">
      <formula1>MSStatus</formula1>
    </dataValidation>
    <dataValidation type="list" allowBlank="1" sqref="G10:G13" xr:uid="{00000000-0002-0000-3200-000001000000}">
      <formula1>RecStatus</formula1>
    </dataValidation>
    <dataValidation type="list" allowBlank="1" sqref="L5:L22" xr:uid="{00000000-0002-0000-3200-000002000000}">
      <formula1>BRAGStatus</formula1>
    </dataValidation>
  </dataValidations>
  <hyperlinks>
    <hyperlink ref="I1" r:id="rId1" xr:uid="{00000000-0004-0000-3200-000000000000}"/>
    <hyperlink ref="H1" location="Dashboard!A1" display="← Dashboard" xr:uid="{369004DB-BA02-4238-8C0E-08DCEE3F483E}"/>
  </hyperlinks>
  <pageMargins left="0.3" right="0.3" top="0.75" bottom="0.75" header="0.5" footer="0.5"/>
  <pageSetup fitToHeight="0" orientation="landscape"/>
  <headerFooter>
    <oddHeader>&amp;LMid Cheshire Hospitals NHS Foundation Trust&amp;CGPICS V3 – Appendix 3 Audit&amp;R28 Jan 2026</oddHeader>
    <oddFooter>&amp;LConfidential – For internal audit use&amp;CPage &amp;P of &amp;N&amp;R© NHS</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2">
    <tabColor rgb="FF2E75B6"/>
  </sheetPr>
  <dimension ref="A1:Y22"/>
  <sheetViews>
    <sheetView showGridLines="0" showOutlineSymbols="0" zoomScaleNormal="100" workbookViewId="0">
      <pane ySplit="4" topLeftCell="A11" activePane="bottomLeft" state="frozen"/>
      <selection activeCell="K12" sqref="K12"/>
      <selection pane="bottomLeft" activeCell="G12" sqref="G12"/>
    </sheetView>
  </sheetViews>
  <sheetFormatPr defaultRowHeight="14.5" x14ac:dyDescent="0.35"/>
  <cols>
    <col min="1" max="1" width="10.81640625" customWidth="1"/>
    <col min="2" max="2" width="13" hidden="1" customWidth="1"/>
    <col min="3" max="3" width="19" hidden="1" customWidth="1"/>
    <col min="4" max="4" width="18" customWidth="1"/>
    <col min="5" max="5" width="12" hidden="1" customWidth="1"/>
    <col min="6" max="6" width="45" customWidth="1"/>
    <col min="7" max="7" width="30" customWidth="1"/>
    <col min="8" max="8" width="33.1796875" customWidth="1"/>
    <col min="9" max="10" width="34" customWidth="1"/>
    <col min="11" max="11" width="16" customWidth="1"/>
    <col min="12" max="12" width="14" customWidth="1"/>
    <col min="23" max="24" width="0" hidden="1" customWidth="1"/>
    <col min="25" max="25" width="13" hidden="1" customWidth="1"/>
    <col min="26" max="26" width="0" hidden="1" customWidth="1"/>
  </cols>
  <sheetData>
    <row r="1" spans="1:23" ht="80" customHeight="1" x14ac:dyDescent="0.45">
      <c r="A1" s="361" t="s">
        <v>1542</v>
      </c>
      <c r="B1" s="362"/>
      <c r="C1" s="362"/>
      <c r="D1" s="362"/>
      <c r="E1" s="362"/>
      <c r="F1" s="362"/>
      <c r="G1" s="30" t="e" vm="3">
        <v>#VALUE!</v>
      </c>
      <c r="H1" s="44" t="e" vm="4">
        <v>#VALUE!</v>
      </c>
      <c r="I1" s="358" t="s">
        <v>163</v>
      </c>
      <c r="J1" s="359"/>
      <c r="K1" s="359"/>
      <c r="L1" s="360"/>
    </row>
    <row r="2" spans="1:23" ht="66" customHeight="1" x14ac:dyDescent="0.35">
      <c r="A2" s="50" t="s">
        <v>3089</v>
      </c>
      <c r="B2" s="317" t="str">
        <f>REPT("█",ROUND($W$2*50,0))&amp;REPT("░",50-ROUND($W$2*50,0))&amp;" "&amp;TEXT($W$2,"0%")</f>
        <v>░░░░░░░░░░░░░░░░░░░░░░░░░░░░░░░░░░░░░░░░░░░░░░░░░░ 0%</v>
      </c>
      <c r="C2" s="235"/>
      <c r="D2" s="235"/>
      <c r="E2" s="235"/>
      <c r="F2" s="235"/>
      <c r="G2" s="235"/>
      <c r="H2" s="235"/>
      <c r="I2" s="235"/>
      <c r="J2" s="235"/>
      <c r="K2" s="235"/>
      <c r="L2" s="235"/>
      <c r="W2" s="32">
        <f>IFERROR(1-COUNTIF($G:$G,"Not assessed")/(COUNTIF($D:$D,"Minimum Standard")+COUNTIF($D:$D,"Quality Recommendation")),0)</f>
        <v>0</v>
      </c>
    </row>
    <row r="3" spans="1:23" ht="20" customHeight="1" x14ac:dyDescent="0.35">
      <c r="A3" s="33"/>
      <c r="B3" s="33"/>
      <c r="C3" s="33"/>
      <c r="D3" s="33"/>
      <c r="E3" s="33"/>
      <c r="F3" s="33"/>
      <c r="G3" s="236"/>
      <c r="H3" s="235"/>
      <c r="I3" s="235"/>
      <c r="J3" s="236"/>
      <c r="K3" s="235"/>
      <c r="L3" s="235"/>
    </row>
    <row r="4" spans="1:23" ht="30" customHeight="1" x14ac:dyDescent="0.35">
      <c r="A4" s="34" t="s">
        <v>161</v>
      </c>
      <c r="B4" s="34" t="s">
        <v>105</v>
      </c>
      <c r="C4" s="34" t="s">
        <v>164</v>
      </c>
      <c r="D4" s="34" t="s">
        <v>165</v>
      </c>
      <c r="E4" s="34" t="s">
        <v>166</v>
      </c>
      <c r="F4" s="34" t="s">
        <v>167</v>
      </c>
      <c r="G4" s="35" t="s">
        <v>68</v>
      </c>
      <c r="H4" s="34" t="s">
        <v>70</v>
      </c>
      <c r="I4" s="34" t="s">
        <v>45</v>
      </c>
      <c r="J4" s="34" t="s">
        <v>47</v>
      </c>
      <c r="K4" s="36" t="s">
        <v>49</v>
      </c>
      <c r="L4" s="34" t="s">
        <v>15</v>
      </c>
    </row>
    <row r="5" spans="1:23" ht="60" customHeight="1" x14ac:dyDescent="0.35">
      <c r="A5" s="40" t="s">
        <v>1543</v>
      </c>
      <c r="B5" s="40" t="s">
        <v>1544</v>
      </c>
      <c r="C5" s="40" t="s">
        <v>1545</v>
      </c>
      <c r="D5" s="40" t="s">
        <v>125</v>
      </c>
      <c r="E5" s="40">
        <v>1</v>
      </c>
      <c r="F5" s="40" t="s">
        <v>3281</v>
      </c>
      <c r="G5" s="7" t="s">
        <v>24</v>
      </c>
      <c r="H5" s="13"/>
      <c r="I5" s="14"/>
      <c r="J5" s="15"/>
      <c r="K5" s="15"/>
      <c r="L5" s="6" t="s">
        <v>172</v>
      </c>
    </row>
    <row r="6" spans="1:23" ht="60" customHeight="1" x14ac:dyDescent="0.35">
      <c r="A6" s="42" t="s">
        <v>1546</v>
      </c>
      <c r="B6" s="42" t="s">
        <v>1544</v>
      </c>
      <c r="C6" s="42" t="s">
        <v>1545</v>
      </c>
      <c r="D6" s="42" t="s">
        <v>125</v>
      </c>
      <c r="E6" s="42">
        <v>2</v>
      </c>
      <c r="F6" s="42" t="s">
        <v>3282</v>
      </c>
      <c r="G6" s="6" t="s">
        <v>24</v>
      </c>
      <c r="H6" s="13"/>
      <c r="I6" s="16"/>
      <c r="J6" s="17"/>
      <c r="K6" s="17"/>
      <c r="L6" s="6" t="s">
        <v>172</v>
      </c>
    </row>
    <row r="7" spans="1:23" ht="60" customHeight="1" x14ac:dyDescent="0.35">
      <c r="A7" s="40" t="s">
        <v>1547</v>
      </c>
      <c r="B7" s="40" t="s">
        <v>1544</v>
      </c>
      <c r="C7" s="40" t="s">
        <v>1545</v>
      </c>
      <c r="D7" s="40" t="s">
        <v>125</v>
      </c>
      <c r="E7" s="40">
        <v>3</v>
      </c>
      <c r="F7" s="40" t="s">
        <v>3283</v>
      </c>
      <c r="G7" s="6" t="s">
        <v>24</v>
      </c>
      <c r="H7" s="13"/>
      <c r="I7" s="16"/>
      <c r="J7" s="17"/>
      <c r="K7" s="17"/>
      <c r="L7" s="6" t="s">
        <v>172</v>
      </c>
    </row>
    <row r="8" spans="1:23" ht="60" customHeight="1" x14ac:dyDescent="0.35">
      <c r="A8" s="42" t="s">
        <v>1548</v>
      </c>
      <c r="B8" s="42" t="s">
        <v>1544</v>
      </c>
      <c r="C8" s="42" t="s">
        <v>1545</v>
      </c>
      <c r="D8" s="42" t="s">
        <v>125</v>
      </c>
      <c r="E8" s="42">
        <v>4</v>
      </c>
      <c r="F8" s="42" t="s">
        <v>1549</v>
      </c>
      <c r="G8" s="6" t="s">
        <v>24</v>
      </c>
      <c r="H8" s="13"/>
      <c r="I8" s="16"/>
      <c r="J8" s="17"/>
      <c r="K8" s="17"/>
      <c r="L8" s="6" t="s">
        <v>172</v>
      </c>
    </row>
    <row r="9" spans="1:23" ht="60" customHeight="1" x14ac:dyDescent="0.35">
      <c r="A9" s="40" t="s">
        <v>1550</v>
      </c>
      <c r="B9" s="40" t="s">
        <v>1544</v>
      </c>
      <c r="C9" s="40" t="s">
        <v>1545</v>
      </c>
      <c r="D9" s="40" t="s">
        <v>125</v>
      </c>
      <c r="E9" s="40">
        <v>5</v>
      </c>
      <c r="F9" s="40" t="s">
        <v>3284</v>
      </c>
      <c r="G9" s="6" t="s">
        <v>24</v>
      </c>
      <c r="H9" s="13"/>
      <c r="I9" s="16"/>
      <c r="J9" s="17"/>
      <c r="K9" s="17"/>
      <c r="L9" s="6" t="s">
        <v>172</v>
      </c>
    </row>
    <row r="10" spans="1:23" ht="60" customHeight="1" x14ac:dyDescent="0.35">
      <c r="A10" s="42" t="s">
        <v>1551</v>
      </c>
      <c r="B10" s="42" t="s">
        <v>1544</v>
      </c>
      <c r="C10" s="42" t="s">
        <v>1545</v>
      </c>
      <c r="D10" s="42" t="s">
        <v>125</v>
      </c>
      <c r="E10" s="42">
        <v>6</v>
      </c>
      <c r="F10" s="42" t="s">
        <v>1552</v>
      </c>
      <c r="G10" s="6" t="s">
        <v>24</v>
      </c>
      <c r="H10" s="13"/>
      <c r="I10" s="16"/>
      <c r="J10" s="17"/>
      <c r="K10" s="17"/>
      <c r="L10" s="6" t="s">
        <v>172</v>
      </c>
    </row>
    <row r="11" spans="1:23" ht="60" customHeight="1" x14ac:dyDescent="0.35">
      <c r="A11" s="40" t="s">
        <v>1553</v>
      </c>
      <c r="B11" s="40" t="s">
        <v>1544</v>
      </c>
      <c r="C11" s="40" t="s">
        <v>1545</v>
      </c>
      <c r="D11" s="40" t="s">
        <v>125</v>
      </c>
      <c r="E11" s="40">
        <v>7</v>
      </c>
      <c r="F11" s="40" t="s">
        <v>3285</v>
      </c>
      <c r="G11" s="6" t="s">
        <v>24</v>
      </c>
      <c r="H11" s="13"/>
      <c r="I11" s="16"/>
      <c r="J11" s="17"/>
      <c r="K11" s="17"/>
      <c r="L11" s="6" t="s">
        <v>172</v>
      </c>
    </row>
    <row r="12" spans="1:23" ht="60" customHeight="1" x14ac:dyDescent="0.35">
      <c r="A12" s="42" t="s">
        <v>1554</v>
      </c>
      <c r="B12" s="42" t="s">
        <v>1544</v>
      </c>
      <c r="C12" s="42" t="s">
        <v>1545</v>
      </c>
      <c r="D12" s="42" t="s">
        <v>184</v>
      </c>
      <c r="E12" s="42">
        <v>1</v>
      </c>
      <c r="F12" s="42" t="s">
        <v>1555</v>
      </c>
      <c r="G12" s="6" t="s">
        <v>24</v>
      </c>
      <c r="H12" s="13"/>
      <c r="I12" s="16"/>
      <c r="J12" s="17"/>
      <c r="K12" s="18"/>
      <c r="L12" s="6" t="s">
        <v>172</v>
      </c>
    </row>
    <row r="13" spans="1:23" ht="60" customHeight="1" x14ac:dyDescent="0.35">
      <c r="A13" s="40" t="s">
        <v>1556</v>
      </c>
      <c r="B13" s="40" t="s">
        <v>1544</v>
      </c>
      <c r="C13" s="40" t="s">
        <v>1545</v>
      </c>
      <c r="D13" s="40" t="s">
        <v>184</v>
      </c>
      <c r="E13" s="40">
        <v>2</v>
      </c>
      <c r="F13" s="40" t="s">
        <v>1557</v>
      </c>
      <c r="G13" s="6" t="s">
        <v>24</v>
      </c>
      <c r="H13" s="13"/>
      <c r="I13" s="16"/>
      <c r="J13" s="17"/>
      <c r="K13" s="18"/>
      <c r="L13" s="6" t="s">
        <v>172</v>
      </c>
    </row>
    <row r="14" spans="1:23" x14ac:dyDescent="0.35">
      <c r="A14" s="45"/>
      <c r="B14" s="45"/>
      <c r="C14" s="45"/>
      <c r="D14" s="45"/>
      <c r="E14" s="45"/>
      <c r="F14" s="45"/>
      <c r="G14" s="46"/>
      <c r="H14" s="45"/>
      <c r="I14" s="47"/>
      <c r="J14" s="48"/>
      <c r="K14" s="48"/>
      <c r="L14" s="48"/>
    </row>
    <row r="15" spans="1:23" x14ac:dyDescent="0.35">
      <c r="A15" s="45"/>
      <c r="B15" s="45"/>
      <c r="C15" s="45"/>
      <c r="D15" s="45"/>
      <c r="E15" s="45"/>
      <c r="F15" s="45"/>
      <c r="G15" s="46"/>
      <c r="H15" s="45"/>
      <c r="I15" s="47"/>
      <c r="J15" s="48"/>
      <c r="K15" s="48"/>
      <c r="L15" s="48"/>
    </row>
    <row r="16" spans="1:23" x14ac:dyDescent="0.35">
      <c r="A16" s="45"/>
      <c r="B16" s="45"/>
      <c r="C16" s="45"/>
      <c r="D16" s="45"/>
      <c r="E16" s="45"/>
      <c r="F16" s="45"/>
      <c r="G16" s="46"/>
      <c r="H16" s="45"/>
      <c r="I16" s="47"/>
      <c r="J16" s="48"/>
      <c r="K16" s="48"/>
      <c r="L16" s="48"/>
    </row>
    <row r="17" spans="1:12" x14ac:dyDescent="0.35">
      <c r="A17" s="45"/>
      <c r="B17" s="45"/>
      <c r="C17" s="45"/>
      <c r="D17" s="45"/>
      <c r="E17" s="45"/>
      <c r="F17" s="45"/>
      <c r="G17" s="46"/>
      <c r="H17" s="45"/>
      <c r="I17" s="47"/>
      <c r="J17" s="48"/>
      <c r="K17" s="49"/>
      <c r="L17" s="48"/>
    </row>
    <row r="18" spans="1:12" x14ac:dyDescent="0.35">
      <c r="A18" s="45"/>
      <c r="B18" s="45"/>
      <c r="C18" s="45"/>
      <c r="D18" s="45"/>
      <c r="E18" s="45"/>
      <c r="F18" s="45"/>
      <c r="G18" s="46"/>
      <c r="H18" s="45"/>
      <c r="I18" s="47"/>
      <c r="J18" s="48"/>
      <c r="K18" s="49"/>
      <c r="L18" s="48"/>
    </row>
    <row r="19" spans="1:12" x14ac:dyDescent="0.35">
      <c r="A19" s="45"/>
      <c r="B19" s="45"/>
      <c r="C19" s="45"/>
      <c r="D19" s="45"/>
      <c r="E19" s="45"/>
      <c r="F19" s="45"/>
      <c r="G19" s="46"/>
      <c r="H19" s="45"/>
      <c r="I19" s="47"/>
      <c r="J19" s="48"/>
      <c r="K19" s="49"/>
      <c r="L19" s="48"/>
    </row>
    <row r="20" spans="1:12" x14ac:dyDescent="0.35">
      <c r="A20" s="45"/>
      <c r="B20" s="45"/>
      <c r="C20" s="45"/>
      <c r="D20" s="45"/>
      <c r="E20" s="45"/>
      <c r="F20" s="45"/>
      <c r="G20" s="46"/>
      <c r="H20" s="45"/>
      <c r="I20" s="47"/>
      <c r="J20" s="48"/>
      <c r="K20" s="49"/>
      <c r="L20" s="48"/>
    </row>
    <row r="21" spans="1:12" x14ac:dyDescent="0.35">
      <c r="A21" s="45"/>
      <c r="B21" s="45"/>
      <c r="C21" s="45"/>
      <c r="D21" s="45"/>
      <c r="E21" s="45"/>
      <c r="F21" s="45"/>
      <c r="G21" s="46"/>
      <c r="H21" s="45"/>
      <c r="I21" s="47"/>
      <c r="J21" s="48"/>
      <c r="K21" s="49"/>
      <c r="L21" s="48"/>
    </row>
    <row r="22" spans="1:12" x14ac:dyDescent="0.35">
      <c r="A22" s="45"/>
      <c r="B22" s="45"/>
      <c r="C22" s="45"/>
      <c r="D22" s="45"/>
      <c r="E22" s="45"/>
      <c r="F22" s="45"/>
      <c r="G22" s="46"/>
      <c r="H22" s="45"/>
      <c r="I22" s="47"/>
      <c r="J22" s="48"/>
      <c r="K22" s="48"/>
      <c r="L22" s="48"/>
    </row>
  </sheetData>
  <sheetProtection sheet="1" selectLockedCells="1" sort="0" autoFilter="0"/>
  <autoFilter ref="A4:L4" xr:uid="{00000000-0009-0000-0000-000033000000}"/>
  <mergeCells count="5">
    <mergeCell ref="I1:L1"/>
    <mergeCell ref="A1:F1"/>
    <mergeCell ref="B2:L2"/>
    <mergeCell ref="G3:I3"/>
    <mergeCell ref="J3:L3"/>
  </mergeCells>
  <conditionalFormatting sqref="B2:L2">
    <cfRule type="dataBar" priority="34">
      <dataBar>
        <cfvo type="num" val="0"/>
        <cfvo type="num" val="1"/>
        <color rgb="FF4F81BD"/>
      </dataBar>
    </cfRule>
    <cfRule type="expression" dxfId="373" priority="34">
      <formula>$W$2&gt;=0.8</formula>
    </cfRule>
    <cfRule type="expression" dxfId="372" priority="34">
      <formula>AND($W$2&gt;=0.5,$W$2&lt;0.8)</formula>
    </cfRule>
    <cfRule type="expression" dxfId="371" priority="34">
      <formula>$W$2&lt;0.5</formula>
    </cfRule>
  </conditionalFormatting>
  <conditionalFormatting sqref="G5:G22">
    <cfRule type="expression" dxfId="370" priority="21">
      <formula>$G5="Met"</formula>
    </cfRule>
    <cfRule type="expression" dxfId="369" priority="22">
      <formula>$G5="Achieved"</formula>
    </cfRule>
    <cfRule type="expression" dxfId="368" priority="23">
      <formula>$G5="Partially met"</formula>
    </cfRule>
    <cfRule type="expression" dxfId="367" priority="24">
      <formula>$G5="Partially achieved"</formula>
    </cfRule>
    <cfRule type="expression" dxfId="366" priority="25">
      <formula>$G5="Not met"</formula>
    </cfRule>
    <cfRule type="expression" dxfId="365" priority="26">
      <formula>$G5="Not yet achieved"</formula>
    </cfRule>
    <cfRule type="expression" dxfId="364" priority="27">
      <formula>$G5="Not applicable"</formula>
    </cfRule>
  </conditionalFormatting>
  <conditionalFormatting sqref="K5:K500">
    <cfRule type="expression" dxfId="363" priority="1">
      <formula>AND(K5&lt;&gt;"",K5&lt;TODAY())</formula>
    </cfRule>
  </conditionalFormatting>
  <conditionalFormatting sqref="L5:L22">
    <cfRule type="beginsWith" dxfId="362" priority="2" operator="beginsWith" text="Blue">
      <formula>LEFT(L5,LEN("Blue"))="Blue"</formula>
    </cfRule>
    <cfRule type="beginsWith" dxfId="361" priority="3" operator="beginsWith" text="Green">
      <formula>LEFT(L5,LEN("Green"))="Green"</formula>
    </cfRule>
    <cfRule type="beginsWith" dxfId="360" priority="4" operator="beginsWith" text="Red">
      <formula>LEFT(L5,LEN("Red"))="Red"</formula>
    </cfRule>
    <cfRule type="beginsWith" dxfId="359" priority="5" operator="beginsWith" text="Grey">
      <formula>LEFT(L5,LEN("Grey"))="Grey"</formula>
    </cfRule>
    <cfRule type="beginsWith" dxfId="358" priority="6" operator="beginsWith" text="Amber">
      <formula>LEFT(L5,LEN("Amber"))="Amber"</formula>
    </cfRule>
    <cfRule type="beginsWith" dxfId="357" priority="7" operator="beginsWith" text="Black">
      <formula>LEFT(L5,LEN("Black"))="Black"</formula>
    </cfRule>
  </conditionalFormatting>
  <dataValidations count="3">
    <dataValidation type="list" allowBlank="1" sqref="G5:G11" xr:uid="{00000000-0002-0000-3300-000000000000}">
      <formula1>MSStatus</formula1>
    </dataValidation>
    <dataValidation type="list" allowBlank="1" sqref="G12:G13" xr:uid="{00000000-0002-0000-3300-000001000000}">
      <formula1>RecStatus</formula1>
    </dataValidation>
    <dataValidation type="list" allowBlank="1" sqref="L5:L22" xr:uid="{00000000-0002-0000-3300-000002000000}">
      <formula1>BRAGStatus</formula1>
    </dataValidation>
  </dataValidations>
  <hyperlinks>
    <hyperlink ref="I1" r:id="rId1" xr:uid="{00000000-0004-0000-3300-000000000000}"/>
    <hyperlink ref="H1" location="Dashboard!A1" display="← Dashboard" xr:uid="{B2D773C6-0626-44E8-ACD1-2F5D4D2E1153}"/>
  </hyperlinks>
  <pageMargins left="0.3" right="0.3" top="0.75" bottom="0.75" header="0.5" footer="0.5"/>
  <pageSetup fitToHeight="0" orientation="landscape"/>
  <headerFooter>
    <oddHeader>&amp;LMid Cheshire Hospitals NHS Foundation Trust&amp;CGPICS V3 – Appendix 3 Audit&amp;R28 Jan 2026</oddHeader>
    <oddFooter>&amp;LConfidential – For internal audit use&amp;CPage &amp;P of &amp;N&amp;R© NHS</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3">
    <tabColor rgb="FF2E75B6"/>
  </sheetPr>
  <dimension ref="A1:Y22"/>
  <sheetViews>
    <sheetView showGridLines="0" showOutlineSymbols="0" zoomScaleNormal="100" workbookViewId="0">
      <pane ySplit="4" topLeftCell="A15" activePane="bottomLeft" state="frozen"/>
      <selection activeCell="K12" sqref="K12"/>
      <selection pane="bottomLeft" activeCell="G18" sqref="G18"/>
    </sheetView>
  </sheetViews>
  <sheetFormatPr defaultRowHeight="14.5" x14ac:dyDescent="0.35"/>
  <cols>
    <col min="1" max="1" width="10.81640625" customWidth="1"/>
    <col min="2" max="2" width="13" hidden="1" customWidth="1"/>
    <col min="3" max="3" width="15" hidden="1" customWidth="1"/>
    <col min="4" max="4" width="18" customWidth="1"/>
    <col min="5" max="5" width="12" hidden="1" customWidth="1"/>
    <col min="6" max="6" width="45" customWidth="1"/>
    <col min="7" max="7" width="30" customWidth="1"/>
    <col min="8" max="8" width="33.1796875" customWidth="1"/>
    <col min="9" max="10" width="34" customWidth="1"/>
    <col min="11" max="11" width="16" customWidth="1"/>
    <col min="12" max="12" width="14" customWidth="1"/>
    <col min="23" max="24" width="0" hidden="1" customWidth="1"/>
    <col min="25" max="25" width="13" hidden="1" customWidth="1"/>
    <col min="26" max="26" width="0" hidden="1" customWidth="1"/>
  </cols>
  <sheetData>
    <row r="1" spans="1:23" ht="80" customHeight="1" x14ac:dyDescent="0.45">
      <c r="A1" s="361" t="s">
        <v>1558</v>
      </c>
      <c r="B1" s="362"/>
      <c r="C1" s="362"/>
      <c r="D1" s="362"/>
      <c r="E1" s="362"/>
      <c r="F1" s="362"/>
      <c r="G1" s="30" t="e" vm="3">
        <v>#VALUE!</v>
      </c>
      <c r="H1" s="44" t="e" vm="4">
        <v>#VALUE!</v>
      </c>
      <c r="I1" s="358" t="s">
        <v>163</v>
      </c>
      <c r="J1" s="359"/>
      <c r="K1" s="359"/>
      <c r="L1" s="360"/>
    </row>
    <row r="2" spans="1:23" ht="66" customHeight="1" x14ac:dyDescent="0.35">
      <c r="A2" s="50" t="s">
        <v>3089</v>
      </c>
      <c r="B2" s="317" t="str">
        <f>REPT("█",ROUND($W$2*50,0))&amp;REPT("░",50-ROUND($W$2*50,0))&amp;" "&amp;TEXT($W$2,"0%")</f>
        <v>░░░░░░░░░░░░░░░░░░░░░░░░░░░░░░░░░░░░░░░░░░░░░░░░░░ 0%</v>
      </c>
      <c r="C2" s="235"/>
      <c r="D2" s="235"/>
      <c r="E2" s="235"/>
      <c r="F2" s="235"/>
      <c r="G2" s="235"/>
      <c r="H2" s="235"/>
      <c r="I2" s="235"/>
      <c r="J2" s="235"/>
      <c r="K2" s="235"/>
      <c r="L2" s="235"/>
      <c r="W2" s="32">
        <f>IFERROR(1-COUNTIF($G:$G,"Not assessed")/(COUNTIF($D:$D,"Minimum Standard")+COUNTIF($D:$D,"Quality Recommendation")),0)</f>
        <v>0</v>
      </c>
    </row>
    <row r="3" spans="1:23" ht="20" customHeight="1" x14ac:dyDescent="0.35">
      <c r="A3" s="33"/>
      <c r="B3" s="33"/>
      <c r="C3" s="33"/>
      <c r="D3" s="33"/>
      <c r="E3" s="33"/>
      <c r="F3" s="33"/>
      <c r="G3" s="236"/>
      <c r="H3" s="235"/>
      <c r="I3" s="235"/>
      <c r="J3" s="236"/>
      <c r="K3" s="235"/>
      <c r="L3" s="235"/>
    </row>
    <row r="4" spans="1:23" ht="30" customHeight="1" x14ac:dyDescent="0.35">
      <c r="A4" s="34" t="s">
        <v>161</v>
      </c>
      <c r="B4" s="34" t="s">
        <v>105</v>
      </c>
      <c r="C4" s="34" t="s">
        <v>164</v>
      </c>
      <c r="D4" s="34" t="s">
        <v>165</v>
      </c>
      <c r="E4" s="34" t="s">
        <v>166</v>
      </c>
      <c r="F4" s="34" t="s">
        <v>167</v>
      </c>
      <c r="G4" s="35" t="s">
        <v>68</v>
      </c>
      <c r="H4" s="34" t="s">
        <v>70</v>
      </c>
      <c r="I4" s="34" t="s">
        <v>45</v>
      </c>
      <c r="J4" s="34" t="s">
        <v>47</v>
      </c>
      <c r="K4" s="36" t="s">
        <v>49</v>
      </c>
      <c r="L4" s="34" t="s">
        <v>15</v>
      </c>
    </row>
    <row r="5" spans="1:23" ht="60" customHeight="1" x14ac:dyDescent="0.35">
      <c r="A5" s="40" t="s">
        <v>1559</v>
      </c>
      <c r="B5" s="40" t="s">
        <v>1560</v>
      </c>
      <c r="C5" s="40" t="s">
        <v>1561</v>
      </c>
      <c r="D5" s="40" t="s">
        <v>125</v>
      </c>
      <c r="E5" s="40">
        <v>1</v>
      </c>
      <c r="F5" s="40" t="s">
        <v>1562</v>
      </c>
      <c r="G5" s="7" t="s">
        <v>24</v>
      </c>
      <c r="H5" s="13"/>
      <c r="I5" s="14"/>
      <c r="J5" s="15"/>
      <c r="K5" s="15"/>
      <c r="L5" s="6" t="s">
        <v>172</v>
      </c>
    </row>
    <row r="6" spans="1:23" ht="60" customHeight="1" x14ac:dyDescent="0.35">
      <c r="A6" s="42" t="s">
        <v>1563</v>
      </c>
      <c r="B6" s="42" t="s">
        <v>1560</v>
      </c>
      <c r="C6" s="42" t="s">
        <v>1561</v>
      </c>
      <c r="D6" s="42" t="s">
        <v>125</v>
      </c>
      <c r="E6" s="42">
        <v>2</v>
      </c>
      <c r="F6" s="42" t="s">
        <v>3286</v>
      </c>
      <c r="G6" s="7" t="s">
        <v>24</v>
      </c>
      <c r="H6" s="13"/>
      <c r="I6" s="16"/>
      <c r="J6" s="17"/>
      <c r="K6" s="17"/>
      <c r="L6" s="6" t="s">
        <v>172</v>
      </c>
    </row>
    <row r="7" spans="1:23" ht="60" customHeight="1" x14ac:dyDescent="0.35">
      <c r="A7" s="40" t="s">
        <v>1564</v>
      </c>
      <c r="B7" s="40" t="s">
        <v>1560</v>
      </c>
      <c r="C7" s="40" t="s">
        <v>1561</v>
      </c>
      <c r="D7" s="40" t="s">
        <v>125</v>
      </c>
      <c r="E7" s="40">
        <v>3</v>
      </c>
      <c r="F7" s="40" t="s">
        <v>1565</v>
      </c>
      <c r="G7" s="7" t="s">
        <v>24</v>
      </c>
      <c r="H7" s="13"/>
      <c r="I7" s="16"/>
      <c r="J7" s="17"/>
      <c r="K7" s="17"/>
      <c r="L7" s="6" t="s">
        <v>172</v>
      </c>
    </row>
    <row r="8" spans="1:23" ht="60" customHeight="1" x14ac:dyDescent="0.35">
      <c r="A8" s="42" t="s">
        <v>1566</v>
      </c>
      <c r="B8" s="42" t="s">
        <v>1560</v>
      </c>
      <c r="C8" s="42" t="s">
        <v>1561</v>
      </c>
      <c r="D8" s="42" t="s">
        <v>125</v>
      </c>
      <c r="E8" s="42">
        <v>4</v>
      </c>
      <c r="F8" s="42" t="s">
        <v>3287</v>
      </c>
      <c r="G8" s="7" t="s">
        <v>24</v>
      </c>
      <c r="H8" s="13"/>
      <c r="I8" s="16"/>
      <c r="J8" s="17"/>
      <c r="K8" s="17"/>
      <c r="L8" s="6" t="s">
        <v>172</v>
      </c>
    </row>
    <row r="9" spans="1:23" ht="60" customHeight="1" x14ac:dyDescent="0.35">
      <c r="A9" s="40" t="s">
        <v>1567</v>
      </c>
      <c r="B9" s="40" t="s">
        <v>1560</v>
      </c>
      <c r="C9" s="40" t="s">
        <v>1561</v>
      </c>
      <c r="D9" s="40" t="s">
        <v>184</v>
      </c>
      <c r="E9" s="40">
        <v>1</v>
      </c>
      <c r="F9" s="40" t="s">
        <v>1568</v>
      </c>
      <c r="G9" s="6" t="s">
        <v>24</v>
      </c>
      <c r="H9" s="13"/>
      <c r="I9" s="16"/>
      <c r="J9" s="17"/>
      <c r="K9" s="17"/>
      <c r="L9" s="6" t="s">
        <v>172</v>
      </c>
    </row>
    <row r="10" spans="1:23" ht="60" customHeight="1" x14ac:dyDescent="0.35">
      <c r="A10" s="42" t="s">
        <v>1569</v>
      </c>
      <c r="B10" s="42" t="s">
        <v>1560</v>
      </c>
      <c r="C10" s="42" t="s">
        <v>1561</v>
      </c>
      <c r="D10" s="42" t="s">
        <v>184</v>
      </c>
      <c r="E10" s="42">
        <v>2</v>
      </c>
      <c r="F10" s="42" t="s">
        <v>1570</v>
      </c>
      <c r="G10" s="6" t="s">
        <v>24</v>
      </c>
      <c r="H10" s="13"/>
      <c r="I10" s="16"/>
      <c r="J10" s="17"/>
      <c r="K10" s="17"/>
      <c r="L10" s="6" t="s">
        <v>172</v>
      </c>
    </row>
    <row r="11" spans="1:23" ht="60" customHeight="1" x14ac:dyDescent="0.35">
      <c r="A11" s="40" t="s">
        <v>1571</v>
      </c>
      <c r="B11" s="40" t="s">
        <v>1560</v>
      </c>
      <c r="C11" s="40" t="s">
        <v>1561</v>
      </c>
      <c r="D11" s="40" t="s">
        <v>184</v>
      </c>
      <c r="E11" s="40">
        <v>3</v>
      </c>
      <c r="F11" s="40" t="s">
        <v>1572</v>
      </c>
      <c r="G11" s="6" t="s">
        <v>24</v>
      </c>
      <c r="H11" s="13"/>
      <c r="I11" s="16"/>
      <c r="J11" s="17"/>
      <c r="K11" s="17"/>
      <c r="L11" s="6" t="s">
        <v>172</v>
      </c>
    </row>
    <row r="12" spans="1:23" ht="60" customHeight="1" x14ac:dyDescent="0.35">
      <c r="A12" s="42" t="s">
        <v>1573</v>
      </c>
      <c r="B12" s="42" t="s">
        <v>1560</v>
      </c>
      <c r="C12" s="42" t="s">
        <v>1561</v>
      </c>
      <c r="D12" s="42" t="s">
        <v>184</v>
      </c>
      <c r="E12" s="42">
        <v>4</v>
      </c>
      <c r="F12" s="42" t="s">
        <v>1574</v>
      </c>
      <c r="G12" s="6" t="s">
        <v>24</v>
      </c>
      <c r="H12" s="13"/>
      <c r="I12" s="16"/>
      <c r="J12" s="17"/>
      <c r="K12" s="18"/>
      <c r="L12" s="6" t="s">
        <v>172</v>
      </c>
    </row>
    <row r="13" spans="1:23" ht="60" customHeight="1" x14ac:dyDescent="0.35">
      <c r="A13" s="40" t="s">
        <v>1575</v>
      </c>
      <c r="B13" s="40" t="s">
        <v>1560</v>
      </c>
      <c r="C13" s="40" t="s">
        <v>1561</v>
      </c>
      <c r="D13" s="40" t="s">
        <v>184</v>
      </c>
      <c r="E13" s="40">
        <v>5</v>
      </c>
      <c r="F13" s="40" t="s">
        <v>1576</v>
      </c>
      <c r="G13" s="6" t="s">
        <v>24</v>
      </c>
      <c r="H13" s="13"/>
      <c r="I13" s="16"/>
      <c r="J13" s="17"/>
      <c r="K13" s="18"/>
      <c r="L13" s="6" t="s">
        <v>172</v>
      </c>
    </row>
    <row r="14" spans="1:23" ht="60" customHeight="1" x14ac:dyDescent="0.35">
      <c r="A14" s="42" t="s">
        <v>1577</v>
      </c>
      <c r="B14" s="42" t="s">
        <v>1560</v>
      </c>
      <c r="C14" s="42" t="s">
        <v>1561</v>
      </c>
      <c r="D14" s="42" t="s">
        <v>184</v>
      </c>
      <c r="E14" s="42">
        <v>6</v>
      </c>
      <c r="F14" s="42" t="s">
        <v>1578</v>
      </c>
      <c r="G14" s="6" t="s">
        <v>24</v>
      </c>
      <c r="H14" s="13"/>
      <c r="I14" s="16"/>
      <c r="J14" s="17"/>
      <c r="K14" s="17"/>
      <c r="L14" s="6" t="s">
        <v>172</v>
      </c>
    </row>
    <row r="15" spans="1:23" ht="60" customHeight="1" x14ac:dyDescent="0.35">
      <c r="A15" s="40" t="s">
        <v>1579</v>
      </c>
      <c r="B15" s="40" t="s">
        <v>1560</v>
      </c>
      <c r="C15" s="40" t="s">
        <v>1561</v>
      </c>
      <c r="D15" s="40" t="s">
        <v>184</v>
      </c>
      <c r="E15" s="40">
        <v>7</v>
      </c>
      <c r="F15" s="40" t="s">
        <v>1580</v>
      </c>
      <c r="G15" s="6" t="s">
        <v>24</v>
      </c>
      <c r="H15" s="13"/>
      <c r="I15" s="16"/>
      <c r="J15" s="17"/>
      <c r="K15" s="17"/>
      <c r="L15" s="6" t="s">
        <v>172</v>
      </c>
    </row>
    <row r="16" spans="1:23" ht="60" customHeight="1" x14ac:dyDescent="0.35">
      <c r="A16" s="42" t="s">
        <v>1581</v>
      </c>
      <c r="B16" s="42" t="s">
        <v>1560</v>
      </c>
      <c r="C16" s="42" t="s">
        <v>1561</v>
      </c>
      <c r="D16" s="42" t="s">
        <v>184</v>
      </c>
      <c r="E16" s="42">
        <v>8</v>
      </c>
      <c r="F16" s="42" t="s">
        <v>1582</v>
      </c>
      <c r="G16" s="6" t="s">
        <v>24</v>
      </c>
      <c r="H16" s="13"/>
      <c r="I16" s="16"/>
      <c r="J16" s="17"/>
      <c r="K16" s="17"/>
      <c r="L16" s="6" t="s">
        <v>172</v>
      </c>
    </row>
    <row r="17" spans="1:12" ht="60" customHeight="1" x14ac:dyDescent="0.35">
      <c r="A17" s="40" t="s">
        <v>1583</v>
      </c>
      <c r="B17" s="40" t="s">
        <v>1560</v>
      </c>
      <c r="C17" s="40" t="s">
        <v>1561</v>
      </c>
      <c r="D17" s="40" t="s">
        <v>184</v>
      </c>
      <c r="E17" s="40">
        <v>9</v>
      </c>
      <c r="F17" s="40" t="s">
        <v>1584</v>
      </c>
      <c r="G17" s="6" t="s">
        <v>24</v>
      </c>
      <c r="H17" s="13"/>
      <c r="I17" s="16"/>
      <c r="J17" s="17"/>
      <c r="K17" s="18"/>
      <c r="L17" s="6" t="s">
        <v>172</v>
      </c>
    </row>
    <row r="18" spans="1:12" ht="60" customHeight="1" x14ac:dyDescent="0.35">
      <c r="A18" s="42" t="s">
        <v>1585</v>
      </c>
      <c r="B18" s="42" t="s">
        <v>1560</v>
      </c>
      <c r="C18" s="42" t="s">
        <v>1561</v>
      </c>
      <c r="D18" s="42" t="s">
        <v>184</v>
      </c>
      <c r="E18" s="42">
        <v>10</v>
      </c>
      <c r="F18" s="42" t="s">
        <v>1586</v>
      </c>
      <c r="G18" s="6" t="s">
        <v>24</v>
      </c>
      <c r="H18" s="13"/>
      <c r="I18" s="16"/>
      <c r="J18" s="17"/>
      <c r="K18" s="18"/>
      <c r="L18" s="6" t="s">
        <v>172</v>
      </c>
    </row>
    <row r="19" spans="1:12" x14ac:dyDescent="0.35">
      <c r="A19" s="45"/>
      <c r="B19" s="45"/>
      <c r="C19" s="45"/>
      <c r="D19" s="45"/>
      <c r="E19" s="45"/>
      <c r="F19" s="45"/>
      <c r="G19" s="46"/>
      <c r="H19" s="45"/>
      <c r="I19" s="47"/>
      <c r="J19" s="48"/>
      <c r="K19" s="49"/>
      <c r="L19" s="48"/>
    </row>
    <row r="20" spans="1:12" x14ac:dyDescent="0.35">
      <c r="A20" s="45"/>
      <c r="B20" s="45"/>
      <c r="C20" s="45"/>
      <c r="D20" s="45"/>
      <c r="E20" s="45"/>
      <c r="F20" s="45"/>
      <c r="G20" s="46"/>
      <c r="H20" s="45"/>
      <c r="I20" s="47"/>
      <c r="J20" s="48"/>
      <c r="K20" s="49"/>
      <c r="L20" s="48"/>
    </row>
    <row r="21" spans="1:12" x14ac:dyDescent="0.35">
      <c r="A21" s="45"/>
      <c r="B21" s="45"/>
      <c r="C21" s="45"/>
      <c r="D21" s="45"/>
      <c r="E21" s="45"/>
      <c r="F21" s="45"/>
      <c r="G21" s="46"/>
      <c r="H21" s="45"/>
      <c r="I21" s="47"/>
      <c r="J21" s="48"/>
      <c r="K21" s="49"/>
      <c r="L21" s="48"/>
    </row>
    <row r="22" spans="1:12" x14ac:dyDescent="0.35">
      <c r="A22" s="45"/>
      <c r="B22" s="45"/>
      <c r="C22" s="45"/>
      <c r="D22" s="45"/>
      <c r="E22" s="45"/>
      <c r="F22" s="45"/>
      <c r="G22" s="46"/>
      <c r="H22" s="45"/>
      <c r="I22" s="47"/>
      <c r="J22" s="48"/>
      <c r="K22" s="48"/>
      <c r="L22" s="48"/>
    </row>
  </sheetData>
  <sheetProtection sheet="1" selectLockedCells="1" sort="0" autoFilter="0"/>
  <autoFilter ref="A4:L4" xr:uid="{00000000-0009-0000-0000-000034000000}"/>
  <mergeCells count="5">
    <mergeCell ref="I1:L1"/>
    <mergeCell ref="A1:F1"/>
    <mergeCell ref="B2:L2"/>
    <mergeCell ref="G3:I3"/>
    <mergeCell ref="J3:L3"/>
  </mergeCells>
  <conditionalFormatting sqref="B2:L2">
    <cfRule type="dataBar" priority="34">
      <dataBar>
        <cfvo type="num" val="0"/>
        <cfvo type="num" val="1"/>
        <color rgb="FF4F81BD"/>
      </dataBar>
    </cfRule>
    <cfRule type="expression" dxfId="356" priority="34">
      <formula>$W$2&gt;=0.8</formula>
    </cfRule>
    <cfRule type="expression" dxfId="355" priority="34">
      <formula>AND($W$2&gt;=0.5,$W$2&lt;0.8)</formula>
    </cfRule>
    <cfRule type="expression" dxfId="354" priority="34">
      <formula>$W$2&lt;0.5</formula>
    </cfRule>
  </conditionalFormatting>
  <conditionalFormatting sqref="G5:G22">
    <cfRule type="expression" dxfId="353" priority="21">
      <formula>$G5="Met"</formula>
    </cfRule>
    <cfRule type="expression" dxfId="352" priority="22">
      <formula>$G5="Achieved"</formula>
    </cfRule>
    <cfRule type="expression" dxfId="351" priority="23">
      <formula>$G5="Partially met"</formula>
    </cfRule>
    <cfRule type="expression" dxfId="350" priority="24">
      <formula>$G5="Partially achieved"</formula>
    </cfRule>
    <cfRule type="expression" dxfId="349" priority="25">
      <formula>$G5="Not met"</formula>
    </cfRule>
    <cfRule type="expression" dxfId="348" priority="26">
      <formula>$G5="Not yet achieved"</formula>
    </cfRule>
    <cfRule type="expression" dxfId="347" priority="27">
      <formula>$G5="Not applicable"</formula>
    </cfRule>
  </conditionalFormatting>
  <conditionalFormatting sqref="K5:K500">
    <cfRule type="expression" dxfId="346" priority="1">
      <formula>AND(K5&lt;&gt;"",K5&lt;TODAY())</formula>
    </cfRule>
  </conditionalFormatting>
  <conditionalFormatting sqref="L5:L22">
    <cfRule type="beginsWith" dxfId="345" priority="2" operator="beginsWith" text="Blue">
      <formula>LEFT(L5,LEN("Blue"))="Blue"</formula>
    </cfRule>
    <cfRule type="beginsWith" dxfId="344" priority="3" operator="beginsWith" text="Green">
      <formula>LEFT(L5,LEN("Green"))="Green"</formula>
    </cfRule>
    <cfRule type="beginsWith" dxfId="343" priority="4" operator="beginsWith" text="Red">
      <formula>LEFT(L5,LEN("Red"))="Red"</formula>
    </cfRule>
    <cfRule type="beginsWith" dxfId="342" priority="5" operator="beginsWith" text="Grey">
      <formula>LEFT(L5,LEN("Grey"))="Grey"</formula>
    </cfRule>
    <cfRule type="beginsWith" dxfId="341" priority="6" operator="beginsWith" text="Amber">
      <formula>LEFT(L5,LEN("Amber"))="Amber"</formula>
    </cfRule>
    <cfRule type="beginsWith" dxfId="340" priority="7" operator="beginsWith" text="Black">
      <formula>LEFT(L5,LEN("Black"))="Black"</formula>
    </cfRule>
  </conditionalFormatting>
  <dataValidations count="3">
    <dataValidation type="list" allowBlank="1" sqref="G5:G8" xr:uid="{00000000-0002-0000-3400-000000000000}">
      <formula1>MSStatus</formula1>
    </dataValidation>
    <dataValidation type="list" allowBlank="1" sqref="G9:G18" xr:uid="{00000000-0002-0000-3400-000001000000}">
      <formula1>RecStatus</formula1>
    </dataValidation>
    <dataValidation type="list" allowBlank="1" sqref="L5:L22" xr:uid="{00000000-0002-0000-3400-000002000000}">
      <formula1>BRAGStatus</formula1>
    </dataValidation>
  </dataValidations>
  <hyperlinks>
    <hyperlink ref="I1" r:id="rId1" xr:uid="{00000000-0004-0000-3400-000000000000}"/>
    <hyperlink ref="H1" location="Dashboard!A1" display="← Dashboard" xr:uid="{31DAEF31-459C-4ACE-A4A4-ACC763EEE7BC}"/>
  </hyperlinks>
  <pageMargins left="0.3" right="0.3" top="0.75" bottom="0.75" header="0.5" footer="0.5"/>
  <pageSetup fitToHeight="0" orientation="landscape"/>
  <headerFooter>
    <oddHeader>&amp;LMid Cheshire Hospitals NHS Foundation Trust&amp;CGPICS V3 – Appendix 3 Audit&amp;R28 Jan 2026</oddHeader>
    <oddFooter>&amp;LConfidential – For internal audit use&amp;CPage &amp;P of &amp;N&amp;R© NHS</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4">
    <tabColor rgb="FF2E75B6"/>
  </sheetPr>
  <dimension ref="A1:Y22"/>
  <sheetViews>
    <sheetView showGridLines="0" showOutlineSymbols="0" zoomScaleNormal="100" workbookViewId="0">
      <pane ySplit="4" topLeftCell="A13" activePane="bottomLeft" state="frozen"/>
      <selection activeCell="K12" sqref="K12"/>
      <selection pane="bottomLeft" activeCell="G16" sqref="G16"/>
    </sheetView>
  </sheetViews>
  <sheetFormatPr defaultRowHeight="14.5" x14ac:dyDescent="0.35"/>
  <cols>
    <col min="1" max="1" width="10.81640625" customWidth="1"/>
    <col min="2" max="2" width="13" hidden="1" customWidth="1"/>
    <col min="3" max="3" width="45" hidden="1" customWidth="1"/>
    <col min="4" max="4" width="18" customWidth="1"/>
    <col min="5" max="5" width="12" hidden="1" customWidth="1"/>
    <col min="6" max="6" width="45" customWidth="1"/>
    <col min="7" max="7" width="30" customWidth="1"/>
    <col min="8" max="8" width="33.1796875" customWidth="1"/>
    <col min="9" max="10" width="34" customWidth="1"/>
    <col min="11" max="11" width="16" customWidth="1"/>
    <col min="12" max="12" width="14" customWidth="1"/>
    <col min="23" max="24" width="0" hidden="1" customWidth="1"/>
    <col min="25" max="25" width="13" hidden="1" customWidth="1"/>
    <col min="26" max="26" width="0" hidden="1" customWidth="1"/>
  </cols>
  <sheetData>
    <row r="1" spans="1:23" ht="80" customHeight="1" x14ac:dyDescent="0.45">
      <c r="A1" s="361" t="s">
        <v>1587</v>
      </c>
      <c r="B1" s="362"/>
      <c r="C1" s="362"/>
      <c r="D1" s="362"/>
      <c r="E1" s="362"/>
      <c r="F1" s="362"/>
      <c r="G1" s="30" t="e" vm="3">
        <v>#VALUE!</v>
      </c>
      <c r="H1" s="44" t="e" vm="4">
        <v>#VALUE!</v>
      </c>
      <c r="I1" s="358" t="s">
        <v>163</v>
      </c>
      <c r="J1" s="359"/>
      <c r="K1" s="359"/>
      <c r="L1" s="360"/>
    </row>
    <row r="2" spans="1:23" ht="66" customHeight="1" x14ac:dyDescent="0.35">
      <c r="A2" s="50" t="s">
        <v>3089</v>
      </c>
      <c r="B2" s="317" t="str">
        <f>REPT("█",ROUND($W$2*50,0))&amp;REPT("░",50-ROUND($W$2*50,0))&amp;" "&amp;TEXT($W$2,"0%")</f>
        <v>░░░░░░░░░░░░░░░░░░░░░░░░░░░░░░░░░░░░░░░░░░░░░░░░░░ 0%</v>
      </c>
      <c r="C2" s="235"/>
      <c r="D2" s="235"/>
      <c r="E2" s="235"/>
      <c r="F2" s="235"/>
      <c r="G2" s="235"/>
      <c r="H2" s="235"/>
      <c r="I2" s="235"/>
      <c r="J2" s="235"/>
      <c r="K2" s="235"/>
      <c r="L2" s="235"/>
      <c r="W2" s="32">
        <f>IFERROR(1-COUNTIF($G:$G,"Not assessed")/(COUNTIF($D:$D,"Minimum Standard")+COUNTIF($D:$D,"Quality Recommendation")),0)</f>
        <v>0</v>
      </c>
    </row>
    <row r="3" spans="1:23" ht="20" customHeight="1" x14ac:dyDescent="0.35">
      <c r="A3" s="33"/>
      <c r="B3" s="33"/>
      <c r="C3" s="33"/>
      <c r="D3" s="33"/>
      <c r="E3" s="33"/>
      <c r="F3" s="33"/>
      <c r="G3" s="236"/>
      <c r="H3" s="235"/>
      <c r="I3" s="235"/>
      <c r="J3" s="236"/>
      <c r="K3" s="235"/>
      <c r="L3" s="235"/>
    </row>
    <row r="4" spans="1:23" ht="29.4" customHeight="1" x14ac:dyDescent="0.35">
      <c r="A4" s="34" t="s">
        <v>161</v>
      </c>
      <c r="B4" s="34" t="s">
        <v>105</v>
      </c>
      <c r="C4" s="34" t="s">
        <v>164</v>
      </c>
      <c r="D4" s="34" t="s">
        <v>165</v>
      </c>
      <c r="E4" s="34" t="s">
        <v>166</v>
      </c>
      <c r="F4" s="34" t="s">
        <v>167</v>
      </c>
      <c r="G4" s="35" t="s">
        <v>68</v>
      </c>
      <c r="H4" s="34" t="s">
        <v>70</v>
      </c>
      <c r="I4" s="34" t="s">
        <v>45</v>
      </c>
      <c r="J4" s="34" t="s">
        <v>47</v>
      </c>
      <c r="K4" s="36" t="s">
        <v>49</v>
      </c>
      <c r="L4" s="34" t="s">
        <v>15</v>
      </c>
    </row>
    <row r="5" spans="1:23" ht="60" customHeight="1" x14ac:dyDescent="0.35">
      <c r="A5" s="53" t="s">
        <v>1588</v>
      </c>
      <c r="B5" s="40" t="s">
        <v>1589</v>
      </c>
      <c r="C5" s="40" t="s">
        <v>1590</v>
      </c>
      <c r="D5" s="40" t="s">
        <v>125</v>
      </c>
      <c r="E5" s="40">
        <v>1</v>
      </c>
      <c r="F5" s="40" t="s">
        <v>3288</v>
      </c>
      <c r="G5" s="7" t="s">
        <v>24</v>
      </c>
      <c r="H5" s="13"/>
      <c r="I5" s="14"/>
      <c r="J5" s="15"/>
      <c r="K5" s="15"/>
      <c r="L5" s="6" t="s">
        <v>172</v>
      </c>
    </row>
    <row r="6" spans="1:23" ht="60" customHeight="1" x14ac:dyDescent="0.35">
      <c r="A6" s="42" t="s">
        <v>1591</v>
      </c>
      <c r="B6" s="42" t="s">
        <v>1589</v>
      </c>
      <c r="C6" s="42" t="s">
        <v>1590</v>
      </c>
      <c r="D6" s="42" t="s">
        <v>125</v>
      </c>
      <c r="E6" s="42">
        <v>2</v>
      </c>
      <c r="F6" s="42" t="s">
        <v>1592</v>
      </c>
      <c r="G6" s="6" t="s">
        <v>24</v>
      </c>
      <c r="H6" s="13"/>
      <c r="I6" s="16"/>
      <c r="J6" s="17"/>
      <c r="K6" s="17"/>
      <c r="L6" s="6" t="s">
        <v>172</v>
      </c>
    </row>
    <row r="7" spans="1:23" ht="60" customHeight="1" x14ac:dyDescent="0.35">
      <c r="A7" s="40" t="s">
        <v>1593</v>
      </c>
      <c r="B7" s="40" t="s">
        <v>1589</v>
      </c>
      <c r="C7" s="40" t="s">
        <v>1590</v>
      </c>
      <c r="D7" s="40" t="s">
        <v>125</v>
      </c>
      <c r="E7" s="40">
        <v>3</v>
      </c>
      <c r="F7" s="40" t="s">
        <v>3289</v>
      </c>
      <c r="G7" s="6" t="s">
        <v>24</v>
      </c>
      <c r="H7" s="13"/>
      <c r="I7" s="16"/>
      <c r="J7" s="17"/>
      <c r="K7" s="17"/>
      <c r="L7" s="6" t="s">
        <v>172</v>
      </c>
    </row>
    <row r="8" spans="1:23" ht="60" customHeight="1" x14ac:dyDescent="0.35">
      <c r="A8" s="42" t="s">
        <v>1594</v>
      </c>
      <c r="B8" s="42" t="s">
        <v>1589</v>
      </c>
      <c r="C8" s="42" t="s">
        <v>1590</v>
      </c>
      <c r="D8" s="42" t="s">
        <v>125</v>
      </c>
      <c r="E8" s="42">
        <v>4</v>
      </c>
      <c r="F8" s="42" t="s">
        <v>1595</v>
      </c>
      <c r="G8" s="6" t="s">
        <v>24</v>
      </c>
      <c r="H8" s="13"/>
      <c r="I8" s="16"/>
      <c r="J8" s="17"/>
      <c r="K8" s="17"/>
      <c r="L8" s="6" t="s">
        <v>172</v>
      </c>
    </row>
    <row r="9" spans="1:23" ht="60" customHeight="1" x14ac:dyDescent="0.35">
      <c r="A9" s="40" t="s">
        <v>1596</v>
      </c>
      <c r="B9" s="40" t="s">
        <v>1589</v>
      </c>
      <c r="C9" s="40" t="s">
        <v>1590</v>
      </c>
      <c r="D9" s="40" t="s">
        <v>125</v>
      </c>
      <c r="E9" s="40">
        <v>5</v>
      </c>
      <c r="F9" s="40" t="s">
        <v>3290</v>
      </c>
      <c r="G9" s="6" t="s">
        <v>24</v>
      </c>
      <c r="H9" s="13"/>
      <c r="I9" s="16"/>
      <c r="J9" s="17"/>
      <c r="K9" s="17"/>
      <c r="L9" s="6" t="s">
        <v>172</v>
      </c>
    </row>
    <row r="10" spans="1:23" ht="60" customHeight="1" x14ac:dyDescent="0.35">
      <c r="A10" s="42" t="s">
        <v>1597</v>
      </c>
      <c r="B10" s="42" t="s">
        <v>1589</v>
      </c>
      <c r="C10" s="42" t="s">
        <v>1590</v>
      </c>
      <c r="D10" s="42" t="s">
        <v>125</v>
      </c>
      <c r="E10" s="42">
        <v>6</v>
      </c>
      <c r="F10" s="42" t="s">
        <v>1598</v>
      </c>
      <c r="G10" s="6" t="s">
        <v>24</v>
      </c>
      <c r="H10" s="13"/>
      <c r="I10" s="16"/>
      <c r="J10" s="17"/>
      <c r="K10" s="17"/>
      <c r="L10" s="6" t="s">
        <v>172</v>
      </c>
    </row>
    <row r="11" spans="1:23" ht="60" customHeight="1" x14ac:dyDescent="0.35">
      <c r="A11" s="40" t="s">
        <v>1599</v>
      </c>
      <c r="B11" s="40" t="s">
        <v>1589</v>
      </c>
      <c r="C11" s="40" t="s">
        <v>1590</v>
      </c>
      <c r="D11" s="40" t="s">
        <v>184</v>
      </c>
      <c r="E11" s="40">
        <v>1</v>
      </c>
      <c r="F11" s="40" t="s">
        <v>1600</v>
      </c>
      <c r="G11" s="6" t="s">
        <v>24</v>
      </c>
      <c r="H11" s="13"/>
      <c r="I11" s="16"/>
      <c r="J11" s="17"/>
      <c r="K11" s="17"/>
      <c r="L11" s="6" t="s">
        <v>172</v>
      </c>
    </row>
    <row r="12" spans="1:23" ht="60" customHeight="1" x14ac:dyDescent="0.35">
      <c r="A12" s="42" t="s">
        <v>1601</v>
      </c>
      <c r="B12" s="42" t="s">
        <v>1589</v>
      </c>
      <c r="C12" s="42" t="s">
        <v>1590</v>
      </c>
      <c r="D12" s="42" t="s">
        <v>184</v>
      </c>
      <c r="E12" s="42">
        <v>2</v>
      </c>
      <c r="F12" s="42" t="s">
        <v>3291</v>
      </c>
      <c r="G12" s="6" t="s">
        <v>24</v>
      </c>
      <c r="H12" s="13"/>
      <c r="I12" s="16"/>
      <c r="J12" s="17"/>
      <c r="K12" s="18"/>
      <c r="L12" s="6" t="s">
        <v>172</v>
      </c>
    </row>
    <row r="13" spans="1:23" ht="60" customHeight="1" x14ac:dyDescent="0.35">
      <c r="A13" s="40" t="s">
        <v>1602</v>
      </c>
      <c r="B13" s="40" t="s">
        <v>1589</v>
      </c>
      <c r="C13" s="40" t="s">
        <v>1590</v>
      </c>
      <c r="D13" s="40" t="s">
        <v>184</v>
      </c>
      <c r="E13" s="40">
        <v>3</v>
      </c>
      <c r="F13" s="40" t="s">
        <v>3292</v>
      </c>
      <c r="G13" s="6" t="s">
        <v>24</v>
      </c>
      <c r="H13" s="13"/>
      <c r="I13" s="16"/>
      <c r="J13" s="17"/>
      <c r="K13" s="18"/>
      <c r="L13" s="6" t="s">
        <v>172</v>
      </c>
    </row>
    <row r="14" spans="1:23" ht="60" customHeight="1" x14ac:dyDescent="0.35">
      <c r="A14" s="42" t="s">
        <v>1603</v>
      </c>
      <c r="B14" s="42" t="s">
        <v>1589</v>
      </c>
      <c r="C14" s="42" t="s">
        <v>1590</v>
      </c>
      <c r="D14" s="42" t="s">
        <v>184</v>
      </c>
      <c r="E14" s="42">
        <v>4</v>
      </c>
      <c r="F14" s="42" t="s">
        <v>1604</v>
      </c>
      <c r="G14" s="6" t="s">
        <v>24</v>
      </c>
      <c r="H14" s="13"/>
      <c r="I14" s="16"/>
      <c r="J14" s="17"/>
      <c r="K14" s="17"/>
      <c r="L14" s="6" t="s">
        <v>172</v>
      </c>
    </row>
    <row r="15" spans="1:23" ht="60" customHeight="1" x14ac:dyDescent="0.35">
      <c r="A15" s="40" t="s">
        <v>1605</v>
      </c>
      <c r="B15" s="40" t="s">
        <v>1589</v>
      </c>
      <c r="C15" s="40" t="s">
        <v>1590</v>
      </c>
      <c r="D15" s="40" t="s">
        <v>184</v>
      </c>
      <c r="E15" s="40">
        <v>5</v>
      </c>
      <c r="F15" s="40" t="s">
        <v>3293</v>
      </c>
      <c r="G15" s="6" t="s">
        <v>24</v>
      </c>
      <c r="H15" s="13"/>
      <c r="I15" s="16"/>
      <c r="J15" s="17"/>
      <c r="K15" s="17"/>
      <c r="L15" s="6" t="s">
        <v>172</v>
      </c>
    </row>
    <row r="16" spans="1:23" ht="60" customHeight="1" x14ac:dyDescent="0.35">
      <c r="A16" s="42" t="s">
        <v>1606</v>
      </c>
      <c r="B16" s="42" t="s">
        <v>1589</v>
      </c>
      <c r="C16" s="42" t="s">
        <v>1590</v>
      </c>
      <c r="D16" s="42" t="s">
        <v>184</v>
      </c>
      <c r="E16" s="42">
        <v>6</v>
      </c>
      <c r="F16" s="42" t="s">
        <v>3294</v>
      </c>
      <c r="G16" s="6" t="s">
        <v>24</v>
      </c>
      <c r="H16" s="13"/>
      <c r="I16" s="16"/>
      <c r="J16" s="17"/>
      <c r="K16" s="17"/>
      <c r="L16" s="6" t="s">
        <v>172</v>
      </c>
    </row>
    <row r="17" spans="1:12" x14ac:dyDescent="0.35">
      <c r="A17" s="45"/>
      <c r="B17" s="45"/>
      <c r="C17" s="45"/>
      <c r="D17" s="45"/>
      <c r="E17" s="45"/>
      <c r="F17" s="45"/>
      <c r="G17" s="46"/>
      <c r="H17" s="45"/>
      <c r="I17" s="47"/>
      <c r="J17" s="48"/>
      <c r="K17" s="49"/>
      <c r="L17" s="48"/>
    </row>
    <row r="18" spans="1:12" x14ac:dyDescent="0.35">
      <c r="A18" s="45"/>
      <c r="B18" s="45"/>
      <c r="C18" s="45"/>
      <c r="D18" s="45"/>
      <c r="E18" s="45"/>
      <c r="F18" s="45"/>
      <c r="G18" s="46"/>
      <c r="H18" s="45"/>
      <c r="I18" s="47"/>
      <c r="J18" s="48"/>
      <c r="K18" s="49"/>
      <c r="L18" s="48"/>
    </row>
    <row r="19" spans="1:12" x14ac:dyDescent="0.35">
      <c r="A19" s="45"/>
      <c r="B19" s="45"/>
      <c r="C19" s="45"/>
      <c r="D19" s="45"/>
      <c r="E19" s="45"/>
      <c r="F19" s="45"/>
      <c r="G19" s="46"/>
      <c r="H19" s="45"/>
      <c r="I19" s="47"/>
      <c r="J19" s="48"/>
      <c r="K19" s="49"/>
      <c r="L19" s="48"/>
    </row>
    <row r="20" spans="1:12" x14ac:dyDescent="0.35">
      <c r="A20" s="45"/>
      <c r="B20" s="45"/>
      <c r="C20" s="45"/>
      <c r="D20" s="45"/>
      <c r="E20" s="45"/>
      <c r="F20" s="45"/>
      <c r="G20" s="46"/>
      <c r="H20" s="45"/>
      <c r="I20" s="47"/>
      <c r="J20" s="48"/>
      <c r="K20" s="49"/>
      <c r="L20" s="48"/>
    </row>
    <row r="21" spans="1:12" x14ac:dyDescent="0.35">
      <c r="A21" s="45"/>
      <c r="B21" s="45"/>
      <c r="C21" s="45"/>
      <c r="D21" s="45"/>
      <c r="E21" s="45"/>
      <c r="F21" s="45"/>
      <c r="G21" s="46"/>
      <c r="H21" s="45"/>
      <c r="I21" s="47"/>
      <c r="J21" s="48"/>
      <c r="K21" s="49"/>
      <c r="L21" s="48"/>
    </row>
    <row r="22" spans="1:12" x14ac:dyDescent="0.35">
      <c r="A22" s="45"/>
      <c r="B22" s="45"/>
      <c r="C22" s="45"/>
      <c r="D22" s="45"/>
      <c r="E22" s="45"/>
      <c r="F22" s="45"/>
      <c r="G22" s="46"/>
      <c r="H22" s="45"/>
      <c r="I22" s="47"/>
      <c r="J22" s="48"/>
      <c r="K22" s="48"/>
      <c r="L22" s="48"/>
    </row>
  </sheetData>
  <sheetProtection sheet="1" selectLockedCells="1" sort="0" autoFilter="0"/>
  <autoFilter ref="A4:L4" xr:uid="{00000000-0009-0000-0000-000035000000}"/>
  <mergeCells count="5">
    <mergeCell ref="I1:L1"/>
    <mergeCell ref="A1:F1"/>
    <mergeCell ref="B2:L2"/>
    <mergeCell ref="G3:I3"/>
    <mergeCell ref="J3:L3"/>
  </mergeCells>
  <conditionalFormatting sqref="B2:L2">
    <cfRule type="dataBar" priority="34">
      <dataBar>
        <cfvo type="num" val="0"/>
        <cfvo type="num" val="1"/>
        <color rgb="FF4F81BD"/>
      </dataBar>
    </cfRule>
    <cfRule type="expression" dxfId="339" priority="34">
      <formula>$W$2&gt;=0.8</formula>
    </cfRule>
    <cfRule type="expression" dxfId="338" priority="34">
      <formula>AND($W$2&gt;=0.5,$W$2&lt;0.8)</formula>
    </cfRule>
    <cfRule type="expression" dxfId="337" priority="34">
      <formula>$W$2&lt;0.5</formula>
    </cfRule>
  </conditionalFormatting>
  <conditionalFormatting sqref="G5:G22">
    <cfRule type="expression" dxfId="336" priority="21">
      <formula>$G5="Met"</formula>
    </cfRule>
    <cfRule type="expression" dxfId="335" priority="22">
      <formula>$G5="Achieved"</formula>
    </cfRule>
    <cfRule type="expression" dxfId="334" priority="23">
      <formula>$G5="Partially met"</formula>
    </cfRule>
    <cfRule type="expression" dxfId="333" priority="24">
      <formula>$G5="Partially achieved"</formula>
    </cfRule>
    <cfRule type="expression" dxfId="332" priority="25">
      <formula>$G5="Not met"</formula>
    </cfRule>
    <cfRule type="expression" dxfId="331" priority="26">
      <formula>$G5="Not yet achieved"</formula>
    </cfRule>
    <cfRule type="expression" dxfId="330" priority="27">
      <formula>$G5="Not applicable"</formula>
    </cfRule>
  </conditionalFormatting>
  <conditionalFormatting sqref="K5:K500">
    <cfRule type="expression" dxfId="329" priority="1">
      <formula>AND(K5&lt;&gt;"",K5&lt;TODAY())</formula>
    </cfRule>
  </conditionalFormatting>
  <conditionalFormatting sqref="L5:L22">
    <cfRule type="beginsWith" dxfId="328" priority="2" operator="beginsWith" text="Blue">
      <formula>LEFT(L5,LEN("Blue"))="Blue"</formula>
    </cfRule>
    <cfRule type="beginsWith" dxfId="327" priority="3" operator="beginsWith" text="Green">
      <formula>LEFT(L5,LEN("Green"))="Green"</formula>
    </cfRule>
    <cfRule type="beginsWith" dxfId="326" priority="4" operator="beginsWith" text="Red">
      <formula>LEFT(L5,LEN("Red"))="Red"</formula>
    </cfRule>
    <cfRule type="beginsWith" dxfId="325" priority="5" operator="beginsWith" text="Grey">
      <formula>LEFT(L5,LEN("Grey"))="Grey"</formula>
    </cfRule>
    <cfRule type="beginsWith" dxfId="324" priority="6" operator="beginsWith" text="Amber">
      <formula>LEFT(L5,LEN("Amber"))="Amber"</formula>
    </cfRule>
    <cfRule type="beginsWith" dxfId="323" priority="7" operator="beginsWith" text="Black">
      <formula>LEFT(L5,LEN("Black"))="Black"</formula>
    </cfRule>
  </conditionalFormatting>
  <dataValidations count="3">
    <dataValidation type="list" allowBlank="1" sqref="G5:G10" xr:uid="{00000000-0002-0000-3500-000000000000}">
      <formula1>MSStatus</formula1>
    </dataValidation>
    <dataValidation type="list" allowBlank="1" sqref="G11:G16" xr:uid="{00000000-0002-0000-3500-000001000000}">
      <formula1>RecStatus</formula1>
    </dataValidation>
    <dataValidation type="list" allowBlank="1" sqref="L5:L22" xr:uid="{00000000-0002-0000-3500-000002000000}">
      <formula1>BRAGStatus</formula1>
    </dataValidation>
  </dataValidations>
  <hyperlinks>
    <hyperlink ref="I1" r:id="rId1" xr:uid="{00000000-0004-0000-3500-000000000000}"/>
    <hyperlink ref="H1" location="Dashboard!A1" display="← Dashboard" xr:uid="{06A97009-67E7-4D0C-AE5B-2E2CAD0B7420}"/>
  </hyperlinks>
  <pageMargins left="0.3" right="0.3" top="0.75" bottom="0.75" header="0.5" footer="0.5"/>
  <pageSetup fitToHeight="0" orientation="landscape"/>
  <headerFooter>
    <oddHeader>&amp;LMid Cheshire Hospitals NHS Foundation Trust&amp;CGPICS V3 – Appendix 3 Audit&amp;R28 Jan 2026</oddHeader>
    <oddFooter>&amp;LConfidential – For internal audit use&amp;CPage &amp;P of &amp;N&amp;R© NHS</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5">
    <tabColor rgb="FF2E75B6"/>
  </sheetPr>
  <dimension ref="A1:Y22"/>
  <sheetViews>
    <sheetView showGridLines="0" showOutlineSymbols="0" zoomScaleNormal="100" workbookViewId="0">
      <pane ySplit="4" topLeftCell="A12" activePane="bottomLeft" state="frozen"/>
      <selection activeCell="K12" sqref="K12"/>
      <selection pane="bottomLeft" activeCell="H1" sqref="H1"/>
    </sheetView>
  </sheetViews>
  <sheetFormatPr defaultRowHeight="14.5" x14ac:dyDescent="0.35"/>
  <cols>
    <col min="1" max="1" width="10.81640625" customWidth="1"/>
    <col min="2" max="2" width="13" hidden="1" customWidth="1"/>
    <col min="3" max="3" width="45" hidden="1" customWidth="1"/>
    <col min="4" max="4" width="18" customWidth="1"/>
    <col min="5" max="5" width="12" hidden="1" customWidth="1"/>
    <col min="6" max="6" width="45" customWidth="1"/>
    <col min="7" max="7" width="30" customWidth="1"/>
    <col min="8" max="8" width="33.1796875" customWidth="1"/>
    <col min="9" max="10" width="34" customWidth="1"/>
    <col min="11" max="11" width="16" customWidth="1"/>
    <col min="12" max="12" width="14" customWidth="1"/>
    <col min="23" max="24" width="0" hidden="1" customWidth="1"/>
    <col min="25" max="25" width="13" hidden="1" customWidth="1"/>
    <col min="26" max="26" width="0" hidden="1" customWidth="1"/>
  </cols>
  <sheetData>
    <row r="1" spans="1:23" ht="80" customHeight="1" x14ac:dyDescent="0.45">
      <c r="A1" s="361" t="s">
        <v>1607</v>
      </c>
      <c r="B1" s="362"/>
      <c r="C1" s="362"/>
      <c r="D1" s="362"/>
      <c r="E1" s="362"/>
      <c r="F1" s="362"/>
      <c r="G1" s="30" t="e" vm="3">
        <v>#VALUE!</v>
      </c>
      <c r="H1" s="44" t="e" vm="4">
        <v>#VALUE!</v>
      </c>
      <c r="I1" s="358" t="s">
        <v>163</v>
      </c>
      <c r="J1" s="359"/>
      <c r="K1" s="359"/>
      <c r="L1" s="360"/>
    </row>
    <row r="2" spans="1:23" ht="66" customHeight="1" x14ac:dyDescent="0.35">
      <c r="A2" s="50" t="s">
        <v>3089</v>
      </c>
      <c r="B2" s="317" t="str">
        <f>REPT("█",ROUND($W$2*50,0))&amp;REPT("░",50-ROUND($W$2*50,0))&amp;" "&amp;TEXT($W$2,"0%")</f>
        <v>░░░░░░░░░░░░░░░░░░░░░░░░░░░░░░░░░░░░░░░░░░░░░░░░░░ 0%</v>
      </c>
      <c r="C2" s="235"/>
      <c r="D2" s="235"/>
      <c r="E2" s="235"/>
      <c r="F2" s="235"/>
      <c r="G2" s="235"/>
      <c r="H2" s="235"/>
      <c r="I2" s="235"/>
      <c r="J2" s="235"/>
      <c r="K2" s="235"/>
      <c r="L2" s="235"/>
      <c r="W2" s="32">
        <f>IFERROR(1-COUNTIF($G:$G,"Not assessed")/(COUNTIF($D:$D,"Minimum Standard")+COUNTIF($D:$D,"Quality Recommendation")),0)</f>
        <v>0</v>
      </c>
    </row>
    <row r="3" spans="1:23" ht="20" customHeight="1" x14ac:dyDescent="0.35">
      <c r="A3" s="33"/>
      <c r="B3" s="33"/>
      <c r="C3" s="33"/>
      <c r="D3" s="33"/>
      <c r="E3" s="33"/>
      <c r="F3" s="33"/>
      <c r="G3" s="236"/>
      <c r="H3" s="235"/>
      <c r="I3" s="235"/>
      <c r="J3" s="236"/>
      <c r="K3" s="235"/>
      <c r="L3" s="235"/>
    </row>
    <row r="4" spans="1:23" ht="30" customHeight="1" x14ac:dyDescent="0.35">
      <c r="A4" s="34" t="s">
        <v>161</v>
      </c>
      <c r="B4" s="34" t="s">
        <v>105</v>
      </c>
      <c r="C4" s="34" t="s">
        <v>164</v>
      </c>
      <c r="D4" s="34" t="s">
        <v>165</v>
      </c>
      <c r="E4" s="34" t="s">
        <v>166</v>
      </c>
      <c r="F4" s="34" t="s">
        <v>167</v>
      </c>
      <c r="G4" s="35" t="s">
        <v>68</v>
      </c>
      <c r="H4" s="34" t="s">
        <v>70</v>
      </c>
      <c r="I4" s="34" t="s">
        <v>45</v>
      </c>
      <c r="J4" s="34" t="s">
        <v>47</v>
      </c>
      <c r="K4" s="36" t="s">
        <v>49</v>
      </c>
      <c r="L4" s="34" t="s">
        <v>15</v>
      </c>
    </row>
    <row r="5" spans="1:23" ht="60" customHeight="1" x14ac:dyDescent="0.35">
      <c r="A5" s="40" t="s">
        <v>1608</v>
      </c>
      <c r="B5" s="40" t="s">
        <v>1609</v>
      </c>
      <c r="C5" s="40" t="s">
        <v>1610</v>
      </c>
      <c r="D5" s="40" t="s">
        <v>125</v>
      </c>
      <c r="E5" s="40">
        <v>1</v>
      </c>
      <c r="F5" s="40" t="s">
        <v>1611</v>
      </c>
      <c r="G5" s="7" t="s">
        <v>24</v>
      </c>
      <c r="H5" s="13"/>
      <c r="I5" s="14"/>
      <c r="J5" s="15"/>
      <c r="K5" s="15"/>
      <c r="L5" s="6" t="s">
        <v>172</v>
      </c>
    </row>
    <row r="6" spans="1:23" ht="60" customHeight="1" x14ac:dyDescent="0.35">
      <c r="A6" s="42" t="s">
        <v>1612</v>
      </c>
      <c r="B6" s="42" t="s">
        <v>1609</v>
      </c>
      <c r="C6" s="42" t="s">
        <v>1610</v>
      </c>
      <c r="D6" s="42" t="s">
        <v>125</v>
      </c>
      <c r="E6" s="42">
        <v>2</v>
      </c>
      <c r="F6" s="42" t="s">
        <v>1613</v>
      </c>
      <c r="G6" s="6" t="s">
        <v>24</v>
      </c>
      <c r="H6" s="13"/>
      <c r="I6" s="16"/>
      <c r="J6" s="17"/>
      <c r="K6" s="17"/>
      <c r="L6" s="6" t="s">
        <v>172</v>
      </c>
    </row>
    <row r="7" spans="1:23" ht="60" customHeight="1" x14ac:dyDescent="0.35">
      <c r="A7" s="40" t="s">
        <v>1614</v>
      </c>
      <c r="B7" s="40" t="s">
        <v>1609</v>
      </c>
      <c r="C7" s="40" t="s">
        <v>1610</v>
      </c>
      <c r="D7" s="40" t="s">
        <v>125</v>
      </c>
      <c r="E7" s="40">
        <v>3</v>
      </c>
      <c r="F7" s="40" t="s">
        <v>1615</v>
      </c>
      <c r="G7" s="6" t="s">
        <v>24</v>
      </c>
      <c r="H7" s="13"/>
      <c r="I7" s="16"/>
      <c r="J7" s="17"/>
      <c r="K7" s="17"/>
      <c r="L7" s="6" t="s">
        <v>172</v>
      </c>
    </row>
    <row r="8" spans="1:23" ht="60" customHeight="1" x14ac:dyDescent="0.35">
      <c r="A8" s="42" t="s">
        <v>1616</v>
      </c>
      <c r="B8" s="42" t="s">
        <v>1609</v>
      </c>
      <c r="C8" s="42" t="s">
        <v>1610</v>
      </c>
      <c r="D8" s="42" t="s">
        <v>125</v>
      </c>
      <c r="E8" s="42">
        <v>4</v>
      </c>
      <c r="F8" s="42" t="s">
        <v>1617</v>
      </c>
      <c r="G8" s="6" t="s">
        <v>24</v>
      </c>
      <c r="H8" s="13"/>
      <c r="I8" s="16"/>
      <c r="J8" s="17"/>
      <c r="K8" s="17"/>
      <c r="L8" s="6" t="s">
        <v>172</v>
      </c>
    </row>
    <row r="9" spans="1:23" ht="60" customHeight="1" x14ac:dyDescent="0.35">
      <c r="A9" s="40" t="s">
        <v>1618</v>
      </c>
      <c r="B9" s="40" t="s">
        <v>1609</v>
      </c>
      <c r="C9" s="40" t="s">
        <v>1610</v>
      </c>
      <c r="D9" s="40" t="s">
        <v>125</v>
      </c>
      <c r="E9" s="40">
        <v>5</v>
      </c>
      <c r="F9" s="40" t="s">
        <v>1619</v>
      </c>
      <c r="G9" s="6" t="s">
        <v>24</v>
      </c>
      <c r="H9" s="13"/>
      <c r="I9" s="16"/>
      <c r="J9" s="17"/>
      <c r="K9" s="17"/>
      <c r="L9" s="6" t="s">
        <v>172</v>
      </c>
    </row>
    <row r="10" spans="1:23" ht="60" customHeight="1" x14ac:dyDescent="0.35">
      <c r="A10" s="42" t="s">
        <v>1620</v>
      </c>
      <c r="B10" s="42" t="s">
        <v>1609</v>
      </c>
      <c r="C10" s="42" t="s">
        <v>1610</v>
      </c>
      <c r="D10" s="42" t="s">
        <v>184</v>
      </c>
      <c r="E10" s="42">
        <v>1</v>
      </c>
      <c r="F10" s="42" t="s">
        <v>1621</v>
      </c>
      <c r="G10" s="6" t="s">
        <v>24</v>
      </c>
      <c r="H10" s="13"/>
      <c r="I10" s="16"/>
      <c r="J10" s="17"/>
      <c r="K10" s="17"/>
      <c r="L10" s="6" t="s">
        <v>172</v>
      </c>
    </row>
    <row r="11" spans="1:23" ht="60" customHeight="1" x14ac:dyDescent="0.35">
      <c r="A11" s="40" t="s">
        <v>1622</v>
      </c>
      <c r="B11" s="40" t="s">
        <v>1609</v>
      </c>
      <c r="C11" s="40" t="s">
        <v>1610</v>
      </c>
      <c r="D11" s="40" t="s">
        <v>184</v>
      </c>
      <c r="E11" s="40">
        <v>2</v>
      </c>
      <c r="F11" s="40" t="s">
        <v>1623</v>
      </c>
      <c r="G11" s="6" t="s">
        <v>24</v>
      </c>
      <c r="H11" s="13"/>
      <c r="I11" s="16"/>
      <c r="J11" s="17"/>
      <c r="K11" s="17"/>
      <c r="L11" s="6" t="s">
        <v>172</v>
      </c>
    </row>
    <row r="12" spans="1:23" ht="60" customHeight="1" x14ac:dyDescent="0.35">
      <c r="A12" s="42" t="s">
        <v>1624</v>
      </c>
      <c r="B12" s="42" t="s">
        <v>1609</v>
      </c>
      <c r="C12" s="42" t="s">
        <v>1610</v>
      </c>
      <c r="D12" s="42" t="s">
        <v>184</v>
      </c>
      <c r="E12" s="42">
        <v>3</v>
      </c>
      <c r="F12" s="42" t="s">
        <v>1625</v>
      </c>
      <c r="G12" s="6" t="s">
        <v>24</v>
      </c>
      <c r="H12" s="13"/>
      <c r="I12" s="16"/>
      <c r="J12" s="17"/>
      <c r="K12" s="18"/>
      <c r="L12" s="6" t="s">
        <v>172</v>
      </c>
    </row>
    <row r="13" spans="1:23" ht="60" customHeight="1" x14ac:dyDescent="0.35">
      <c r="A13" s="40" t="s">
        <v>1626</v>
      </c>
      <c r="B13" s="40" t="s">
        <v>1609</v>
      </c>
      <c r="C13" s="40" t="s">
        <v>1610</v>
      </c>
      <c r="D13" s="40" t="s">
        <v>184</v>
      </c>
      <c r="E13" s="40">
        <v>4</v>
      </c>
      <c r="F13" s="40" t="s">
        <v>1627</v>
      </c>
      <c r="G13" s="6" t="s">
        <v>24</v>
      </c>
      <c r="H13" s="13"/>
      <c r="I13" s="16"/>
      <c r="J13" s="17"/>
      <c r="K13" s="18"/>
      <c r="L13" s="6" t="s">
        <v>172</v>
      </c>
    </row>
    <row r="14" spans="1:23" ht="60" customHeight="1" x14ac:dyDescent="0.35">
      <c r="A14" s="42" t="s">
        <v>1628</v>
      </c>
      <c r="B14" s="42" t="s">
        <v>1609</v>
      </c>
      <c r="C14" s="42" t="s">
        <v>1610</v>
      </c>
      <c r="D14" s="42" t="s">
        <v>184</v>
      </c>
      <c r="E14" s="42">
        <v>5</v>
      </c>
      <c r="F14" s="42" t="s">
        <v>1629</v>
      </c>
      <c r="G14" s="6" t="s">
        <v>24</v>
      </c>
      <c r="H14" s="13"/>
      <c r="I14" s="16"/>
      <c r="J14" s="17"/>
      <c r="K14" s="17"/>
      <c r="L14" s="6" t="s">
        <v>172</v>
      </c>
    </row>
    <row r="15" spans="1:23" x14ac:dyDescent="0.35">
      <c r="A15" s="45"/>
      <c r="B15" s="45"/>
      <c r="C15" s="45"/>
      <c r="D15" s="45"/>
      <c r="E15" s="45"/>
      <c r="F15" s="45"/>
      <c r="G15" s="46"/>
      <c r="H15" s="45"/>
      <c r="I15" s="47"/>
      <c r="J15" s="48"/>
      <c r="K15" s="48"/>
      <c r="L15" s="48"/>
    </row>
    <row r="16" spans="1:23" x14ac:dyDescent="0.35">
      <c r="A16" s="45"/>
      <c r="B16" s="45"/>
      <c r="C16" s="45"/>
      <c r="D16" s="45"/>
      <c r="E16" s="45"/>
      <c r="F16" s="45"/>
      <c r="G16" s="46"/>
      <c r="H16" s="45"/>
      <c r="I16" s="47"/>
      <c r="J16" s="48"/>
      <c r="K16" s="48"/>
      <c r="L16" s="48"/>
    </row>
    <row r="17" spans="1:12" x14ac:dyDescent="0.35">
      <c r="A17" s="45"/>
      <c r="B17" s="45"/>
      <c r="C17" s="45"/>
      <c r="D17" s="45"/>
      <c r="E17" s="45"/>
      <c r="F17" s="45"/>
      <c r="G17" s="46"/>
      <c r="H17" s="45"/>
      <c r="I17" s="47"/>
      <c r="J17" s="48"/>
      <c r="K17" s="49"/>
      <c r="L17" s="48"/>
    </row>
    <row r="18" spans="1:12" x14ac:dyDescent="0.35">
      <c r="A18" s="45"/>
      <c r="B18" s="45"/>
      <c r="C18" s="45"/>
      <c r="D18" s="45"/>
      <c r="E18" s="45"/>
      <c r="F18" s="45"/>
      <c r="G18" s="46"/>
      <c r="H18" s="45"/>
      <c r="I18" s="47"/>
      <c r="J18" s="48"/>
      <c r="K18" s="49"/>
      <c r="L18" s="48"/>
    </row>
    <row r="19" spans="1:12" x14ac:dyDescent="0.35">
      <c r="A19" s="45"/>
      <c r="B19" s="45"/>
      <c r="C19" s="45"/>
      <c r="D19" s="45"/>
      <c r="E19" s="45"/>
      <c r="F19" s="45"/>
      <c r="G19" s="46"/>
      <c r="H19" s="45"/>
      <c r="I19" s="47"/>
      <c r="J19" s="48"/>
      <c r="K19" s="49"/>
      <c r="L19" s="48"/>
    </row>
    <row r="20" spans="1:12" x14ac:dyDescent="0.35">
      <c r="A20" s="45"/>
      <c r="B20" s="45"/>
      <c r="C20" s="45"/>
      <c r="D20" s="45"/>
      <c r="E20" s="45"/>
      <c r="F20" s="45"/>
      <c r="G20" s="46"/>
      <c r="H20" s="45"/>
      <c r="I20" s="47"/>
      <c r="J20" s="48"/>
      <c r="K20" s="49"/>
      <c r="L20" s="48"/>
    </row>
    <row r="21" spans="1:12" x14ac:dyDescent="0.35">
      <c r="A21" s="45"/>
      <c r="B21" s="45"/>
      <c r="C21" s="45"/>
      <c r="D21" s="45"/>
      <c r="E21" s="45"/>
      <c r="F21" s="45"/>
      <c r="G21" s="46"/>
      <c r="H21" s="45"/>
      <c r="I21" s="47"/>
      <c r="J21" s="48"/>
      <c r="K21" s="49"/>
      <c r="L21" s="48"/>
    </row>
    <row r="22" spans="1:12" x14ac:dyDescent="0.35">
      <c r="A22" s="45"/>
      <c r="B22" s="45"/>
      <c r="C22" s="45"/>
      <c r="D22" s="45"/>
      <c r="E22" s="45"/>
      <c r="F22" s="45"/>
      <c r="G22" s="46"/>
      <c r="H22" s="45"/>
      <c r="I22" s="47"/>
      <c r="J22" s="48"/>
      <c r="K22" s="48"/>
      <c r="L22" s="48"/>
    </row>
  </sheetData>
  <sheetProtection sheet="1" selectLockedCells="1" sort="0" autoFilter="0"/>
  <autoFilter ref="A4:L4" xr:uid="{00000000-0009-0000-0000-000036000000}"/>
  <mergeCells count="5">
    <mergeCell ref="I1:L1"/>
    <mergeCell ref="A1:F1"/>
    <mergeCell ref="B2:L2"/>
    <mergeCell ref="G3:I3"/>
    <mergeCell ref="J3:L3"/>
  </mergeCells>
  <conditionalFormatting sqref="B2:L2">
    <cfRule type="dataBar" priority="34">
      <dataBar>
        <cfvo type="num" val="0"/>
        <cfvo type="num" val="1"/>
        <color rgb="FF4F81BD"/>
      </dataBar>
    </cfRule>
    <cfRule type="expression" dxfId="322" priority="34">
      <formula>$W$2&gt;=0.8</formula>
    </cfRule>
    <cfRule type="expression" dxfId="321" priority="34">
      <formula>AND($W$2&gt;=0.5,$W$2&lt;0.8)</formula>
    </cfRule>
    <cfRule type="expression" dxfId="320" priority="34">
      <formula>$W$2&lt;0.5</formula>
    </cfRule>
  </conditionalFormatting>
  <conditionalFormatting sqref="G5:G22">
    <cfRule type="expression" dxfId="319" priority="21">
      <formula>$G5="Met"</formula>
    </cfRule>
    <cfRule type="expression" dxfId="318" priority="22">
      <formula>$G5="Achieved"</formula>
    </cfRule>
    <cfRule type="expression" dxfId="317" priority="23">
      <formula>$G5="Partially met"</formula>
    </cfRule>
    <cfRule type="expression" dxfId="316" priority="24">
      <formula>$G5="Partially achieved"</formula>
    </cfRule>
    <cfRule type="expression" dxfId="315" priority="25">
      <formula>$G5="Not met"</formula>
    </cfRule>
    <cfRule type="expression" dxfId="314" priority="26">
      <formula>$G5="Not yet achieved"</formula>
    </cfRule>
    <cfRule type="expression" dxfId="313" priority="27">
      <formula>$G5="Not applicable"</formula>
    </cfRule>
  </conditionalFormatting>
  <conditionalFormatting sqref="K5:K500">
    <cfRule type="expression" dxfId="312" priority="1">
      <formula>AND(K5&lt;&gt;"",K5&lt;TODAY())</formula>
    </cfRule>
  </conditionalFormatting>
  <conditionalFormatting sqref="L5:L22">
    <cfRule type="beginsWith" dxfId="311" priority="2" operator="beginsWith" text="Blue">
      <formula>LEFT(L5,LEN("Blue"))="Blue"</formula>
    </cfRule>
    <cfRule type="beginsWith" dxfId="310" priority="3" operator="beginsWith" text="Green">
      <formula>LEFT(L5,LEN("Green"))="Green"</formula>
    </cfRule>
    <cfRule type="beginsWith" dxfId="309" priority="4" operator="beginsWith" text="Red">
      <formula>LEFT(L5,LEN("Red"))="Red"</formula>
    </cfRule>
    <cfRule type="beginsWith" dxfId="308" priority="5" operator="beginsWith" text="Grey">
      <formula>LEFT(L5,LEN("Grey"))="Grey"</formula>
    </cfRule>
    <cfRule type="beginsWith" dxfId="307" priority="6" operator="beginsWith" text="Amber">
      <formula>LEFT(L5,LEN("Amber"))="Amber"</formula>
    </cfRule>
    <cfRule type="beginsWith" dxfId="306" priority="7" operator="beginsWith" text="Black">
      <formula>LEFT(L5,LEN("Black"))="Black"</formula>
    </cfRule>
  </conditionalFormatting>
  <dataValidations count="3">
    <dataValidation type="list" allowBlank="1" sqref="G5:G9" xr:uid="{00000000-0002-0000-3600-000000000000}">
      <formula1>MSStatus</formula1>
    </dataValidation>
    <dataValidation type="list" allowBlank="1" sqref="G10:G14" xr:uid="{00000000-0002-0000-3600-000001000000}">
      <formula1>RecStatus</formula1>
    </dataValidation>
    <dataValidation type="list" allowBlank="1" sqref="L5:L22" xr:uid="{00000000-0002-0000-3600-000002000000}">
      <formula1>BRAGStatus</formula1>
    </dataValidation>
  </dataValidations>
  <hyperlinks>
    <hyperlink ref="I1" r:id="rId1" xr:uid="{00000000-0004-0000-3600-000000000000}"/>
    <hyperlink ref="H1" location="Dashboard!A1" display="← Dashboard" xr:uid="{0B773422-C9E2-4338-AF30-B81971170F85}"/>
  </hyperlinks>
  <pageMargins left="0.3" right="0.3" top="0.75" bottom="0.75" header="0.5" footer="0.5"/>
  <pageSetup fitToHeight="0" orientation="landscape"/>
  <headerFooter>
    <oddHeader>&amp;LMid Cheshire Hospitals NHS Foundation Trust&amp;CGPICS V3 – Appendix 3 Audit&amp;R28 Jan 2026</oddHeader>
    <oddFooter>&amp;LConfidential – For internal audit use&amp;CPage &amp;P of &amp;N&amp;R© NHS</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6">
    <tabColor rgb="FF2E75B6"/>
  </sheetPr>
  <dimension ref="A1:Y17"/>
  <sheetViews>
    <sheetView showGridLines="0" showOutlineSymbols="0" zoomScaleNormal="100" workbookViewId="0">
      <pane ySplit="4" topLeftCell="A12" activePane="bottomLeft" state="frozen"/>
      <selection activeCell="K12" sqref="K12"/>
      <selection pane="bottomLeft" activeCell="G12" sqref="G12"/>
    </sheetView>
  </sheetViews>
  <sheetFormatPr defaultRowHeight="14.5" x14ac:dyDescent="0.35"/>
  <cols>
    <col min="1" max="1" width="10.81640625" customWidth="1"/>
    <col min="2" max="2" width="13" hidden="1" customWidth="1"/>
    <col min="3" max="3" width="41" hidden="1" customWidth="1"/>
    <col min="4" max="4" width="18" customWidth="1"/>
    <col min="5" max="5" width="12" hidden="1" customWidth="1"/>
    <col min="6" max="6" width="45" customWidth="1"/>
    <col min="7" max="7" width="30" customWidth="1"/>
    <col min="8" max="8" width="33.1796875" customWidth="1"/>
    <col min="9" max="10" width="34" customWidth="1"/>
    <col min="11" max="11" width="16" customWidth="1"/>
    <col min="12" max="12" width="14" customWidth="1"/>
    <col min="23" max="24" width="0" hidden="1" customWidth="1"/>
    <col min="25" max="25" width="13" hidden="1" customWidth="1"/>
    <col min="26" max="26" width="0" hidden="1" customWidth="1"/>
  </cols>
  <sheetData>
    <row r="1" spans="1:23" ht="80" customHeight="1" x14ac:dyDescent="0.45">
      <c r="A1" s="361" t="s">
        <v>1630</v>
      </c>
      <c r="B1" s="362"/>
      <c r="C1" s="362"/>
      <c r="D1" s="362"/>
      <c r="E1" s="362"/>
      <c r="F1" s="362"/>
      <c r="G1" s="30" t="e" vm="3">
        <v>#VALUE!</v>
      </c>
      <c r="H1" s="44" t="e" vm="4">
        <v>#VALUE!</v>
      </c>
      <c r="I1" s="358" t="s">
        <v>163</v>
      </c>
      <c r="J1" s="359"/>
      <c r="K1" s="359"/>
      <c r="L1" s="360"/>
    </row>
    <row r="2" spans="1:23" ht="66" customHeight="1" x14ac:dyDescent="0.35">
      <c r="A2" s="50" t="s">
        <v>3089</v>
      </c>
      <c r="B2" s="317" t="str">
        <f>REPT("█",ROUND($W$2*50,0))&amp;REPT("░",50-ROUND($W$2*50,0))&amp;" "&amp;TEXT($W$2,"0%")</f>
        <v>░░░░░░░░░░░░░░░░░░░░░░░░░░░░░░░░░░░░░░░░░░░░░░░░░░ 0%</v>
      </c>
      <c r="C2" s="235"/>
      <c r="D2" s="235"/>
      <c r="E2" s="235"/>
      <c r="F2" s="235"/>
      <c r="G2" s="235"/>
      <c r="H2" s="235"/>
      <c r="I2" s="235"/>
      <c r="J2" s="235"/>
      <c r="K2" s="235"/>
      <c r="L2" s="235"/>
      <c r="W2" s="32">
        <f>IFERROR(1-COUNTIF($G:$G,"Not assessed")/(COUNTIF($D:$D,"Minimum Standard")+COUNTIF($D:$D,"Quality Recommendation")),0)</f>
        <v>0</v>
      </c>
    </row>
    <row r="3" spans="1:23" ht="20" customHeight="1" x14ac:dyDescent="0.35">
      <c r="A3" s="33"/>
      <c r="B3" s="33"/>
      <c r="C3" s="33"/>
      <c r="D3" s="33"/>
      <c r="E3" s="33"/>
      <c r="F3" s="33"/>
      <c r="G3" s="236"/>
      <c r="H3" s="235"/>
      <c r="I3" s="235"/>
      <c r="J3" s="236"/>
      <c r="K3" s="235"/>
      <c r="L3" s="235"/>
    </row>
    <row r="4" spans="1:23" ht="30" customHeight="1" x14ac:dyDescent="0.35">
      <c r="A4" s="34" t="s">
        <v>161</v>
      </c>
      <c r="B4" s="34" t="s">
        <v>105</v>
      </c>
      <c r="C4" s="34" t="s">
        <v>164</v>
      </c>
      <c r="D4" s="34" t="s">
        <v>165</v>
      </c>
      <c r="E4" s="34" t="s">
        <v>166</v>
      </c>
      <c r="F4" s="34" t="s">
        <v>167</v>
      </c>
      <c r="G4" s="35" t="s">
        <v>68</v>
      </c>
      <c r="H4" s="34" t="s">
        <v>70</v>
      </c>
      <c r="I4" s="34" t="s">
        <v>45</v>
      </c>
      <c r="J4" s="34" t="s">
        <v>47</v>
      </c>
      <c r="K4" s="36" t="s">
        <v>49</v>
      </c>
      <c r="L4" s="34" t="s">
        <v>15</v>
      </c>
    </row>
    <row r="5" spans="1:23" ht="60" customHeight="1" x14ac:dyDescent="0.35">
      <c r="A5" s="40" t="s">
        <v>1631</v>
      </c>
      <c r="B5" s="40" t="s">
        <v>1632</v>
      </c>
      <c r="C5" s="40" t="s">
        <v>1633</v>
      </c>
      <c r="D5" s="40" t="s">
        <v>125</v>
      </c>
      <c r="E5" s="40">
        <v>1</v>
      </c>
      <c r="F5" s="40" t="s">
        <v>1634</v>
      </c>
      <c r="G5" s="7" t="s">
        <v>24</v>
      </c>
      <c r="H5" s="13"/>
      <c r="I5" s="14"/>
      <c r="J5" s="15"/>
      <c r="K5" s="15"/>
      <c r="L5" s="6" t="s">
        <v>172</v>
      </c>
    </row>
    <row r="6" spans="1:23" ht="60" customHeight="1" x14ac:dyDescent="0.35">
      <c r="A6" s="42" t="s">
        <v>1635</v>
      </c>
      <c r="B6" s="42" t="s">
        <v>1632</v>
      </c>
      <c r="C6" s="42" t="s">
        <v>1633</v>
      </c>
      <c r="D6" s="42" t="s">
        <v>125</v>
      </c>
      <c r="E6" s="42">
        <v>2</v>
      </c>
      <c r="F6" s="42" t="s">
        <v>1636</v>
      </c>
      <c r="G6" s="6" t="s">
        <v>24</v>
      </c>
      <c r="H6" s="13"/>
      <c r="I6" s="16"/>
      <c r="J6" s="17"/>
      <c r="K6" s="17"/>
      <c r="L6" s="6" t="s">
        <v>172</v>
      </c>
    </row>
    <row r="7" spans="1:23" ht="60" customHeight="1" x14ac:dyDescent="0.35">
      <c r="A7" s="40" t="s">
        <v>1637</v>
      </c>
      <c r="B7" s="40" t="s">
        <v>1632</v>
      </c>
      <c r="C7" s="40" t="s">
        <v>1633</v>
      </c>
      <c r="D7" s="40" t="s">
        <v>125</v>
      </c>
      <c r="E7" s="40">
        <v>3</v>
      </c>
      <c r="F7" s="40" t="s">
        <v>1638</v>
      </c>
      <c r="G7" s="6" t="s">
        <v>24</v>
      </c>
      <c r="H7" s="13"/>
      <c r="I7" s="16"/>
      <c r="J7" s="17"/>
      <c r="K7" s="17"/>
      <c r="L7" s="6" t="s">
        <v>172</v>
      </c>
    </row>
    <row r="8" spans="1:23" ht="60" customHeight="1" x14ac:dyDescent="0.35">
      <c r="A8" s="42" t="s">
        <v>1639</v>
      </c>
      <c r="B8" s="42" t="s">
        <v>1632</v>
      </c>
      <c r="C8" s="42" t="s">
        <v>1633</v>
      </c>
      <c r="D8" s="42" t="s">
        <v>125</v>
      </c>
      <c r="E8" s="42">
        <v>4</v>
      </c>
      <c r="F8" s="42" t="s">
        <v>1640</v>
      </c>
      <c r="G8" s="6" t="s">
        <v>24</v>
      </c>
      <c r="H8" s="13"/>
      <c r="I8" s="16"/>
      <c r="J8" s="17"/>
      <c r="K8" s="17"/>
      <c r="L8" s="6" t="s">
        <v>172</v>
      </c>
    </row>
    <row r="9" spans="1:23" ht="60" customHeight="1" x14ac:dyDescent="0.35">
      <c r="A9" s="40" t="s">
        <v>1641</v>
      </c>
      <c r="B9" s="40" t="s">
        <v>1632</v>
      </c>
      <c r="C9" s="40" t="s">
        <v>1633</v>
      </c>
      <c r="D9" s="40" t="s">
        <v>125</v>
      </c>
      <c r="E9" s="40">
        <v>5</v>
      </c>
      <c r="F9" s="40" t="s">
        <v>1642</v>
      </c>
      <c r="G9" s="6" t="s">
        <v>24</v>
      </c>
      <c r="H9" s="13"/>
      <c r="I9" s="16"/>
      <c r="J9" s="17"/>
      <c r="K9" s="17"/>
      <c r="L9" s="6" t="s">
        <v>172</v>
      </c>
    </row>
    <row r="10" spans="1:23" ht="60" customHeight="1" x14ac:dyDescent="0.35">
      <c r="A10" s="42" t="s">
        <v>1643</v>
      </c>
      <c r="B10" s="42" t="s">
        <v>1632</v>
      </c>
      <c r="C10" s="42" t="s">
        <v>1633</v>
      </c>
      <c r="D10" s="42" t="s">
        <v>125</v>
      </c>
      <c r="E10" s="42">
        <v>6</v>
      </c>
      <c r="F10" s="42" t="s">
        <v>1644</v>
      </c>
      <c r="G10" s="6" t="s">
        <v>24</v>
      </c>
      <c r="H10" s="13"/>
      <c r="I10" s="16"/>
      <c r="J10" s="17"/>
      <c r="K10" s="17"/>
      <c r="L10" s="6" t="s">
        <v>172</v>
      </c>
    </row>
    <row r="11" spans="1:23" ht="60" customHeight="1" x14ac:dyDescent="0.35">
      <c r="A11" s="53" t="s">
        <v>1645</v>
      </c>
      <c r="B11" s="40" t="s">
        <v>1632</v>
      </c>
      <c r="C11" s="40" t="s">
        <v>1633</v>
      </c>
      <c r="D11" s="40" t="s">
        <v>125</v>
      </c>
      <c r="E11" s="40">
        <v>7</v>
      </c>
      <c r="F11" s="40" t="s">
        <v>3295</v>
      </c>
      <c r="G11" s="6" t="s">
        <v>24</v>
      </c>
      <c r="H11" s="13"/>
      <c r="I11" s="16"/>
      <c r="J11" s="17"/>
      <c r="K11" s="17"/>
      <c r="L11" s="6" t="s">
        <v>172</v>
      </c>
    </row>
    <row r="12" spans="1:23" ht="60" customHeight="1" x14ac:dyDescent="0.35">
      <c r="A12" s="43" t="s">
        <v>1646</v>
      </c>
      <c r="B12" s="42" t="s">
        <v>1632</v>
      </c>
      <c r="C12" s="42" t="s">
        <v>1633</v>
      </c>
      <c r="D12" s="42" t="s">
        <v>125</v>
      </c>
      <c r="E12" s="42">
        <v>1</v>
      </c>
      <c r="F12" s="42" t="s">
        <v>1647</v>
      </c>
      <c r="G12" s="6" t="s">
        <v>24</v>
      </c>
      <c r="H12" s="13"/>
      <c r="I12" s="16"/>
      <c r="J12" s="17"/>
      <c r="K12" s="18"/>
      <c r="L12" s="6" t="s">
        <v>172</v>
      </c>
    </row>
    <row r="13" spans="1:23" ht="60" customHeight="1" x14ac:dyDescent="0.35">
      <c r="A13" s="53" t="s">
        <v>1648</v>
      </c>
      <c r="B13" s="40" t="s">
        <v>1632</v>
      </c>
      <c r="C13" s="40" t="s">
        <v>1633</v>
      </c>
      <c r="D13" s="40" t="s">
        <v>125</v>
      </c>
      <c r="E13" s="40">
        <v>2</v>
      </c>
      <c r="F13" s="40" t="s">
        <v>1649</v>
      </c>
      <c r="G13" s="6" t="s">
        <v>24</v>
      </c>
      <c r="H13" s="13"/>
      <c r="I13" s="16"/>
      <c r="J13" s="17"/>
      <c r="K13" s="18"/>
      <c r="L13" s="6" t="s">
        <v>172</v>
      </c>
    </row>
    <row r="14" spans="1:23" ht="60" customHeight="1" x14ac:dyDescent="0.35">
      <c r="A14" s="43" t="s">
        <v>1650</v>
      </c>
      <c r="B14" s="42" t="s">
        <v>1632</v>
      </c>
      <c r="C14" s="42" t="s">
        <v>1633</v>
      </c>
      <c r="D14" s="42" t="s">
        <v>125</v>
      </c>
      <c r="E14" s="42">
        <v>3</v>
      </c>
      <c r="F14" s="42" t="s">
        <v>3296</v>
      </c>
      <c r="G14" s="6" t="s">
        <v>24</v>
      </c>
      <c r="H14" s="13"/>
      <c r="I14" s="16"/>
      <c r="J14" s="17"/>
      <c r="K14" s="17"/>
      <c r="L14" s="6" t="s">
        <v>172</v>
      </c>
    </row>
    <row r="15" spans="1:23" ht="60" customHeight="1" x14ac:dyDescent="0.35">
      <c r="A15" s="53" t="s">
        <v>1651</v>
      </c>
      <c r="B15" s="40" t="s">
        <v>1632</v>
      </c>
      <c r="C15" s="40" t="s">
        <v>1633</v>
      </c>
      <c r="D15" s="40" t="s">
        <v>125</v>
      </c>
      <c r="E15" s="40">
        <v>4</v>
      </c>
      <c r="F15" s="40" t="s">
        <v>1652</v>
      </c>
      <c r="G15" s="6" t="s">
        <v>24</v>
      </c>
      <c r="H15" s="13"/>
      <c r="I15" s="16"/>
      <c r="J15" s="17"/>
      <c r="K15" s="17"/>
      <c r="L15" s="6" t="s">
        <v>172</v>
      </c>
    </row>
    <row r="16" spans="1:23" x14ac:dyDescent="0.35">
      <c r="A16" s="45"/>
      <c r="B16" s="45"/>
      <c r="C16" s="45"/>
      <c r="D16" s="45"/>
      <c r="E16" s="45"/>
      <c r="F16" s="45"/>
      <c r="G16" s="46"/>
      <c r="H16" s="45"/>
      <c r="I16" s="47"/>
      <c r="J16" s="48"/>
      <c r="K16" s="49"/>
      <c r="L16" s="48"/>
    </row>
    <row r="17" spans="1:12" x14ac:dyDescent="0.35">
      <c r="A17" s="45"/>
      <c r="B17" s="45"/>
      <c r="C17" s="45"/>
      <c r="D17" s="45"/>
      <c r="E17" s="45"/>
      <c r="F17" s="45"/>
      <c r="G17" s="46"/>
      <c r="H17" s="45"/>
      <c r="I17" s="47"/>
      <c r="J17" s="48"/>
      <c r="K17" s="48"/>
      <c r="L17" s="48"/>
    </row>
  </sheetData>
  <sheetProtection sheet="1" selectLockedCells="1" sort="0" autoFilter="0"/>
  <autoFilter ref="A4:L4" xr:uid="{00000000-0009-0000-0000-000037000000}"/>
  <mergeCells count="5">
    <mergeCell ref="I1:L1"/>
    <mergeCell ref="A1:F1"/>
    <mergeCell ref="B2:L2"/>
    <mergeCell ref="G3:I3"/>
    <mergeCell ref="J3:L3"/>
  </mergeCells>
  <conditionalFormatting sqref="B2:L2">
    <cfRule type="dataBar" priority="47">
      <dataBar>
        <cfvo type="num" val="0"/>
        <cfvo type="num" val="1"/>
        <color rgb="FF4F81BD"/>
      </dataBar>
    </cfRule>
    <cfRule type="expression" dxfId="305" priority="47">
      <formula>$W$2&gt;=0.8</formula>
    </cfRule>
    <cfRule type="expression" dxfId="304" priority="47">
      <formula>AND($W$2&gt;=0.5,$W$2&lt;0.8)</formula>
    </cfRule>
    <cfRule type="expression" dxfId="303" priority="47">
      <formula>$W$2&lt;0.5</formula>
    </cfRule>
  </conditionalFormatting>
  <conditionalFormatting sqref="G5:G17">
    <cfRule type="expression" dxfId="302" priority="34">
      <formula>$G5="Met"</formula>
    </cfRule>
    <cfRule type="expression" dxfId="301" priority="35">
      <formula>$G5="Achieved"</formula>
    </cfRule>
    <cfRule type="expression" dxfId="300" priority="36">
      <formula>$G5="Partially met"</formula>
    </cfRule>
    <cfRule type="expression" dxfId="299" priority="37">
      <formula>$G5="Partially achieved"</formula>
    </cfRule>
    <cfRule type="expression" dxfId="298" priority="38">
      <formula>$G5="Not met"</formula>
    </cfRule>
    <cfRule type="expression" dxfId="297" priority="39">
      <formula>$G5="Not yet achieved"</formula>
    </cfRule>
    <cfRule type="expression" dxfId="296" priority="40">
      <formula>$G5="Not applicable"</formula>
    </cfRule>
  </conditionalFormatting>
  <conditionalFormatting sqref="K5:K500">
    <cfRule type="expression" dxfId="295" priority="1">
      <formula>AND(K5&lt;&gt;"",K5&lt;TODAY())</formula>
    </cfRule>
  </conditionalFormatting>
  <conditionalFormatting sqref="L5:L17">
    <cfRule type="beginsWith" dxfId="294" priority="15" operator="beginsWith" text="Blue">
      <formula>LEFT(L5,LEN("Blue"))="Blue"</formula>
    </cfRule>
    <cfRule type="beginsWith" dxfId="293" priority="16" operator="beginsWith" text="Green">
      <formula>LEFT(L5,LEN("Green"))="Green"</formula>
    </cfRule>
    <cfRule type="beginsWith" dxfId="292" priority="17" operator="beginsWith" text="Red">
      <formula>LEFT(L5,LEN("Red"))="Red"</formula>
    </cfRule>
    <cfRule type="beginsWith" dxfId="291" priority="18" operator="beginsWith" text="Grey">
      <formula>LEFT(L5,LEN("Grey"))="Grey"</formula>
    </cfRule>
    <cfRule type="beginsWith" dxfId="290" priority="19" operator="beginsWith" text="Amber">
      <formula>LEFT(L5,LEN("Amber"))="Amber"</formula>
    </cfRule>
    <cfRule type="beginsWith" dxfId="289" priority="20" operator="beginsWith" text="Black">
      <formula>LEFT(L5,LEN("Black"))="Black"</formula>
    </cfRule>
  </conditionalFormatting>
  <dataValidations count="2">
    <dataValidation type="list" allowBlank="1" sqref="G5:G15" xr:uid="{00000000-0002-0000-3700-000000000000}">
      <formula1>MSStatus</formula1>
    </dataValidation>
    <dataValidation type="list" allowBlank="1" sqref="L5:L17" xr:uid="{00000000-0002-0000-3700-000001000000}">
      <formula1>BRAGStatus</formula1>
    </dataValidation>
  </dataValidations>
  <hyperlinks>
    <hyperlink ref="I1" r:id="rId1" xr:uid="{00000000-0004-0000-3700-000000000000}"/>
    <hyperlink ref="H1" location="Dashboard!A1" display="← Dashboard" xr:uid="{AAD583EF-4BBA-48E5-B04B-271C896A8EBB}"/>
  </hyperlinks>
  <pageMargins left="0.3" right="0.3" top="0.75" bottom="0.75" header="0.5" footer="0.5"/>
  <pageSetup fitToHeight="0" orientation="landscape"/>
  <headerFooter>
    <oddHeader>&amp;LMid Cheshire Hospitals NHS Foundation Trust&amp;CGPICS V3 – Appendix 3 Audit&amp;R28 Jan 2026</oddHeader>
    <oddFooter>&amp;LConfidential – For internal audit use&amp;CPage &amp;P of &amp;N&amp;R© NHS</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7">
    <tabColor rgb="FF2E75B6"/>
  </sheetPr>
  <dimension ref="A1:Y22"/>
  <sheetViews>
    <sheetView showGridLines="0" showOutlineSymbols="0" zoomScaleNormal="100" workbookViewId="0">
      <pane ySplit="4" topLeftCell="A11" activePane="bottomLeft" state="frozen"/>
      <selection activeCell="K12" sqref="K12"/>
      <selection pane="bottomLeft" activeCell="G11" sqref="G11"/>
    </sheetView>
  </sheetViews>
  <sheetFormatPr defaultRowHeight="14.5" x14ac:dyDescent="0.35"/>
  <cols>
    <col min="1" max="1" width="10.81640625" customWidth="1"/>
    <col min="2" max="2" width="13" hidden="1" customWidth="1"/>
    <col min="3" max="3" width="45" hidden="1" customWidth="1"/>
    <col min="4" max="4" width="18" customWidth="1"/>
    <col min="5" max="5" width="12" hidden="1" customWidth="1"/>
    <col min="6" max="6" width="45" customWidth="1"/>
    <col min="7" max="7" width="30" customWidth="1"/>
    <col min="8" max="8" width="33.1796875" customWidth="1"/>
    <col min="9" max="10" width="34" customWidth="1"/>
    <col min="11" max="11" width="16" customWidth="1"/>
    <col min="12" max="12" width="14" customWidth="1"/>
    <col min="23" max="24" width="0" hidden="1" customWidth="1"/>
    <col min="25" max="25" width="13" hidden="1" customWidth="1"/>
    <col min="26" max="26" width="0" hidden="1" customWidth="1"/>
  </cols>
  <sheetData>
    <row r="1" spans="1:23" ht="80" customHeight="1" x14ac:dyDescent="0.45">
      <c r="A1" s="361" t="s">
        <v>1653</v>
      </c>
      <c r="B1" s="362"/>
      <c r="C1" s="362"/>
      <c r="D1" s="362"/>
      <c r="E1" s="362"/>
      <c r="F1" s="362"/>
      <c r="G1" s="30" t="e" vm="3">
        <v>#VALUE!</v>
      </c>
      <c r="H1" s="44" t="e" vm="4">
        <v>#VALUE!</v>
      </c>
      <c r="I1" s="358" t="s">
        <v>163</v>
      </c>
      <c r="J1" s="359"/>
      <c r="K1" s="359"/>
      <c r="L1" s="360"/>
    </row>
    <row r="2" spans="1:23" ht="66" customHeight="1" x14ac:dyDescent="0.35">
      <c r="A2" s="50" t="s">
        <v>3089</v>
      </c>
      <c r="B2" s="317" t="str">
        <f>REPT("█",ROUND($W$2*50,0))&amp;REPT("░",50-ROUND($W$2*50,0))&amp;" "&amp;TEXT($W$2,"0%")</f>
        <v>░░░░░░░░░░░░░░░░░░░░░░░░░░░░░░░░░░░░░░░░░░░░░░░░░░ 0%</v>
      </c>
      <c r="C2" s="235"/>
      <c r="D2" s="235"/>
      <c r="E2" s="235"/>
      <c r="F2" s="235"/>
      <c r="G2" s="235"/>
      <c r="H2" s="235"/>
      <c r="I2" s="235"/>
      <c r="J2" s="235"/>
      <c r="K2" s="235"/>
      <c r="L2" s="235"/>
      <c r="W2" s="32">
        <f>IFERROR(1-COUNTIF($G:$G,"Not assessed")/(COUNTIF($D:$D,"Minimum Standard")+COUNTIF($D:$D,"Quality Recommendation")),0)</f>
        <v>0</v>
      </c>
    </row>
    <row r="3" spans="1:23" ht="20" customHeight="1" x14ac:dyDescent="0.35">
      <c r="A3" s="33"/>
      <c r="B3" s="33"/>
      <c r="C3" s="33"/>
      <c r="D3" s="33"/>
      <c r="E3" s="33"/>
      <c r="F3" s="33"/>
      <c r="G3" s="236"/>
      <c r="H3" s="235"/>
      <c r="I3" s="235"/>
      <c r="J3" s="236"/>
      <c r="K3" s="235"/>
      <c r="L3" s="235"/>
    </row>
    <row r="4" spans="1:23" ht="30" customHeight="1" x14ac:dyDescent="0.35">
      <c r="A4" s="34" t="s">
        <v>161</v>
      </c>
      <c r="B4" s="34" t="s">
        <v>105</v>
      </c>
      <c r="C4" s="34" t="s">
        <v>164</v>
      </c>
      <c r="D4" s="34" t="s">
        <v>165</v>
      </c>
      <c r="E4" s="34" t="s">
        <v>166</v>
      </c>
      <c r="F4" s="34" t="s">
        <v>167</v>
      </c>
      <c r="G4" s="35" t="s">
        <v>68</v>
      </c>
      <c r="H4" s="34" t="s">
        <v>70</v>
      </c>
      <c r="I4" s="34" t="s">
        <v>45</v>
      </c>
      <c r="J4" s="34" t="s">
        <v>47</v>
      </c>
      <c r="K4" s="36" t="s">
        <v>49</v>
      </c>
      <c r="L4" s="34" t="s">
        <v>15</v>
      </c>
    </row>
    <row r="5" spans="1:23" ht="60" customHeight="1" x14ac:dyDescent="0.35">
      <c r="A5" s="40" t="s">
        <v>1654</v>
      </c>
      <c r="B5" s="40" t="s">
        <v>1655</v>
      </c>
      <c r="C5" s="40" t="s">
        <v>1656</v>
      </c>
      <c r="D5" s="40" t="s">
        <v>125</v>
      </c>
      <c r="E5" s="40">
        <v>1</v>
      </c>
      <c r="F5" s="40" t="s">
        <v>1657</v>
      </c>
      <c r="G5" s="7" t="s">
        <v>24</v>
      </c>
      <c r="H5" s="13"/>
      <c r="I5" s="14"/>
      <c r="J5" s="15"/>
      <c r="K5" s="15"/>
      <c r="L5" s="6" t="s">
        <v>172</v>
      </c>
    </row>
    <row r="6" spans="1:23" ht="60" customHeight="1" x14ac:dyDescent="0.35">
      <c r="A6" s="42" t="s">
        <v>1658</v>
      </c>
      <c r="B6" s="42" t="s">
        <v>1655</v>
      </c>
      <c r="C6" s="42" t="s">
        <v>1656</v>
      </c>
      <c r="D6" s="42" t="s">
        <v>125</v>
      </c>
      <c r="E6" s="42">
        <v>2</v>
      </c>
      <c r="F6" s="42" t="s">
        <v>3297</v>
      </c>
      <c r="G6" s="6" t="s">
        <v>24</v>
      </c>
      <c r="H6" s="13"/>
      <c r="I6" s="16"/>
      <c r="J6" s="17"/>
      <c r="K6" s="17"/>
      <c r="L6" s="6" t="s">
        <v>172</v>
      </c>
    </row>
    <row r="7" spans="1:23" ht="60" customHeight="1" x14ac:dyDescent="0.35">
      <c r="A7" s="40" t="s">
        <v>1659</v>
      </c>
      <c r="B7" s="40" t="s">
        <v>1655</v>
      </c>
      <c r="C7" s="40" t="s">
        <v>1656</v>
      </c>
      <c r="D7" s="40" t="s">
        <v>125</v>
      </c>
      <c r="E7" s="40">
        <v>3</v>
      </c>
      <c r="F7" s="40" t="s">
        <v>1660</v>
      </c>
      <c r="G7" s="6" t="s">
        <v>24</v>
      </c>
      <c r="H7" s="13"/>
      <c r="I7" s="16"/>
      <c r="J7" s="17"/>
      <c r="K7" s="17"/>
      <c r="L7" s="6" t="s">
        <v>172</v>
      </c>
    </row>
    <row r="8" spans="1:23" ht="60" customHeight="1" x14ac:dyDescent="0.35">
      <c r="A8" s="42" t="s">
        <v>1661</v>
      </c>
      <c r="B8" s="42" t="s">
        <v>1655</v>
      </c>
      <c r="C8" s="42" t="s">
        <v>1656</v>
      </c>
      <c r="D8" s="42" t="s">
        <v>125</v>
      </c>
      <c r="E8" s="42">
        <v>4</v>
      </c>
      <c r="F8" s="42" t="s">
        <v>1662</v>
      </c>
      <c r="G8" s="6" t="s">
        <v>24</v>
      </c>
      <c r="H8" s="13"/>
      <c r="I8" s="16"/>
      <c r="J8" s="17"/>
      <c r="K8" s="17"/>
      <c r="L8" s="6" t="s">
        <v>172</v>
      </c>
    </row>
    <row r="9" spans="1:23" ht="60" customHeight="1" x14ac:dyDescent="0.35">
      <c r="A9" s="40" t="s">
        <v>1663</v>
      </c>
      <c r="B9" s="40" t="s">
        <v>1655</v>
      </c>
      <c r="C9" s="40" t="s">
        <v>1656</v>
      </c>
      <c r="D9" s="40" t="s">
        <v>125</v>
      </c>
      <c r="E9" s="40">
        <v>5</v>
      </c>
      <c r="F9" s="40" t="s">
        <v>3298</v>
      </c>
      <c r="G9" s="6" t="s">
        <v>24</v>
      </c>
      <c r="H9" s="13"/>
      <c r="I9" s="16"/>
      <c r="J9" s="17"/>
      <c r="K9" s="17"/>
      <c r="L9" s="6" t="s">
        <v>172</v>
      </c>
    </row>
    <row r="10" spans="1:23" ht="60" customHeight="1" x14ac:dyDescent="0.35">
      <c r="A10" s="42" t="s">
        <v>1664</v>
      </c>
      <c r="B10" s="42" t="s">
        <v>1655</v>
      </c>
      <c r="C10" s="42" t="s">
        <v>1656</v>
      </c>
      <c r="D10" s="42" t="s">
        <v>125</v>
      </c>
      <c r="E10" s="42">
        <v>6</v>
      </c>
      <c r="F10" s="42" t="s">
        <v>1665</v>
      </c>
      <c r="G10" s="6" t="s">
        <v>24</v>
      </c>
      <c r="H10" s="13"/>
      <c r="I10" s="16"/>
      <c r="J10" s="17"/>
      <c r="K10" s="17"/>
      <c r="L10" s="6" t="s">
        <v>172</v>
      </c>
    </row>
    <row r="11" spans="1:23" ht="60" customHeight="1" x14ac:dyDescent="0.35">
      <c r="A11" s="40" t="s">
        <v>1666</v>
      </c>
      <c r="B11" s="40" t="s">
        <v>1655</v>
      </c>
      <c r="C11" s="40" t="s">
        <v>1656</v>
      </c>
      <c r="D11" s="40" t="s">
        <v>184</v>
      </c>
      <c r="E11" s="40">
        <v>1</v>
      </c>
      <c r="F11" s="40" t="s">
        <v>1667</v>
      </c>
      <c r="G11" s="6" t="s">
        <v>24</v>
      </c>
      <c r="H11" s="13"/>
      <c r="I11" s="16"/>
      <c r="J11" s="17"/>
      <c r="K11" s="17"/>
      <c r="L11" s="6" t="s">
        <v>172</v>
      </c>
    </row>
    <row r="12" spans="1:23" ht="60" customHeight="1" x14ac:dyDescent="0.35">
      <c r="A12" s="42" t="s">
        <v>1668</v>
      </c>
      <c r="B12" s="42" t="s">
        <v>1655</v>
      </c>
      <c r="C12" s="42" t="s">
        <v>1656</v>
      </c>
      <c r="D12" s="42" t="s">
        <v>184</v>
      </c>
      <c r="E12" s="42">
        <v>2</v>
      </c>
      <c r="F12" s="42" t="s">
        <v>1669</v>
      </c>
      <c r="G12" s="6" t="s">
        <v>24</v>
      </c>
      <c r="H12" s="13"/>
      <c r="I12" s="16"/>
      <c r="J12" s="17"/>
      <c r="K12" s="18"/>
      <c r="L12" s="6" t="s">
        <v>172</v>
      </c>
    </row>
    <row r="13" spans="1:23" ht="60" customHeight="1" x14ac:dyDescent="0.35">
      <c r="A13" s="40" t="s">
        <v>1670</v>
      </c>
      <c r="B13" s="40" t="s">
        <v>1655</v>
      </c>
      <c r="C13" s="40" t="s">
        <v>1656</v>
      </c>
      <c r="D13" s="40" t="s">
        <v>184</v>
      </c>
      <c r="E13" s="40">
        <v>3</v>
      </c>
      <c r="F13" s="40" t="s">
        <v>1671</v>
      </c>
      <c r="G13" s="6" t="s">
        <v>24</v>
      </c>
      <c r="H13" s="13"/>
      <c r="I13" s="16"/>
      <c r="J13" s="17"/>
      <c r="K13" s="18"/>
      <c r="L13" s="6" t="s">
        <v>172</v>
      </c>
    </row>
    <row r="14" spans="1:23" ht="60" customHeight="1" x14ac:dyDescent="0.35">
      <c r="A14" s="42" t="s">
        <v>1672</v>
      </c>
      <c r="B14" s="42" t="s">
        <v>1655</v>
      </c>
      <c r="C14" s="42" t="s">
        <v>1656</v>
      </c>
      <c r="D14" s="42" t="s">
        <v>184</v>
      </c>
      <c r="E14" s="42">
        <v>4</v>
      </c>
      <c r="F14" s="42" t="s">
        <v>1673</v>
      </c>
      <c r="G14" s="6" t="s">
        <v>24</v>
      </c>
      <c r="H14" s="13"/>
      <c r="I14" s="16"/>
      <c r="J14" s="17"/>
      <c r="K14" s="17"/>
      <c r="L14" s="6" t="s">
        <v>172</v>
      </c>
    </row>
    <row r="15" spans="1:23" ht="60" customHeight="1" x14ac:dyDescent="0.35">
      <c r="A15" s="40" t="s">
        <v>1674</v>
      </c>
      <c r="B15" s="40" t="s">
        <v>1655</v>
      </c>
      <c r="C15" s="40" t="s">
        <v>1656</v>
      </c>
      <c r="D15" s="40" t="s">
        <v>184</v>
      </c>
      <c r="E15" s="40">
        <v>5</v>
      </c>
      <c r="F15" s="40" t="s">
        <v>3299</v>
      </c>
      <c r="G15" s="6" t="s">
        <v>24</v>
      </c>
      <c r="H15" s="13"/>
      <c r="I15" s="16"/>
      <c r="J15" s="17"/>
      <c r="K15" s="17"/>
      <c r="L15" s="6" t="s">
        <v>172</v>
      </c>
    </row>
    <row r="16" spans="1:23" x14ac:dyDescent="0.35">
      <c r="A16" s="45"/>
      <c r="B16" s="45"/>
      <c r="C16" s="45"/>
      <c r="D16" s="45"/>
      <c r="E16" s="45"/>
      <c r="F16" s="45"/>
      <c r="G16" s="46"/>
      <c r="H16" s="45"/>
      <c r="I16" s="47"/>
      <c r="J16" s="48"/>
      <c r="K16" s="48"/>
      <c r="L16" s="48"/>
    </row>
    <row r="17" spans="1:12" x14ac:dyDescent="0.35">
      <c r="A17" s="45"/>
      <c r="B17" s="45"/>
      <c r="C17" s="45"/>
      <c r="D17" s="45"/>
      <c r="E17" s="45"/>
      <c r="F17" s="45"/>
      <c r="G17" s="46"/>
      <c r="H17" s="45"/>
      <c r="I17" s="47"/>
      <c r="J17" s="48"/>
      <c r="K17" s="49"/>
      <c r="L17" s="48"/>
    </row>
    <row r="18" spans="1:12" x14ac:dyDescent="0.35">
      <c r="A18" s="45"/>
      <c r="B18" s="45"/>
      <c r="C18" s="45"/>
      <c r="D18" s="45"/>
      <c r="E18" s="45"/>
      <c r="F18" s="45"/>
      <c r="G18" s="46"/>
      <c r="H18" s="45"/>
      <c r="I18" s="47"/>
      <c r="J18" s="48"/>
      <c r="K18" s="49"/>
      <c r="L18" s="48"/>
    </row>
    <row r="19" spans="1:12" x14ac:dyDescent="0.35">
      <c r="A19" s="45"/>
      <c r="B19" s="45"/>
      <c r="C19" s="45"/>
      <c r="D19" s="45"/>
      <c r="E19" s="45"/>
      <c r="F19" s="45"/>
      <c r="G19" s="46"/>
      <c r="H19" s="45"/>
      <c r="I19" s="47"/>
      <c r="J19" s="48"/>
      <c r="K19" s="49"/>
      <c r="L19" s="48"/>
    </row>
    <row r="20" spans="1:12" x14ac:dyDescent="0.35">
      <c r="A20" s="45"/>
      <c r="B20" s="45"/>
      <c r="C20" s="45"/>
      <c r="D20" s="45"/>
      <c r="E20" s="45"/>
      <c r="F20" s="45"/>
      <c r="G20" s="46"/>
      <c r="H20" s="45"/>
      <c r="I20" s="47"/>
      <c r="J20" s="48"/>
      <c r="K20" s="49"/>
      <c r="L20" s="48"/>
    </row>
    <row r="21" spans="1:12" x14ac:dyDescent="0.35">
      <c r="A21" s="45"/>
      <c r="B21" s="45"/>
      <c r="C21" s="45"/>
      <c r="D21" s="45"/>
      <c r="E21" s="45"/>
      <c r="F21" s="45"/>
      <c r="G21" s="46"/>
      <c r="H21" s="45"/>
      <c r="I21" s="47"/>
      <c r="J21" s="48"/>
      <c r="K21" s="49"/>
      <c r="L21" s="48"/>
    </row>
    <row r="22" spans="1:12" x14ac:dyDescent="0.35">
      <c r="A22" s="45"/>
      <c r="B22" s="45"/>
      <c r="C22" s="45"/>
      <c r="D22" s="45"/>
      <c r="E22" s="45"/>
      <c r="F22" s="45"/>
      <c r="G22" s="46"/>
      <c r="H22" s="45"/>
      <c r="I22" s="47"/>
      <c r="J22" s="48"/>
      <c r="K22" s="48"/>
      <c r="L22" s="48"/>
    </row>
  </sheetData>
  <sheetProtection sheet="1" selectLockedCells="1" sort="0" autoFilter="0"/>
  <autoFilter ref="A4:L4" xr:uid="{00000000-0009-0000-0000-000038000000}"/>
  <mergeCells count="5">
    <mergeCell ref="I1:L1"/>
    <mergeCell ref="A1:F1"/>
    <mergeCell ref="B2:L2"/>
    <mergeCell ref="G3:I3"/>
    <mergeCell ref="J3:L3"/>
  </mergeCells>
  <conditionalFormatting sqref="B2:L2">
    <cfRule type="dataBar" priority="34">
      <dataBar>
        <cfvo type="num" val="0"/>
        <cfvo type="num" val="1"/>
        <color rgb="FF4F81BD"/>
      </dataBar>
    </cfRule>
    <cfRule type="expression" dxfId="288" priority="34">
      <formula>$W$2&gt;=0.8</formula>
    </cfRule>
    <cfRule type="expression" dxfId="287" priority="34">
      <formula>AND($W$2&gt;=0.5,$W$2&lt;0.8)</formula>
    </cfRule>
    <cfRule type="expression" dxfId="286" priority="34">
      <formula>$W$2&lt;0.5</formula>
    </cfRule>
  </conditionalFormatting>
  <conditionalFormatting sqref="G5:G22">
    <cfRule type="expression" dxfId="285" priority="21">
      <formula>$G5="Met"</formula>
    </cfRule>
    <cfRule type="expression" dxfId="284" priority="22">
      <formula>$G5="Achieved"</formula>
    </cfRule>
    <cfRule type="expression" dxfId="283" priority="23">
      <formula>$G5="Partially met"</formula>
    </cfRule>
    <cfRule type="expression" dxfId="282" priority="24">
      <formula>$G5="Partially achieved"</formula>
    </cfRule>
    <cfRule type="expression" dxfId="281" priority="25">
      <formula>$G5="Not met"</formula>
    </cfRule>
    <cfRule type="expression" dxfId="280" priority="26">
      <formula>$G5="Not yet achieved"</formula>
    </cfRule>
    <cfRule type="expression" dxfId="279" priority="27">
      <formula>$G5="Not applicable"</formula>
    </cfRule>
  </conditionalFormatting>
  <conditionalFormatting sqref="K5:K500">
    <cfRule type="expression" dxfId="278" priority="1">
      <formula>AND(K5&lt;&gt;"",K5&lt;TODAY())</formula>
    </cfRule>
  </conditionalFormatting>
  <conditionalFormatting sqref="L5:L22">
    <cfRule type="beginsWith" dxfId="277" priority="2" operator="beginsWith" text="Blue">
      <formula>LEFT(L5,LEN("Blue"))="Blue"</formula>
    </cfRule>
    <cfRule type="beginsWith" dxfId="276" priority="3" operator="beginsWith" text="Green">
      <formula>LEFT(L5,LEN("Green"))="Green"</formula>
    </cfRule>
    <cfRule type="beginsWith" dxfId="275" priority="4" operator="beginsWith" text="Red">
      <formula>LEFT(L5,LEN("Red"))="Red"</formula>
    </cfRule>
    <cfRule type="beginsWith" dxfId="274" priority="5" operator="beginsWith" text="Grey">
      <formula>LEFT(L5,LEN("Grey"))="Grey"</formula>
    </cfRule>
    <cfRule type="beginsWith" dxfId="273" priority="6" operator="beginsWith" text="Amber">
      <formula>LEFT(L5,LEN("Amber"))="Amber"</formula>
    </cfRule>
    <cfRule type="beginsWith" dxfId="272" priority="7" operator="beginsWith" text="Black">
      <formula>LEFT(L5,LEN("Black"))="Black"</formula>
    </cfRule>
  </conditionalFormatting>
  <dataValidations count="3">
    <dataValidation type="list" allowBlank="1" sqref="G5:G10" xr:uid="{00000000-0002-0000-3800-000000000000}">
      <formula1>MSStatus</formula1>
    </dataValidation>
    <dataValidation type="list" allowBlank="1" sqref="G11:G15" xr:uid="{00000000-0002-0000-3800-000001000000}">
      <formula1>RecStatus</formula1>
    </dataValidation>
    <dataValidation type="list" allowBlank="1" sqref="L5:L22" xr:uid="{00000000-0002-0000-3800-000002000000}">
      <formula1>BRAGStatus</formula1>
    </dataValidation>
  </dataValidations>
  <hyperlinks>
    <hyperlink ref="I1" r:id="rId1" xr:uid="{00000000-0004-0000-3800-000000000000}"/>
    <hyperlink ref="H1" location="Dashboard!A1" display="← Dashboard" xr:uid="{BED032D7-864F-42D6-AD38-BE9605CE2A5D}"/>
  </hyperlinks>
  <pageMargins left="0.3" right="0.3" top="0.75" bottom="0.75" header="0.5" footer="0.5"/>
  <pageSetup fitToHeight="0" orientation="landscape"/>
  <headerFooter>
    <oddHeader>&amp;LMid Cheshire Hospitals NHS Foundation Trust&amp;CGPICS V3 – Appendix 3 Audit&amp;R28 Jan 2026</oddHeader>
    <oddFooter>&amp;LConfidential – For internal audit use&amp;CPage &amp;P of &amp;N&amp;R© NHS</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F0374-29A1-4FA8-8EF8-F673FFBE7C1A}">
  <sheetPr codeName="Sheet79"/>
  <dimension ref="A1:I960"/>
  <sheetViews>
    <sheetView topLeftCell="F134" zoomScale="86" workbookViewId="0">
      <selection activeCell="I252" sqref="I252"/>
    </sheetView>
  </sheetViews>
  <sheetFormatPr defaultRowHeight="14.5" x14ac:dyDescent="0.35"/>
  <cols>
    <col min="1" max="4" width="50.81640625" customWidth="1"/>
    <col min="5" max="6" width="50.81640625" style="33" customWidth="1"/>
    <col min="7" max="7" width="27.6328125" style="33" customWidth="1"/>
    <col min="8" max="8" width="26.6328125" customWidth="1"/>
    <col min="9" max="9" width="30.81640625" customWidth="1"/>
  </cols>
  <sheetData>
    <row r="1" spans="1:9" x14ac:dyDescent="0.35">
      <c r="A1" t="s">
        <v>110</v>
      </c>
      <c r="B1" t="s">
        <v>113</v>
      </c>
      <c r="C1" t="s">
        <v>115</v>
      </c>
      <c r="D1" t="s">
        <v>117</v>
      </c>
      <c r="E1" s="33" t="s">
        <v>3116</v>
      </c>
      <c r="F1" s="33" t="s">
        <v>3115</v>
      </c>
      <c r="G1" s="33" t="s">
        <v>3098</v>
      </c>
      <c r="H1" t="s">
        <v>161</v>
      </c>
      <c r="I1" t="s">
        <v>68</v>
      </c>
    </row>
    <row r="2" spans="1:9" x14ac:dyDescent="0.35">
      <c r="A2" t="str">
        <f>IF('Board Summary'!$B$5="","",'Board Summary'!$B$5)</f>
        <v/>
      </c>
      <c r="B2" t="str">
        <f>IF('Board Summary'!$B$6="","",'Board Summary'!$B$6)</f>
        <v/>
      </c>
      <c r="C2" t="str">
        <f>IF('Board Summary'!$B$7="","",'Board Summary'!$B$7)</f>
        <v/>
      </c>
      <c r="D2" t="str">
        <f>IF('Board Summary'!$B$8="","",'Board Summary'!$B$8)</f>
        <v/>
      </c>
      <c r="E2" s="33" t="str">
        <f>IF('Board Summary'!$B$9="","",'Board Summary'!$B$9)</f>
        <v/>
      </c>
      <c r="F2" s="33" t="str">
        <f>IF('Board Summary'!$C$9="","",'Board Summary'!$C$9)</f>
        <v/>
      </c>
      <c r="G2" s="33" t="str">
        <f>IF('Board Summary'!$E$9="","",'Board Summary'!$E$9)</f>
        <v/>
      </c>
      <c r="H2" t="str">
        <f>'Legacy Export Source'!$A2</f>
        <v>1.1 MS1</v>
      </c>
      <c r="I2" t="str">
        <f>'Legacy Export Source'!$B2</f>
        <v>Not assessed</v>
      </c>
    </row>
    <row r="3" spans="1:9" x14ac:dyDescent="0.35">
      <c r="A3" t="str">
        <f>IF('Board Summary'!$B$5="","",'Board Summary'!$B$5)</f>
        <v/>
      </c>
      <c r="B3" t="str">
        <f>IF('Board Summary'!$B$6="","",'Board Summary'!$B$6)</f>
        <v/>
      </c>
      <c r="C3" t="str">
        <f>IF('Board Summary'!$B$7="","",'Board Summary'!$B$7)</f>
        <v/>
      </c>
      <c r="D3" t="str">
        <f>IF('Board Summary'!$B$8="","",'Board Summary'!$B$8)</f>
        <v/>
      </c>
      <c r="E3" s="33" t="str">
        <f>IF('Board Summary'!$B$9="","",'Board Summary'!$B$9)</f>
        <v/>
      </c>
      <c r="F3" s="33" t="str">
        <f>IF('Board Summary'!$C$9="","",'Board Summary'!$C$9)</f>
        <v/>
      </c>
      <c r="G3" s="33" t="str">
        <f>IF('Board Summary'!$E$9="","",'Board Summary'!$E$9)</f>
        <v/>
      </c>
      <c r="H3" t="str">
        <f>'Legacy Export Source'!$A3</f>
        <v>1.1 MS2</v>
      </c>
      <c r="I3" t="str">
        <f>'Legacy Export Source'!$B3</f>
        <v>Not assessed</v>
      </c>
    </row>
    <row r="4" spans="1:9" x14ac:dyDescent="0.35">
      <c r="A4" t="str">
        <f>IF('Board Summary'!$B$5="","",'Board Summary'!$B$5)</f>
        <v/>
      </c>
      <c r="B4" t="str">
        <f>IF('Board Summary'!$B$6="","",'Board Summary'!$B$6)</f>
        <v/>
      </c>
      <c r="C4" t="str">
        <f>IF('Board Summary'!$B$7="","",'Board Summary'!$B$7)</f>
        <v/>
      </c>
      <c r="D4" t="str">
        <f>IF('Board Summary'!$B$8="","",'Board Summary'!$B$8)</f>
        <v/>
      </c>
      <c r="E4" s="33" t="str">
        <f>IF('Board Summary'!$B$9="","",'Board Summary'!$B$9)</f>
        <v/>
      </c>
      <c r="F4" s="33" t="str">
        <f>IF('Board Summary'!$C$9="","",'Board Summary'!$C$9)</f>
        <v/>
      </c>
      <c r="G4" s="33" t="str">
        <f>IF('Board Summary'!$E$9="","",'Board Summary'!$E$9)</f>
        <v/>
      </c>
      <c r="H4" t="str">
        <f>'Legacy Export Source'!$A4</f>
        <v>1.1 MS3</v>
      </c>
      <c r="I4" t="str">
        <f>'Legacy Export Source'!$B4</f>
        <v>Not assessed</v>
      </c>
    </row>
    <row r="5" spans="1:9" x14ac:dyDescent="0.35">
      <c r="A5" t="str">
        <f>IF('Board Summary'!$B$5="","",'Board Summary'!$B$5)</f>
        <v/>
      </c>
      <c r="B5" t="str">
        <f>IF('Board Summary'!$B$6="","",'Board Summary'!$B$6)</f>
        <v/>
      </c>
      <c r="C5" t="str">
        <f>IF('Board Summary'!$B$7="","",'Board Summary'!$B$7)</f>
        <v/>
      </c>
      <c r="D5" t="str">
        <f>IF('Board Summary'!$B$8="","",'Board Summary'!$B$8)</f>
        <v/>
      </c>
      <c r="E5" s="33" t="str">
        <f>IF('Board Summary'!$B$9="","",'Board Summary'!$B$9)</f>
        <v/>
      </c>
      <c r="F5" s="33" t="str">
        <f>IF('Board Summary'!$C$9="","",'Board Summary'!$C$9)</f>
        <v/>
      </c>
      <c r="G5" s="33" t="str">
        <f>IF('Board Summary'!$E$9="","",'Board Summary'!$E$9)</f>
        <v/>
      </c>
      <c r="H5" t="str">
        <f>'Legacy Export Source'!$A5</f>
        <v>1.1 MS4</v>
      </c>
      <c r="I5" t="str">
        <f>'Legacy Export Source'!$B5</f>
        <v>Not assessed</v>
      </c>
    </row>
    <row r="6" spans="1:9" x14ac:dyDescent="0.35">
      <c r="A6" t="str">
        <f>IF('Board Summary'!$B$5="","",'Board Summary'!$B$5)</f>
        <v/>
      </c>
      <c r="B6" t="str">
        <f>IF('Board Summary'!$B$6="","",'Board Summary'!$B$6)</f>
        <v/>
      </c>
      <c r="C6" t="str">
        <f>IF('Board Summary'!$B$7="","",'Board Summary'!$B$7)</f>
        <v/>
      </c>
      <c r="D6" t="str">
        <f>IF('Board Summary'!$B$8="","",'Board Summary'!$B$8)</f>
        <v/>
      </c>
      <c r="E6" s="33" t="str">
        <f>IF('Board Summary'!$B$9="","",'Board Summary'!$B$9)</f>
        <v/>
      </c>
      <c r="F6" s="33" t="str">
        <f>IF('Board Summary'!$C$9="","",'Board Summary'!$C$9)</f>
        <v/>
      </c>
      <c r="G6" s="33" t="str">
        <f>IF('Board Summary'!$E$9="","",'Board Summary'!$E$9)</f>
        <v/>
      </c>
      <c r="H6" t="str">
        <f>'Legacy Export Source'!$A6</f>
        <v>1.1 MS5</v>
      </c>
      <c r="I6" t="str">
        <f>'Legacy Export Source'!$B6</f>
        <v>Not assessed</v>
      </c>
    </row>
    <row r="7" spans="1:9" x14ac:dyDescent="0.35">
      <c r="A7" t="str">
        <f>IF('Board Summary'!$B$5="","",'Board Summary'!$B$5)</f>
        <v/>
      </c>
      <c r="B7" t="str">
        <f>IF('Board Summary'!$B$6="","",'Board Summary'!$B$6)</f>
        <v/>
      </c>
      <c r="C7" t="str">
        <f>IF('Board Summary'!$B$7="","",'Board Summary'!$B$7)</f>
        <v/>
      </c>
      <c r="D7" t="str">
        <f>IF('Board Summary'!$B$8="","",'Board Summary'!$B$8)</f>
        <v/>
      </c>
      <c r="E7" s="33" t="str">
        <f>IF('Board Summary'!$B$9="","",'Board Summary'!$B$9)</f>
        <v/>
      </c>
      <c r="F7" s="33" t="str">
        <f>IF('Board Summary'!$C$9="","",'Board Summary'!$C$9)</f>
        <v/>
      </c>
      <c r="G7" s="33" t="str">
        <f>IF('Board Summary'!$E$9="","",'Board Summary'!$E$9)</f>
        <v/>
      </c>
      <c r="H7" t="str">
        <f>'Legacy Export Source'!$A7</f>
        <v>1.1 MS6</v>
      </c>
      <c r="I7" t="str">
        <f>'Legacy Export Source'!$B7</f>
        <v>Not assessed</v>
      </c>
    </row>
    <row r="8" spans="1:9" x14ac:dyDescent="0.35">
      <c r="A8" t="str">
        <f>IF('Board Summary'!$B$5="","",'Board Summary'!$B$5)</f>
        <v/>
      </c>
      <c r="B8" t="str">
        <f>IF('Board Summary'!$B$6="","",'Board Summary'!$B$6)</f>
        <v/>
      </c>
      <c r="C8" t="str">
        <f>IF('Board Summary'!$B$7="","",'Board Summary'!$B$7)</f>
        <v/>
      </c>
      <c r="D8" t="str">
        <f>IF('Board Summary'!$B$8="","",'Board Summary'!$B$8)</f>
        <v/>
      </c>
      <c r="E8" s="33" t="str">
        <f>IF('Board Summary'!$B$9="","",'Board Summary'!$B$9)</f>
        <v/>
      </c>
      <c r="F8" s="33" t="str">
        <f>IF('Board Summary'!$C$9="","",'Board Summary'!$C$9)</f>
        <v/>
      </c>
      <c r="G8" s="33" t="str">
        <f>IF('Board Summary'!$E$9="","",'Board Summary'!$E$9)</f>
        <v/>
      </c>
      <c r="H8" t="str">
        <f>'Legacy Export Source'!$A8</f>
        <v>1.1 MS7</v>
      </c>
      <c r="I8" t="str">
        <f>'Legacy Export Source'!$B8</f>
        <v>Not assessed</v>
      </c>
    </row>
    <row r="9" spans="1:9" x14ac:dyDescent="0.35">
      <c r="A9" t="str">
        <f>IF('Board Summary'!$B$5="","",'Board Summary'!$B$5)</f>
        <v/>
      </c>
      <c r="B9" t="str">
        <f>IF('Board Summary'!$B$6="","",'Board Summary'!$B$6)</f>
        <v/>
      </c>
      <c r="C9" t="str">
        <f>IF('Board Summary'!$B$7="","",'Board Summary'!$B$7)</f>
        <v/>
      </c>
      <c r="D9" t="str">
        <f>IF('Board Summary'!$B$8="","",'Board Summary'!$B$8)</f>
        <v/>
      </c>
      <c r="E9" s="33" t="str">
        <f>IF('Board Summary'!$B$9="","",'Board Summary'!$B$9)</f>
        <v/>
      </c>
      <c r="F9" s="33" t="str">
        <f>IF('Board Summary'!$C$9="","",'Board Summary'!$C$9)</f>
        <v/>
      </c>
      <c r="G9" s="33" t="str">
        <f>IF('Board Summary'!$E$9="","",'Board Summary'!$E$9)</f>
        <v/>
      </c>
      <c r="H9" t="str">
        <f>'Legacy Export Source'!$A9</f>
        <v>1.1 MS8</v>
      </c>
      <c r="I9" t="str">
        <f>'Legacy Export Source'!$B9</f>
        <v>Not assessed</v>
      </c>
    </row>
    <row r="10" spans="1:9" x14ac:dyDescent="0.35">
      <c r="A10" t="str">
        <f>IF('Board Summary'!$B$5="","",'Board Summary'!$B$5)</f>
        <v/>
      </c>
      <c r="B10" t="str">
        <f>IF('Board Summary'!$B$6="","",'Board Summary'!$B$6)</f>
        <v/>
      </c>
      <c r="C10" t="str">
        <f>IF('Board Summary'!$B$7="","",'Board Summary'!$B$7)</f>
        <v/>
      </c>
      <c r="D10" t="str">
        <f>IF('Board Summary'!$B$8="","",'Board Summary'!$B$8)</f>
        <v/>
      </c>
      <c r="E10" s="33" t="str">
        <f>IF('Board Summary'!$B$9="","",'Board Summary'!$B$9)</f>
        <v/>
      </c>
      <c r="F10" s="33" t="str">
        <f>IF('Board Summary'!$C$9="","",'Board Summary'!$C$9)</f>
        <v/>
      </c>
      <c r="G10" s="33" t="str">
        <f>IF('Board Summary'!$E$9="","",'Board Summary'!$E$9)</f>
        <v/>
      </c>
      <c r="H10" t="str">
        <f>'Legacy Export Source'!$A10</f>
        <v>1.1 MS9</v>
      </c>
      <c r="I10" t="str">
        <f>'Legacy Export Source'!$B10</f>
        <v>Not assessed</v>
      </c>
    </row>
    <row r="11" spans="1:9" x14ac:dyDescent="0.35">
      <c r="A11" t="str">
        <f>IF('Board Summary'!$B$5="","",'Board Summary'!$B$5)</f>
        <v/>
      </c>
      <c r="B11" t="str">
        <f>IF('Board Summary'!$B$6="","",'Board Summary'!$B$6)</f>
        <v/>
      </c>
      <c r="C11" t="str">
        <f>IF('Board Summary'!$B$7="","",'Board Summary'!$B$7)</f>
        <v/>
      </c>
      <c r="D11" t="str">
        <f>IF('Board Summary'!$B$8="","",'Board Summary'!$B$8)</f>
        <v/>
      </c>
      <c r="E11" s="33" t="str">
        <f>IF('Board Summary'!$B$9="","",'Board Summary'!$B$9)</f>
        <v/>
      </c>
      <c r="F11" s="33" t="str">
        <f>IF('Board Summary'!$C$9="","",'Board Summary'!$C$9)</f>
        <v/>
      </c>
      <c r="G11" s="33" t="str">
        <f>IF('Board Summary'!$E$9="","",'Board Summary'!$E$9)</f>
        <v/>
      </c>
      <c r="H11" t="str">
        <f>'Legacy Export Source'!$A11</f>
        <v>1.1 QR1</v>
      </c>
      <c r="I11" t="str">
        <f>'Legacy Export Source'!$B11</f>
        <v>Not assessed</v>
      </c>
    </row>
    <row r="12" spans="1:9" x14ac:dyDescent="0.35">
      <c r="A12" t="str">
        <f>IF('Board Summary'!$B$5="","",'Board Summary'!$B$5)</f>
        <v/>
      </c>
      <c r="B12" t="str">
        <f>IF('Board Summary'!$B$6="","",'Board Summary'!$B$6)</f>
        <v/>
      </c>
      <c r="C12" t="str">
        <f>IF('Board Summary'!$B$7="","",'Board Summary'!$B$7)</f>
        <v/>
      </c>
      <c r="D12" t="str">
        <f>IF('Board Summary'!$B$8="","",'Board Summary'!$B$8)</f>
        <v/>
      </c>
      <c r="E12" s="33" t="str">
        <f>IF('Board Summary'!$B$9="","",'Board Summary'!$B$9)</f>
        <v/>
      </c>
      <c r="F12" s="33" t="str">
        <f>IF('Board Summary'!$C$9="","",'Board Summary'!$C$9)</f>
        <v/>
      </c>
      <c r="G12" s="33" t="str">
        <f>IF('Board Summary'!$E$9="","",'Board Summary'!$E$9)</f>
        <v/>
      </c>
      <c r="H12" t="str">
        <f>'Legacy Export Source'!$A12</f>
        <v>1.1 QR2</v>
      </c>
      <c r="I12" t="str">
        <f>'Legacy Export Source'!$B12</f>
        <v>Not assessed</v>
      </c>
    </row>
    <row r="13" spans="1:9" x14ac:dyDescent="0.35">
      <c r="A13" t="str">
        <f>IF('Board Summary'!$B$5="","",'Board Summary'!$B$5)</f>
        <v/>
      </c>
      <c r="B13" t="str">
        <f>IF('Board Summary'!$B$6="","",'Board Summary'!$B$6)</f>
        <v/>
      </c>
      <c r="C13" t="str">
        <f>IF('Board Summary'!$B$7="","",'Board Summary'!$B$7)</f>
        <v/>
      </c>
      <c r="D13" t="str">
        <f>IF('Board Summary'!$B$8="","",'Board Summary'!$B$8)</f>
        <v/>
      </c>
      <c r="E13" s="33" t="str">
        <f>IF('Board Summary'!$B$9="","",'Board Summary'!$B$9)</f>
        <v/>
      </c>
      <c r="F13" s="33" t="str">
        <f>IF('Board Summary'!$C$9="","",'Board Summary'!$C$9)</f>
        <v/>
      </c>
      <c r="G13" s="33" t="str">
        <f>IF('Board Summary'!$E$9="","",'Board Summary'!$E$9)</f>
        <v/>
      </c>
      <c r="H13" t="str">
        <f>'Legacy Export Source'!$A13</f>
        <v>1.1 QR3</v>
      </c>
      <c r="I13" t="str">
        <f>'Legacy Export Source'!$B13</f>
        <v>Not assessed</v>
      </c>
    </row>
    <row r="14" spans="1:9" x14ac:dyDescent="0.35">
      <c r="A14" t="str">
        <f>IF('Board Summary'!$B$5="","",'Board Summary'!$B$5)</f>
        <v/>
      </c>
      <c r="B14" t="str">
        <f>IF('Board Summary'!$B$6="","",'Board Summary'!$B$6)</f>
        <v/>
      </c>
      <c r="C14" t="str">
        <f>IF('Board Summary'!$B$7="","",'Board Summary'!$B$7)</f>
        <v/>
      </c>
      <c r="D14" t="str">
        <f>IF('Board Summary'!$B$8="","",'Board Summary'!$B$8)</f>
        <v/>
      </c>
      <c r="E14" s="33" t="str">
        <f>IF('Board Summary'!$B$9="","",'Board Summary'!$B$9)</f>
        <v/>
      </c>
      <c r="F14" s="33" t="str">
        <f>IF('Board Summary'!$C$9="","",'Board Summary'!$C$9)</f>
        <v/>
      </c>
      <c r="G14" s="33" t="str">
        <f>IF('Board Summary'!$E$9="","",'Board Summary'!$E$9)</f>
        <v/>
      </c>
      <c r="H14" t="str">
        <f>'Legacy Export Source'!$A14</f>
        <v>1.1 QR4</v>
      </c>
      <c r="I14" t="str">
        <f>'Legacy Export Source'!$B14</f>
        <v>Not assessed</v>
      </c>
    </row>
    <row r="15" spans="1:9" x14ac:dyDescent="0.35">
      <c r="A15" t="str">
        <f>IF('Board Summary'!$B$5="","",'Board Summary'!$B$5)</f>
        <v/>
      </c>
      <c r="B15" t="str">
        <f>IF('Board Summary'!$B$6="","",'Board Summary'!$B$6)</f>
        <v/>
      </c>
      <c r="C15" t="str">
        <f>IF('Board Summary'!$B$7="","",'Board Summary'!$B$7)</f>
        <v/>
      </c>
      <c r="D15" t="str">
        <f>IF('Board Summary'!$B$8="","",'Board Summary'!$B$8)</f>
        <v/>
      </c>
      <c r="E15" s="33" t="str">
        <f>IF('Board Summary'!$B$9="","",'Board Summary'!$B$9)</f>
        <v/>
      </c>
      <c r="F15" s="33" t="str">
        <f>IF('Board Summary'!$C$9="","",'Board Summary'!$C$9)</f>
        <v/>
      </c>
      <c r="G15" s="33" t="str">
        <f>IF('Board Summary'!$E$9="","",'Board Summary'!$E$9)</f>
        <v/>
      </c>
      <c r="H15" t="str">
        <f>'Legacy Export Source'!$A15</f>
        <v>1.1 QR5</v>
      </c>
      <c r="I15" t="str">
        <f>'Legacy Export Source'!$B15</f>
        <v>Not assessed</v>
      </c>
    </row>
    <row r="16" spans="1:9" x14ac:dyDescent="0.35">
      <c r="A16" t="str">
        <f>IF('Board Summary'!$B$5="","",'Board Summary'!$B$5)</f>
        <v/>
      </c>
      <c r="B16" t="str">
        <f>IF('Board Summary'!$B$6="","",'Board Summary'!$B$6)</f>
        <v/>
      </c>
      <c r="C16" t="str">
        <f>IF('Board Summary'!$B$7="","",'Board Summary'!$B$7)</f>
        <v/>
      </c>
      <c r="D16" t="str">
        <f>IF('Board Summary'!$B$8="","",'Board Summary'!$B$8)</f>
        <v/>
      </c>
      <c r="E16" s="33" t="str">
        <f>IF('Board Summary'!$B$9="","",'Board Summary'!$B$9)</f>
        <v/>
      </c>
      <c r="F16" s="33" t="str">
        <f>IF('Board Summary'!$C$9="","",'Board Summary'!$C$9)</f>
        <v/>
      </c>
      <c r="G16" s="33" t="str">
        <f>IF('Board Summary'!$E$9="","",'Board Summary'!$E$9)</f>
        <v/>
      </c>
      <c r="H16" t="str">
        <f>'Legacy Export Source'!$A16</f>
        <v>1.1 QR6</v>
      </c>
      <c r="I16" t="str">
        <f>'Legacy Export Source'!$B16</f>
        <v>Not assessed</v>
      </c>
    </row>
    <row r="17" spans="1:9" x14ac:dyDescent="0.35">
      <c r="A17" t="str">
        <f>IF('Board Summary'!$B$5="","",'Board Summary'!$B$5)</f>
        <v/>
      </c>
      <c r="B17" t="str">
        <f>IF('Board Summary'!$B$6="","",'Board Summary'!$B$6)</f>
        <v/>
      </c>
      <c r="C17" t="str">
        <f>IF('Board Summary'!$B$7="","",'Board Summary'!$B$7)</f>
        <v/>
      </c>
      <c r="D17" t="str">
        <f>IF('Board Summary'!$B$8="","",'Board Summary'!$B$8)</f>
        <v/>
      </c>
      <c r="E17" s="33" t="str">
        <f>IF('Board Summary'!$B$9="","",'Board Summary'!$B$9)</f>
        <v/>
      </c>
      <c r="F17" s="33" t="str">
        <f>IF('Board Summary'!$C$9="","",'Board Summary'!$C$9)</f>
        <v/>
      </c>
      <c r="G17" s="33" t="str">
        <f>IF('Board Summary'!$E$9="","",'Board Summary'!$E$9)</f>
        <v/>
      </c>
      <c r="H17" t="str">
        <f>'Legacy Export Source'!$A17</f>
        <v>1.1 QR7</v>
      </c>
      <c r="I17" t="str">
        <f>'Legacy Export Source'!$B17</f>
        <v>Not assessed</v>
      </c>
    </row>
    <row r="18" spans="1:9" x14ac:dyDescent="0.35">
      <c r="A18" t="str">
        <f>IF('Board Summary'!$B$5="","",'Board Summary'!$B$5)</f>
        <v/>
      </c>
      <c r="B18" t="str">
        <f>IF('Board Summary'!$B$6="","",'Board Summary'!$B$6)</f>
        <v/>
      </c>
      <c r="C18" t="str">
        <f>IF('Board Summary'!$B$7="","",'Board Summary'!$B$7)</f>
        <v/>
      </c>
      <c r="D18" t="str">
        <f>IF('Board Summary'!$B$8="","",'Board Summary'!$B$8)</f>
        <v/>
      </c>
      <c r="E18" s="33" t="str">
        <f>IF('Board Summary'!$B$9="","",'Board Summary'!$B$9)</f>
        <v/>
      </c>
      <c r="F18" s="33" t="str">
        <f>IF('Board Summary'!$C$9="","",'Board Summary'!$C$9)</f>
        <v/>
      </c>
      <c r="G18" s="33" t="str">
        <f>IF('Board Summary'!$E$9="","",'Board Summary'!$E$9)</f>
        <v/>
      </c>
      <c r="H18" t="str">
        <f>'Legacy Export Source'!$A18</f>
        <v>1.1 QR8</v>
      </c>
      <c r="I18" t="str">
        <f>'Legacy Export Source'!$B18</f>
        <v>Not assessed</v>
      </c>
    </row>
    <row r="19" spans="1:9" x14ac:dyDescent="0.35">
      <c r="A19" t="str">
        <f>IF('Board Summary'!$B$5="","",'Board Summary'!$B$5)</f>
        <v/>
      </c>
      <c r="B19" t="str">
        <f>IF('Board Summary'!$B$6="","",'Board Summary'!$B$6)</f>
        <v/>
      </c>
      <c r="C19" t="str">
        <f>IF('Board Summary'!$B$7="","",'Board Summary'!$B$7)</f>
        <v/>
      </c>
      <c r="D19" t="str">
        <f>IF('Board Summary'!$B$8="","",'Board Summary'!$B$8)</f>
        <v/>
      </c>
      <c r="E19" s="33" t="str">
        <f>IF('Board Summary'!$B$9="","",'Board Summary'!$B$9)</f>
        <v/>
      </c>
      <c r="F19" s="33" t="str">
        <f>IF('Board Summary'!$C$9="","",'Board Summary'!$C$9)</f>
        <v/>
      </c>
      <c r="G19" s="33" t="str">
        <f>IF('Board Summary'!$E$9="","",'Board Summary'!$E$9)</f>
        <v/>
      </c>
      <c r="H19" t="str">
        <f>'Legacy Export Source'!$A19</f>
        <v>1.1 QR9</v>
      </c>
      <c r="I19" t="str">
        <f>'Legacy Export Source'!$B19</f>
        <v>Not assessed</v>
      </c>
    </row>
    <row r="20" spans="1:9" x14ac:dyDescent="0.35">
      <c r="A20" t="str">
        <f>IF('Board Summary'!$B$5="","",'Board Summary'!$B$5)</f>
        <v/>
      </c>
      <c r="B20" t="str">
        <f>IF('Board Summary'!$B$6="","",'Board Summary'!$B$6)</f>
        <v/>
      </c>
      <c r="C20" t="str">
        <f>IF('Board Summary'!$B$7="","",'Board Summary'!$B$7)</f>
        <v/>
      </c>
      <c r="D20" t="str">
        <f>IF('Board Summary'!$B$8="","",'Board Summary'!$B$8)</f>
        <v/>
      </c>
      <c r="E20" s="33" t="str">
        <f>IF('Board Summary'!$B$9="","",'Board Summary'!$B$9)</f>
        <v/>
      </c>
      <c r="F20" s="33" t="str">
        <f>IF('Board Summary'!$C$9="","",'Board Summary'!$C$9)</f>
        <v/>
      </c>
      <c r="G20" s="33" t="str">
        <f>IF('Board Summary'!$E$9="","",'Board Summary'!$E$9)</f>
        <v/>
      </c>
      <c r="H20" t="str">
        <f>'Legacy Export Source'!$A20</f>
        <v>1.2 MS1</v>
      </c>
      <c r="I20" t="str">
        <f>'Legacy Export Source'!$B20</f>
        <v>Not assessed</v>
      </c>
    </row>
    <row r="21" spans="1:9" x14ac:dyDescent="0.35">
      <c r="A21" t="str">
        <f>IF('Board Summary'!$B$5="","",'Board Summary'!$B$5)</f>
        <v/>
      </c>
      <c r="B21" t="str">
        <f>IF('Board Summary'!$B$6="","",'Board Summary'!$B$6)</f>
        <v/>
      </c>
      <c r="C21" t="str">
        <f>IF('Board Summary'!$B$7="","",'Board Summary'!$B$7)</f>
        <v/>
      </c>
      <c r="D21" t="str">
        <f>IF('Board Summary'!$B$8="","",'Board Summary'!$B$8)</f>
        <v/>
      </c>
      <c r="E21" s="33" t="str">
        <f>IF('Board Summary'!$B$9="","",'Board Summary'!$B$9)</f>
        <v/>
      </c>
      <c r="F21" s="33" t="str">
        <f>IF('Board Summary'!$C$9="","",'Board Summary'!$C$9)</f>
        <v/>
      </c>
      <c r="G21" s="33" t="str">
        <f>IF('Board Summary'!$E$9="","",'Board Summary'!$E$9)</f>
        <v/>
      </c>
      <c r="H21" t="str">
        <f>'Legacy Export Source'!$A21</f>
        <v>1.2 MS2</v>
      </c>
      <c r="I21" t="str">
        <f>'Legacy Export Source'!$B21</f>
        <v>Not assessed</v>
      </c>
    </row>
    <row r="22" spans="1:9" x14ac:dyDescent="0.35">
      <c r="A22" t="str">
        <f>IF('Board Summary'!$B$5="","",'Board Summary'!$B$5)</f>
        <v/>
      </c>
      <c r="B22" t="str">
        <f>IF('Board Summary'!$B$6="","",'Board Summary'!$B$6)</f>
        <v/>
      </c>
      <c r="C22" t="str">
        <f>IF('Board Summary'!$B$7="","",'Board Summary'!$B$7)</f>
        <v/>
      </c>
      <c r="D22" t="str">
        <f>IF('Board Summary'!$B$8="","",'Board Summary'!$B$8)</f>
        <v/>
      </c>
      <c r="E22" s="33" t="str">
        <f>IF('Board Summary'!$B$9="","",'Board Summary'!$B$9)</f>
        <v/>
      </c>
      <c r="F22" s="33" t="str">
        <f>IF('Board Summary'!$C$9="","",'Board Summary'!$C$9)</f>
        <v/>
      </c>
      <c r="G22" s="33" t="str">
        <f>IF('Board Summary'!$E$9="","",'Board Summary'!$E$9)</f>
        <v/>
      </c>
      <c r="H22" t="str">
        <f>'Legacy Export Source'!$A22</f>
        <v>1.2 MS3</v>
      </c>
      <c r="I22" t="str">
        <f>'Legacy Export Source'!$B22</f>
        <v>Not assessed</v>
      </c>
    </row>
    <row r="23" spans="1:9" x14ac:dyDescent="0.35">
      <c r="A23" t="str">
        <f>IF('Board Summary'!$B$5="","",'Board Summary'!$B$5)</f>
        <v/>
      </c>
      <c r="B23" t="str">
        <f>IF('Board Summary'!$B$6="","",'Board Summary'!$B$6)</f>
        <v/>
      </c>
      <c r="C23" t="str">
        <f>IF('Board Summary'!$B$7="","",'Board Summary'!$B$7)</f>
        <v/>
      </c>
      <c r="D23" t="str">
        <f>IF('Board Summary'!$B$8="","",'Board Summary'!$B$8)</f>
        <v/>
      </c>
      <c r="E23" s="33" t="str">
        <f>IF('Board Summary'!$B$9="","",'Board Summary'!$B$9)</f>
        <v/>
      </c>
      <c r="F23" s="33" t="str">
        <f>IF('Board Summary'!$C$9="","",'Board Summary'!$C$9)</f>
        <v/>
      </c>
      <c r="G23" s="33" t="str">
        <f>IF('Board Summary'!$E$9="","",'Board Summary'!$E$9)</f>
        <v/>
      </c>
      <c r="H23" t="str">
        <f>'Legacy Export Source'!$A23</f>
        <v>1.2 MS4</v>
      </c>
      <c r="I23" t="str">
        <f>'Legacy Export Source'!$B23</f>
        <v>Not assessed</v>
      </c>
    </row>
    <row r="24" spans="1:9" x14ac:dyDescent="0.35">
      <c r="A24" t="str">
        <f>IF('Board Summary'!$B$5="","",'Board Summary'!$B$5)</f>
        <v/>
      </c>
      <c r="B24" t="str">
        <f>IF('Board Summary'!$B$6="","",'Board Summary'!$B$6)</f>
        <v/>
      </c>
      <c r="C24" t="str">
        <f>IF('Board Summary'!$B$7="","",'Board Summary'!$B$7)</f>
        <v/>
      </c>
      <c r="D24" t="str">
        <f>IF('Board Summary'!$B$8="","",'Board Summary'!$B$8)</f>
        <v/>
      </c>
      <c r="E24" s="33" t="str">
        <f>IF('Board Summary'!$B$9="","",'Board Summary'!$B$9)</f>
        <v/>
      </c>
      <c r="F24" s="33" t="str">
        <f>IF('Board Summary'!$C$9="","",'Board Summary'!$C$9)</f>
        <v/>
      </c>
      <c r="G24" s="33" t="str">
        <f>IF('Board Summary'!$E$9="","",'Board Summary'!$E$9)</f>
        <v/>
      </c>
      <c r="H24" t="str">
        <f>'Legacy Export Source'!$A24</f>
        <v>1.2 QR1</v>
      </c>
      <c r="I24" t="str">
        <f>'Legacy Export Source'!$B24</f>
        <v>Not assessed</v>
      </c>
    </row>
    <row r="25" spans="1:9" x14ac:dyDescent="0.35">
      <c r="A25" t="str">
        <f>IF('Board Summary'!$B$5="","",'Board Summary'!$B$5)</f>
        <v/>
      </c>
      <c r="B25" t="str">
        <f>IF('Board Summary'!$B$6="","",'Board Summary'!$B$6)</f>
        <v/>
      </c>
      <c r="C25" t="str">
        <f>IF('Board Summary'!$B$7="","",'Board Summary'!$B$7)</f>
        <v/>
      </c>
      <c r="D25" t="str">
        <f>IF('Board Summary'!$B$8="","",'Board Summary'!$B$8)</f>
        <v/>
      </c>
      <c r="E25" s="33" t="str">
        <f>IF('Board Summary'!$B$9="","",'Board Summary'!$B$9)</f>
        <v/>
      </c>
      <c r="F25" s="33" t="str">
        <f>IF('Board Summary'!$C$9="","",'Board Summary'!$C$9)</f>
        <v/>
      </c>
      <c r="G25" s="33" t="str">
        <f>IF('Board Summary'!$E$9="","",'Board Summary'!$E$9)</f>
        <v/>
      </c>
      <c r="H25" t="str">
        <f>'Legacy Export Source'!$A25</f>
        <v>1.2 QR2</v>
      </c>
      <c r="I25" t="str">
        <f>'Legacy Export Source'!$B25</f>
        <v>Not assessed</v>
      </c>
    </row>
    <row r="26" spans="1:9" x14ac:dyDescent="0.35">
      <c r="A26" t="str">
        <f>IF('Board Summary'!$B$5="","",'Board Summary'!$B$5)</f>
        <v/>
      </c>
      <c r="B26" t="str">
        <f>IF('Board Summary'!$B$6="","",'Board Summary'!$B$6)</f>
        <v/>
      </c>
      <c r="C26" t="str">
        <f>IF('Board Summary'!$B$7="","",'Board Summary'!$B$7)</f>
        <v/>
      </c>
      <c r="D26" t="str">
        <f>IF('Board Summary'!$B$8="","",'Board Summary'!$B$8)</f>
        <v/>
      </c>
      <c r="E26" s="33" t="str">
        <f>IF('Board Summary'!$B$9="","",'Board Summary'!$B$9)</f>
        <v/>
      </c>
      <c r="F26" s="33" t="str">
        <f>IF('Board Summary'!$C$9="","",'Board Summary'!$C$9)</f>
        <v/>
      </c>
      <c r="G26" s="33" t="str">
        <f>IF('Board Summary'!$E$9="","",'Board Summary'!$E$9)</f>
        <v/>
      </c>
      <c r="H26" t="str">
        <f>'Legacy Export Source'!$A26</f>
        <v>1.2 QR3</v>
      </c>
      <c r="I26" t="str">
        <f>'Legacy Export Source'!$B26</f>
        <v>Not assessed</v>
      </c>
    </row>
    <row r="27" spans="1:9" x14ac:dyDescent="0.35">
      <c r="A27" t="str">
        <f>IF('Board Summary'!$B$5="","",'Board Summary'!$B$5)</f>
        <v/>
      </c>
      <c r="B27" t="str">
        <f>IF('Board Summary'!$B$6="","",'Board Summary'!$B$6)</f>
        <v/>
      </c>
      <c r="C27" t="str">
        <f>IF('Board Summary'!$B$7="","",'Board Summary'!$B$7)</f>
        <v/>
      </c>
      <c r="D27" t="str">
        <f>IF('Board Summary'!$B$8="","",'Board Summary'!$B$8)</f>
        <v/>
      </c>
      <c r="E27" s="33" t="str">
        <f>IF('Board Summary'!$B$9="","",'Board Summary'!$B$9)</f>
        <v/>
      </c>
      <c r="F27" s="33" t="str">
        <f>IF('Board Summary'!$C$9="","",'Board Summary'!$C$9)</f>
        <v/>
      </c>
      <c r="G27" s="33" t="str">
        <f>IF('Board Summary'!$E$9="","",'Board Summary'!$E$9)</f>
        <v/>
      </c>
      <c r="H27" t="str">
        <f>'Legacy Export Source'!$A27</f>
        <v>1.2 QR4</v>
      </c>
      <c r="I27" t="str">
        <f>'Legacy Export Source'!$B27</f>
        <v>Not assessed</v>
      </c>
    </row>
    <row r="28" spans="1:9" x14ac:dyDescent="0.35">
      <c r="A28" t="str">
        <f>IF('Board Summary'!$B$5="","",'Board Summary'!$B$5)</f>
        <v/>
      </c>
      <c r="B28" t="str">
        <f>IF('Board Summary'!$B$6="","",'Board Summary'!$B$6)</f>
        <v/>
      </c>
      <c r="C28" t="str">
        <f>IF('Board Summary'!$B$7="","",'Board Summary'!$B$7)</f>
        <v/>
      </c>
      <c r="D28" t="str">
        <f>IF('Board Summary'!$B$8="","",'Board Summary'!$B$8)</f>
        <v/>
      </c>
      <c r="E28" s="33" t="str">
        <f>IF('Board Summary'!$B$9="","",'Board Summary'!$B$9)</f>
        <v/>
      </c>
      <c r="F28" s="33" t="str">
        <f>IF('Board Summary'!$C$9="","",'Board Summary'!$C$9)</f>
        <v/>
      </c>
      <c r="G28" s="33" t="str">
        <f>IF('Board Summary'!$E$9="","",'Board Summary'!$E$9)</f>
        <v/>
      </c>
      <c r="H28" t="str">
        <f>'Legacy Export Source'!$A28</f>
        <v>1.2 QR5</v>
      </c>
      <c r="I28" t="str">
        <f>'Legacy Export Source'!$B28</f>
        <v>Not assessed</v>
      </c>
    </row>
    <row r="29" spans="1:9" x14ac:dyDescent="0.35">
      <c r="A29" t="str">
        <f>IF('Board Summary'!$B$5="","",'Board Summary'!$B$5)</f>
        <v/>
      </c>
      <c r="B29" t="str">
        <f>IF('Board Summary'!$B$6="","",'Board Summary'!$B$6)</f>
        <v/>
      </c>
      <c r="C29" t="str">
        <f>IF('Board Summary'!$B$7="","",'Board Summary'!$B$7)</f>
        <v/>
      </c>
      <c r="D29" t="str">
        <f>IF('Board Summary'!$B$8="","",'Board Summary'!$B$8)</f>
        <v/>
      </c>
      <c r="E29" s="33" t="str">
        <f>IF('Board Summary'!$B$9="","",'Board Summary'!$B$9)</f>
        <v/>
      </c>
      <c r="F29" s="33" t="str">
        <f>IF('Board Summary'!$C$9="","",'Board Summary'!$C$9)</f>
        <v/>
      </c>
      <c r="G29" s="33" t="str">
        <f>IF('Board Summary'!$E$9="","",'Board Summary'!$E$9)</f>
        <v/>
      </c>
      <c r="H29" t="str">
        <f>'Legacy Export Source'!$A29</f>
        <v>1.2 QR6</v>
      </c>
      <c r="I29" t="str">
        <f>'Legacy Export Source'!$B29</f>
        <v>Not assessed</v>
      </c>
    </row>
    <row r="30" spans="1:9" x14ac:dyDescent="0.35">
      <c r="A30" t="str">
        <f>IF('Board Summary'!$B$5="","",'Board Summary'!$B$5)</f>
        <v/>
      </c>
      <c r="B30" t="str">
        <f>IF('Board Summary'!$B$6="","",'Board Summary'!$B$6)</f>
        <v/>
      </c>
      <c r="C30" t="str">
        <f>IF('Board Summary'!$B$7="","",'Board Summary'!$B$7)</f>
        <v/>
      </c>
      <c r="D30" t="str">
        <f>IF('Board Summary'!$B$8="","",'Board Summary'!$B$8)</f>
        <v/>
      </c>
      <c r="E30" s="33" t="str">
        <f>IF('Board Summary'!$B$9="","",'Board Summary'!$B$9)</f>
        <v/>
      </c>
      <c r="F30" s="33" t="str">
        <f>IF('Board Summary'!$C$9="","",'Board Summary'!$C$9)</f>
        <v/>
      </c>
      <c r="G30" s="33" t="str">
        <f>IF('Board Summary'!$E$9="","",'Board Summary'!$E$9)</f>
        <v/>
      </c>
      <c r="H30" t="str">
        <f>'Legacy Export Source'!$A30</f>
        <v>1.3 MS1</v>
      </c>
      <c r="I30" t="str">
        <f>'Legacy Export Source'!$B30</f>
        <v>Not assessed</v>
      </c>
    </row>
    <row r="31" spans="1:9" x14ac:dyDescent="0.35">
      <c r="A31" t="str">
        <f>IF('Board Summary'!$B$5="","",'Board Summary'!$B$5)</f>
        <v/>
      </c>
      <c r="B31" t="str">
        <f>IF('Board Summary'!$B$6="","",'Board Summary'!$B$6)</f>
        <v/>
      </c>
      <c r="C31" t="str">
        <f>IF('Board Summary'!$B$7="","",'Board Summary'!$B$7)</f>
        <v/>
      </c>
      <c r="D31" t="str">
        <f>IF('Board Summary'!$B$8="","",'Board Summary'!$B$8)</f>
        <v/>
      </c>
      <c r="E31" s="33" t="str">
        <f>IF('Board Summary'!$B$9="","",'Board Summary'!$B$9)</f>
        <v/>
      </c>
      <c r="F31" s="33" t="str">
        <f>IF('Board Summary'!$C$9="","",'Board Summary'!$C$9)</f>
        <v/>
      </c>
      <c r="G31" s="33" t="str">
        <f>IF('Board Summary'!$E$9="","",'Board Summary'!$E$9)</f>
        <v/>
      </c>
      <c r="H31" t="str">
        <f>'Legacy Export Source'!$A31</f>
        <v>1.3 MS2</v>
      </c>
      <c r="I31" t="str">
        <f>'Legacy Export Source'!$B31</f>
        <v>Not assessed</v>
      </c>
    </row>
    <row r="32" spans="1:9" x14ac:dyDescent="0.35">
      <c r="A32" t="str">
        <f>IF('Board Summary'!$B$5="","",'Board Summary'!$B$5)</f>
        <v/>
      </c>
      <c r="B32" t="str">
        <f>IF('Board Summary'!$B$6="","",'Board Summary'!$B$6)</f>
        <v/>
      </c>
      <c r="C32" t="str">
        <f>IF('Board Summary'!$B$7="","",'Board Summary'!$B$7)</f>
        <v/>
      </c>
      <c r="D32" t="str">
        <f>IF('Board Summary'!$B$8="","",'Board Summary'!$B$8)</f>
        <v/>
      </c>
      <c r="E32" s="33" t="str">
        <f>IF('Board Summary'!$B$9="","",'Board Summary'!$B$9)</f>
        <v/>
      </c>
      <c r="F32" s="33" t="str">
        <f>IF('Board Summary'!$C$9="","",'Board Summary'!$C$9)</f>
        <v/>
      </c>
      <c r="G32" s="33" t="str">
        <f>IF('Board Summary'!$E$9="","",'Board Summary'!$E$9)</f>
        <v/>
      </c>
      <c r="H32" t="str">
        <f>'Legacy Export Source'!$A32</f>
        <v>1.3 MS3</v>
      </c>
      <c r="I32" t="str">
        <f>'Legacy Export Source'!$B32</f>
        <v>Not assessed</v>
      </c>
    </row>
    <row r="33" spans="1:9" x14ac:dyDescent="0.35">
      <c r="A33" t="str">
        <f>IF('Board Summary'!$B$5="","",'Board Summary'!$B$5)</f>
        <v/>
      </c>
      <c r="B33" t="str">
        <f>IF('Board Summary'!$B$6="","",'Board Summary'!$B$6)</f>
        <v/>
      </c>
      <c r="C33" t="str">
        <f>IF('Board Summary'!$B$7="","",'Board Summary'!$B$7)</f>
        <v/>
      </c>
      <c r="D33" t="str">
        <f>IF('Board Summary'!$B$8="","",'Board Summary'!$B$8)</f>
        <v/>
      </c>
      <c r="E33" s="33" t="str">
        <f>IF('Board Summary'!$B$9="","",'Board Summary'!$B$9)</f>
        <v/>
      </c>
      <c r="F33" s="33" t="str">
        <f>IF('Board Summary'!$C$9="","",'Board Summary'!$C$9)</f>
        <v/>
      </c>
      <c r="G33" s="33" t="str">
        <f>IF('Board Summary'!$E$9="","",'Board Summary'!$E$9)</f>
        <v/>
      </c>
      <c r="H33" t="str">
        <f>'Legacy Export Source'!$A33</f>
        <v>1.3 MS4</v>
      </c>
      <c r="I33" t="str">
        <f>'Legacy Export Source'!$B33</f>
        <v>Not assessed</v>
      </c>
    </row>
    <row r="34" spans="1:9" x14ac:dyDescent="0.35">
      <c r="A34" t="str">
        <f>IF('Board Summary'!$B$5="","",'Board Summary'!$B$5)</f>
        <v/>
      </c>
      <c r="B34" t="str">
        <f>IF('Board Summary'!$B$6="","",'Board Summary'!$B$6)</f>
        <v/>
      </c>
      <c r="C34" t="str">
        <f>IF('Board Summary'!$B$7="","",'Board Summary'!$B$7)</f>
        <v/>
      </c>
      <c r="D34" t="str">
        <f>IF('Board Summary'!$B$8="","",'Board Summary'!$B$8)</f>
        <v/>
      </c>
      <c r="E34" s="33" t="str">
        <f>IF('Board Summary'!$B$9="","",'Board Summary'!$B$9)</f>
        <v/>
      </c>
      <c r="F34" s="33" t="str">
        <f>IF('Board Summary'!$C$9="","",'Board Summary'!$C$9)</f>
        <v/>
      </c>
      <c r="G34" s="33" t="str">
        <f>IF('Board Summary'!$E$9="","",'Board Summary'!$E$9)</f>
        <v/>
      </c>
      <c r="H34" t="str">
        <f>'Legacy Export Source'!$A34</f>
        <v>1.3 MS5</v>
      </c>
      <c r="I34" t="str">
        <f>'Legacy Export Source'!$B34</f>
        <v>Not assessed</v>
      </c>
    </row>
    <row r="35" spans="1:9" x14ac:dyDescent="0.35">
      <c r="A35" t="str">
        <f>IF('Board Summary'!$B$5="","",'Board Summary'!$B$5)</f>
        <v/>
      </c>
      <c r="B35" t="str">
        <f>IF('Board Summary'!$B$6="","",'Board Summary'!$B$6)</f>
        <v/>
      </c>
      <c r="C35" t="str">
        <f>IF('Board Summary'!$B$7="","",'Board Summary'!$B$7)</f>
        <v/>
      </c>
      <c r="D35" t="str">
        <f>IF('Board Summary'!$B$8="","",'Board Summary'!$B$8)</f>
        <v/>
      </c>
      <c r="E35" s="33" t="str">
        <f>IF('Board Summary'!$B$9="","",'Board Summary'!$B$9)</f>
        <v/>
      </c>
      <c r="F35" s="33" t="str">
        <f>IF('Board Summary'!$C$9="","",'Board Summary'!$C$9)</f>
        <v/>
      </c>
      <c r="G35" s="33" t="str">
        <f>IF('Board Summary'!$E$9="","",'Board Summary'!$E$9)</f>
        <v/>
      </c>
      <c r="H35" t="str">
        <f>'Legacy Export Source'!$A35</f>
        <v>1.3 MS6</v>
      </c>
      <c r="I35" t="str">
        <f>'Legacy Export Source'!$B35</f>
        <v>Not assessed</v>
      </c>
    </row>
    <row r="36" spans="1:9" x14ac:dyDescent="0.35">
      <c r="A36" t="str">
        <f>IF('Board Summary'!$B$5="","",'Board Summary'!$B$5)</f>
        <v/>
      </c>
      <c r="B36" t="str">
        <f>IF('Board Summary'!$B$6="","",'Board Summary'!$B$6)</f>
        <v/>
      </c>
      <c r="C36" t="str">
        <f>IF('Board Summary'!$B$7="","",'Board Summary'!$B$7)</f>
        <v/>
      </c>
      <c r="D36" t="str">
        <f>IF('Board Summary'!$B$8="","",'Board Summary'!$B$8)</f>
        <v/>
      </c>
      <c r="E36" s="33" t="str">
        <f>IF('Board Summary'!$B$9="","",'Board Summary'!$B$9)</f>
        <v/>
      </c>
      <c r="F36" s="33" t="str">
        <f>IF('Board Summary'!$C$9="","",'Board Summary'!$C$9)</f>
        <v/>
      </c>
      <c r="G36" s="33" t="str">
        <f>IF('Board Summary'!$E$9="","",'Board Summary'!$E$9)</f>
        <v/>
      </c>
      <c r="H36" t="str">
        <f>'Legacy Export Source'!$A36</f>
        <v>1.3 MS7</v>
      </c>
      <c r="I36" t="str">
        <f>'Legacy Export Source'!$B36</f>
        <v>Not assessed</v>
      </c>
    </row>
    <row r="37" spans="1:9" x14ac:dyDescent="0.35">
      <c r="A37" t="str">
        <f>IF('Board Summary'!$B$5="","",'Board Summary'!$B$5)</f>
        <v/>
      </c>
      <c r="B37" t="str">
        <f>IF('Board Summary'!$B$6="","",'Board Summary'!$B$6)</f>
        <v/>
      </c>
      <c r="C37" t="str">
        <f>IF('Board Summary'!$B$7="","",'Board Summary'!$B$7)</f>
        <v/>
      </c>
      <c r="D37" t="str">
        <f>IF('Board Summary'!$B$8="","",'Board Summary'!$B$8)</f>
        <v/>
      </c>
      <c r="E37" s="33" t="str">
        <f>IF('Board Summary'!$B$9="","",'Board Summary'!$B$9)</f>
        <v/>
      </c>
      <c r="F37" s="33" t="str">
        <f>IF('Board Summary'!$C$9="","",'Board Summary'!$C$9)</f>
        <v/>
      </c>
      <c r="G37" s="33" t="str">
        <f>IF('Board Summary'!$E$9="","",'Board Summary'!$E$9)</f>
        <v/>
      </c>
      <c r="H37" t="str">
        <f>'Legacy Export Source'!$A37</f>
        <v>1.3 MS8</v>
      </c>
      <c r="I37" t="str">
        <f>'Legacy Export Source'!$B37</f>
        <v>Not assessed</v>
      </c>
    </row>
    <row r="38" spans="1:9" x14ac:dyDescent="0.35">
      <c r="A38" t="str">
        <f>IF('Board Summary'!$B$5="","",'Board Summary'!$B$5)</f>
        <v/>
      </c>
      <c r="B38" t="str">
        <f>IF('Board Summary'!$B$6="","",'Board Summary'!$B$6)</f>
        <v/>
      </c>
      <c r="C38" t="str">
        <f>IF('Board Summary'!$B$7="","",'Board Summary'!$B$7)</f>
        <v/>
      </c>
      <c r="D38" t="str">
        <f>IF('Board Summary'!$B$8="","",'Board Summary'!$B$8)</f>
        <v/>
      </c>
      <c r="E38" s="33" t="str">
        <f>IF('Board Summary'!$B$9="","",'Board Summary'!$B$9)</f>
        <v/>
      </c>
      <c r="F38" s="33" t="str">
        <f>IF('Board Summary'!$C$9="","",'Board Summary'!$C$9)</f>
        <v/>
      </c>
      <c r="G38" s="33" t="str">
        <f>IF('Board Summary'!$E$9="","",'Board Summary'!$E$9)</f>
        <v/>
      </c>
      <c r="H38" t="str">
        <f>'Legacy Export Source'!$A38</f>
        <v>1.3 MS9</v>
      </c>
      <c r="I38" t="str">
        <f>'Legacy Export Source'!$B38</f>
        <v>Not assessed</v>
      </c>
    </row>
    <row r="39" spans="1:9" x14ac:dyDescent="0.35">
      <c r="A39" t="str">
        <f>IF('Board Summary'!$B$5="","",'Board Summary'!$B$5)</f>
        <v/>
      </c>
      <c r="B39" t="str">
        <f>IF('Board Summary'!$B$6="","",'Board Summary'!$B$6)</f>
        <v/>
      </c>
      <c r="C39" t="str">
        <f>IF('Board Summary'!$B$7="","",'Board Summary'!$B$7)</f>
        <v/>
      </c>
      <c r="D39" t="str">
        <f>IF('Board Summary'!$B$8="","",'Board Summary'!$B$8)</f>
        <v/>
      </c>
      <c r="E39" s="33" t="str">
        <f>IF('Board Summary'!$B$9="","",'Board Summary'!$B$9)</f>
        <v/>
      </c>
      <c r="F39" s="33" t="str">
        <f>IF('Board Summary'!$C$9="","",'Board Summary'!$C$9)</f>
        <v/>
      </c>
      <c r="G39" s="33" t="str">
        <f>IF('Board Summary'!$E$9="","",'Board Summary'!$E$9)</f>
        <v/>
      </c>
      <c r="H39" t="str">
        <f>'Legacy Export Source'!$A39</f>
        <v>1.3 QR1</v>
      </c>
      <c r="I39" t="str">
        <f>'Legacy Export Source'!$B39</f>
        <v>Not assessed</v>
      </c>
    </row>
    <row r="40" spans="1:9" x14ac:dyDescent="0.35">
      <c r="A40" t="str">
        <f>IF('Board Summary'!$B$5="","",'Board Summary'!$B$5)</f>
        <v/>
      </c>
      <c r="B40" t="str">
        <f>IF('Board Summary'!$B$6="","",'Board Summary'!$B$6)</f>
        <v/>
      </c>
      <c r="C40" t="str">
        <f>IF('Board Summary'!$B$7="","",'Board Summary'!$B$7)</f>
        <v/>
      </c>
      <c r="D40" t="str">
        <f>IF('Board Summary'!$B$8="","",'Board Summary'!$B$8)</f>
        <v/>
      </c>
      <c r="E40" s="33" t="str">
        <f>IF('Board Summary'!$B$9="","",'Board Summary'!$B$9)</f>
        <v/>
      </c>
      <c r="F40" s="33" t="str">
        <f>IF('Board Summary'!$C$9="","",'Board Summary'!$C$9)</f>
        <v/>
      </c>
      <c r="G40" s="33" t="str">
        <f>IF('Board Summary'!$E$9="","",'Board Summary'!$E$9)</f>
        <v/>
      </c>
      <c r="H40" t="str">
        <f>'Legacy Export Source'!$A40</f>
        <v>1.3 QR2</v>
      </c>
      <c r="I40" t="str">
        <f>'Legacy Export Source'!$B40</f>
        <v>Not assessed</v>
      </c>
    </row>
    <row r="41" spans="1:9" x14ac:dyDescent="0.35">
      <c r="A41" t="str">
        <f>IF('Board Summary'!$B$5="","",'Board Summary'!$B$5)</f>
        <v/>
      </c>
      <c r="B41" t="str">
        <f>IF('Board Summary'!$B$6="","",'Board Summary'!$B$6)</f>
        <v/>
      </c>
      <c r="C41" t="str">
        <f>IF('Board Summary'!$B$7="","",'Board Summary'!$B$7)</f>
        <v/>
      </c>
      <c r="D41" t="str">
        <f>IF('Board Summary'!$B$8="","",'Board Summary'!$B$8)</f>
        <v/>
      </c>
      <c r="E41" s="33" t="str">
        <f>IF('Board Summary'!$B$9="","",'Board Summary'!$B$9)</f>
        <v/>
      </c>
      <c r="F41" s="33" t="str">
        <f>IF('Board Summary'!$C$9="","",'Board Summary'!$C$9)</f>
        <v/>
      </c>
      <c r="G41" s="33" t="str">
        <f>IF('Board Summary'!$E$9="","",'Board Summary'!$E$9)</f>
        <v/>
      </c>
      <c r="H41" t="str">
        <f>'Legacy Export Source'!$A41</f>
        <v>1.3 QR3</v>
      </c>
      <c r="I41" t="str">
        <f>'Legacy Export Source'!$B41</f>
        <v>Not assessed</v>
      </c>
    </row>
    <row r="42" spans="1:9" x14ac:dyDescent="0.35">
      <c r="A42" t="str">
        <f>IF('Board Summary'!$B$5="","",'Board Summary'!$B$5)</f>
        <v/>
      </c>
      <c r="B42" t="str">
        <f>IF('Board Summary'!$B$6="","",'Board Summary'!$B$6)</f>
        <v/>
      </c>
      <c r="C42" t="str">
        <f>IF('Board Summary'!$B$7="","",'Board Summary'!$B$7)</f>
        <v/>
      </c>
      <c r="D42" t="str">
        <f>IF('Board Summary'!$B$8="","",'Board Summary'!$B$8)</f>
        <v/>
      </c>
      <c r="E42" s="33" t="str">
        <f>IF('Board Summary'!$B$9="","",'Board Summary'!$B$9)</f>
        <v/>
      </c>
      <c r="F42" s="33" t="str">
        <f>IF('Board Summary'!$C$9="","",'Board Summary'!$C$9)</f>
        <v/>
      </c>
      <c r="G42" s="33" t="str">
        <f>IF('Board Summary'!$E$9="","",'Board Summary'!$E$9)</f>
        <v/>
      </c>
      <c r="H42" t="str">
        <f>'Legacy Export Source'!$A42</f>
        <v>1.3 QR4</v>
      </c>
      <c r="I42" t="str">
        <f>'Legacy Export Source'!$B42</f>
        <v>Not assessed</v>
      </c>
    </row>
    <row r="43" spans="1:9" x14ac:dyDescent="0.35">
      <c r="A43" t="str">
        <f>IF('Board Summary'!$B$5="","",'Board Summary'!$B$5)</f>
        <v/>
      </c>
      <c r="B43" t="str">
        <f>IF('Board Summary'!$B$6="","",'Board Summary'!$B$6)</f>
        <v/>
      </c>
      <c r="C43" t="str">
        <f>IF('Board Summary'!$B$7="","",'Board Summary'!$B$7)</f>
        <v/>
      </c>
      <c r="D43" t="str">
        <f>IF('Board Summary'!$B$8="","",'Board Summary'!$B$8)</f>
        <v/>
      </c>
      <c r="E43" s="33" t="str">
        <f>IF('Board Summary'!$B$9="","",'Board Summary'!$B$9)</f>
        <v/>
      </c>
      <c r="F43" s="33" t="str">
        <f>IF('Board Summary'!$C$9="","",'Board Summary'!$C$9)</f>
        <v/>
      </c>
      <c r="G43" s="33" t="str">
        <f>IF('Board Summary'!$E$9="","",'Board Summary'!$E$9)</f>
        <v/>
      </c>
      <c r="H43" t="str">
        <f>'Legacy Export Source'!$A43</f>
        <v>1.3 QR5</v>
      </c>
      <c r="I43" t="str">
        <f>'Legacy Export Source'!$B43</f>
        <v>Not assessed</v>
      </c>
    </row>
    <row r="44" spans="1:9" x14ac:dyDescent="0.35">
      <c r="A44" t="str">
        <f>IF('Board Summary'!$B$5="","",'Board Summary'!$B$5)</f>
        <v/>
      </c>
      <c r="B44" t="str">
        <f>IF('Board Summary'!$B$6="","",'Board Summary'!$B$6)</f>
        <v/>
      </c>
      <c r="C44" t="str">
        <f>IF('Board Summary'!$B$7="","",'Board Summary'!$B$7)</f>
        <v/>
      </c>
      <c r="D44" t="str">
        <f>IF('Board Summary'!$B$8="","",'Board Summary'!$B$8)</f>
        <v/>
      </c>
      <c r="E44" s="33" t="str">
        <f>IF('Board Summary'!$B$9="","",'Board Summary'!$B$9)</f>
        <v/>
      </c>
      <c r="F44" s="33" t="str">
        <f>IF('Board Summary'!$C$9="","",'Board Summary'!$C$9)</f>
        <v/>
      </c>
      <c r="G44" s="33" t="str">
        <f>IF('Board Summary'!$E$9="","",'Board Summary'!$E$9)</f>
        <v/>
      </c>
      <c r="H44" t="str">
        <f>'Legacy Export Source'!$A44</f>
        <v>1.3 QR6</v>
      </c>
      <c r="I44" t="str">
        <f>'Legacy Export Source'!$B44</f>
        <v>Not assessed</v>
      </c>
    </row>
    <row r="45" spans="1:9" x14ac:dyDescent="0.35">
      <c r="A45" t="str">
        <f>IF('Board Summary'!$B$5="","",'Board Summary'!$B$5)</f>
        <v/>
      </c>
      <c r="B45" t="str">
        <f>IF('Board Summary'!$B$6="","",'Board Summary'!$B$6)</f>
        <v/>
      </c>
      <c r="C45" t="str">
        <f>IF('Board Summary'!$B$7="","",'Board Summary'!$B$7)</f>
        <v/>
      </c>
      <c r="D45" t="str">
        <f>IF('Board Summary'!$B$8="","",'Board Summary'!$B$8)</f>
        <v/>
      </c>
      <c r="E45" s="33" t="str">
        <f>IF('Board Summary'!$B$9="","",'Board Summary'!$B$9)</f>
        <v/>
      </c>
      <c r="F45" s="33" t="str">
        <f>IF('Board Summary'!$C$9="","",'Board Summary'!$C$9)</f>
        <v/>
      </c>
      <c r="G45" s="33" t="str">
        <f>IF('Board Summary'!$E$9="","",'Board Summary'!$E$9)</f>
        <v/>
      </c>
      <c r="H45" t="str">
        <f>'Legacy Export Source'!$A45</f>
        <v>1.3 QR7</v>
      </c>
      <c r="I45" t="str">
        <f>'Legacy Export Source'!$B45</f>
        <v>Not assessed</v>
      </c>
    </row>
    <row r="46" spans="1:9" x14ac:dyDescent="0.35">
      <c r="A46" t="str">
        <f>IF('Board Summary'!$B$5="","",'Board Summary'!$B$5)</f>
        <v/>
      </c>
      <c r="B46" t="str">
        <f>IF('Board Summary'!$B$6="","",'Board Summary'!$B$6)</f>
        <v/>
      </c>
      <c r="C46" t="str">
        <f>IF('Board Summary'!$B$7="","",'Board Summary'!$B$7)</f>
        <v/>
      </c>
      <c r="D46" t="str">
        <f>IF('Board Summary'!$B$8="","",'Board Summary'!$B$8)</f>
        <v/>
      </c>
      <c r="E46" s="33" t="str">
        <f>IF('Board Summary'!$B$9="","",'Board Summary'!$B$9)</f>
        <v/>
      </c>
      <c r="F46" s="33" t="str">
        <f>IF('Board Summary'!$C$9="","",'Board Summary'!$C$9)</f>
        <v/>
      </c>
      <c r="G46" s="33" t="str">
        <f>IF('Board Summary'!$E$9="","",'Board Summary'!$E$9)</f>
        <v/>
      </c>
      <c r="H46" t="str">
        <f>'Legacy Export Source'!$A46</f>
        <v>1.3 QR8</v>
      </c>
      <c r="I46" t="str">
        <f>'Legacy Export Source'!$B46</f>
        <v>Not assessed</v>
      </c>
    </row>
    <row r="47" spans="1:9" x14ac:dyDescent="0.35">
      <c r="A47" t="str">
        <f>IF('Board Summary'!$B$5="","",'Board Summary'!$B$5)</f>
        <v/>
      </c>
      <c r="B47" t="str">
        <f>IF('Board Summary'!$B$6="","",'Board Summary'!$B$6)</f>
        <v/>
      </c>
      <c r="C47" t="str">
        <f>IF('Board Summary'!$B$7="","",'Board Summary'!$B$7)</f>
        <v/>
      </c>
      <c r="D47" t="str">
        <f>IF('Board Summary'!$B$8="","",'Board Summary'!$B$8)</f>
        <v/>
      </c>
      <c r="E47" s="33" t="str">
        <f>IF('Board Summary'!$B$9="","",'Board Summary'!$B$9)</f>
        <v/>
      </c>
      <c r="F47" s="33" t="str">
        <f>IF('Board Summary'!$C$9="","",'Board Summary'!$C$9)</f>
        <v/>
      </c>
      <c r="G47" s="33" t="str">
        <f>IF('Board Summary'!$E$9="","",'Board Summary'!$E$9)</f>
        <v/>
      </c>
      <c r="H47" t="str">
        <f>'Legacy Export Source'!$A47</f>
        <v>1.4 MS1</v>
      </c>
      <c r="I47" t="str">
        <f>'Legacy Export Source'!$B47</f>
        <v>Not assessed</v>
      </c>
    </row>
    <row r="48" spans="1:9" x14ac:dyDescent="0.35">
      <c r="A48" t="str">
        <f>IF('Board Summary'!$B$5="","",'Board Summary'!$B$5)</f>
        <v/>
      </c>
      <c r="B48" t="str">
        <f>IF('Board Summary'!$B$6="","",'Board Summary'!$B$6)</f>
        <v/>
      </c>
      <c r="C48" t="str">
        <f>IF('Board Summary'!$B$7="","",'Board Summary'!$B$7)</f>
        <v/>
      </c>
      <c r="D48" t="str">
        <f>IF('Board Summary'!$B$8="","",'Board Summary'!$B$8)</f>
        <v/>
      </c>
      <c r="E48" s="33" t="str">
        <f>IF('Board Summary'!$B$9="","",'Board Summary'!$B$9)</f>
        <v/>
      </c>
      <c r="F48" s="33" t="str">
        <f>IF('Board Summary'!$C$9="","",'Board Summary'!$C$9)</f>
        <v/>
      </c>
      <c r="G48" s="33" t="str">
        <f>IF('Board Summary'!$E$9="","",'Board Summary'!$E$9)</f>
        <v/>
      </c>
      <c r="H48" t="str">
        <f>'Legacy Export Source'!$A48</f>
        <v>1.4 MS2</v>
      </c>
      <c r="I48" t="str">
        <f>'Legacy Export Source'!$B48</f>
        <v>Not assessed</v>
      </c>
    </row>
    <row r="49" spans="1:9" x14ac:dyDescent="0.35">
      <c r="A49" t="str">
        <f>IF('Board Summary'!$B$5="","",'Board Summary'!$B$5)</f>
        <v/>
      </c>
      <c r="B49" t="str">
        <f>IF('Board Summary'!$B$6="","",'Board Summary'!$B$6)</f>
        <v/>
      </c>
      <c r="C49" t="str">
        <f>IF('Board Summary'!$B$7="","",'Board Summary'!$B$7)</f>
        <v/>
      </c>
      <c r="D49" t="str">
        <f>IF('Board Summary'!$B$8="","",'Board Summary'!$B$8)</f>
        <v/>
      </c>
      <c r="E49" s="33" t="str">
        <f>IF('Board Summary'!$B$9="","",'Board Summary'!$B$9)</f>
        <v/>
      </c>
      <c r="F49" s="33" t="str">
        <f>IF('Board Summary'!$C$9="","",'Board Summary'!$C$9)</f>
        <v/>
      </c>
      <c r="G49" s="33" t="str">
        <f>IF('Board Summary'!$E$9="","",'Board Summary'!$E$9)</f>
        <v/>
      </c>
      <c r="H49" t="str">
        <f>'Legacy Export Source'!$A49</f>
        <v>1.4 MS3</v>
      </c>
      <c r="I49" t="str">
        <f>'Legacy Export Source'!$B49</f>
        <v>Not assessed</v>
      </c>
    </row>
    <row r="50" spans="1:9" x14ac:dyDescent="0.35">
      <c r="A50" t="str">
        <f>IF('Board Summary'!$B$5="","",'Board Summary'!$B$5)</f>
        <v/>
      </c>
      <c r="B50" t="str">
        <f>IF('Board Summary'!$B$6="","",'Board Summary'!$B$6)</f>
        <v/>
      </c>
      <c r="C50" t="str">
        <f>IF('Board Summary'!$B$7="","",'Board Summary'!$B$7)</f>
        <v/>
      </c>
      <c r="D50" t="str">
        <f>IF('Board Summary'!$B$8="","",'Board Summary'!$B$8)</f>
        <v/>
      </c>
      <c r="E50" s="33" t="str">
        <f>IF('Board Summary'!$B$9="","",'Board Summary'!$B$9)</f>
        <v/>
      </c>
      <c r="F50" s="33" t="str">
        <f>IF('Board Summary'!$C$9="","",'Board Summary'!$C$9)</f>
        <v/>
      </c>
      <c r="G50" s="33" t="str">
        <f>IF('Board Summary'!$E$9="","",'Board Summary'!$E$9)</f>
        <v/>
      </c>
      <c r="H50" t="str">
        <f>'Legacy Export Source'!$A50</f>
        <v>1.4 MS4</v>
      </c>
      <c r="I50" t="str">
        <f>'Legacy Export Source'!$B50</f>
        <v>Not assessed</v>
      </c>
    </row>
    <row r="51" spans="1:9" x14ac:dyDescent="0.35">
      <c r="A51" t="str">
        <f>IF('Board Summary'!$B$5="","",'Board Summary'!$B$5)</f>
        <v/>
      </c>
      <c r="B51" t="str">
        <f>IF('Board Summary'!$B$6="","",'Board Summary'!$B$6)</f>
        <v/>
      </c>
      <c r="C51" t="str">
        <f>IF('Board Summary'!$B$7="","",'Board Summary'!$B$7)</f>
        <v/>
      </c>
      <c r="D51" t="str">
        <f>IF('Board Summary'!$B$8="","",'Board Summary'!$B$8)</f>
        <v/>
      </c>
      <c r="E51" s="33" t="str">
        <f>IF('Board Summary'!$B$9="","",'Board Summary'!$B$9)</f>
        <v/>
      </c>
      <c r="F51" s="33" t="str">
        <f>IF('Board Summary'!$C$9="","",'Board Summary'!$C$9)</f>
        <v/>
      </c>
      <c r="G51" s="33" t="str">
        <f>IF('Board Summary'!$E$9="","",'Board Summary'!$E$9)</f>
        <v/>
      </c>
      <c r="H51" t="str">
        <f>'Legacy Export Source'!$A51</f>
        <v>1.4 MS5</v>
      </c>
      <c r="I51" t="str">
        <f>'Legacy Export Source'!$B51</f>
        <v>Not assessed</v>
      </c>
    </row>
    <row r="52" spans="1:9" x14ac:dyDescent="0.35">
      <c r="A52" t="str">
        <f>IF('Board Summary'!$B$5="","",'Board Summary'!$B$5)</f>
        <v/>
      </c>
      <c r="B52" t="str">
        <f>IF('Board Summary'!$B$6="","",'Board Summary'!$B$6)</f>
        <v/>
      </c>
      <c r="C52" t="str">
        <f>IF('Board Summary'!$B$7="","",'Board Summary'!$B$7)</f>
        <v/>
      </c>
      <c r="D52" t="str">
        <f>IF('Board Summary'!$B$8="","",'Board Summary'!$B$8)</f>
        <v/>
      </c>
      <c r="E52" s="33" t="str">
        <f>IF('Board Summary'!$B$9="","",'Board Summary'!$B$9)</f>
        <v/>
      </c>
      <c r="F52" s="33" t="str">
        <f>IF('Board Summary'!$C$9="","",'Board Summary'!$C$9)</f>
        <v/>
      </c>
      <c r="G52" s="33" t="str">
        <f>IF('Board Summary'!$E$9="","",'Board Summary'!$E$9)</f>
        <v/>
      </c>
      <c r="H52" t="str">
        <f>'Legacy Export Source'!$A52</f>
        <v>1.4 MS6</v>
      </c>
      <c r="I52" t="str">
        <f>'Legacy Export Source'!$B52</f>
        <v>Not assessed</v>
      </c>
    </row>
    <row r="53" spans="1:9" x14ac:dyDescent="0.35">
      <c r="A53" t="str">
        <f>IF('Board Summary'!$B$5="","",'Board Summary'!$B$5)</f>
        <v/>
      </c>
      <c r="B53" t="str">
        <f>IF('Board Summary'!$B$6="","",'Board Summary'!$B$6)</f>
        <v/>
      </c>
      <c r="C53" t="str">
        <f>IF('Board Summary'!$B$7="","",'Board Summary'!$B$7)</f>
        <v/>
      </c>
      <c r="D53" t="str">
        <f>IF('Board Summary'!$B$8="","",'Board Summary'!$B$8)</f>
        <v/>
      </c>
      <c r="E53" s="33" t="str">
        <f>IF('Board Summary'!$B$9="","",'Board Summary'!$B$9)</f>
        <v/>
      </c>
      <c r="F53" s="33" t="str">
        <f>IF('Board Summary'!$C$9="","",'Board Summary'!$C$9)</f>
        <v/>
      </c>
      <c r="G53" s="33" t="str">
        <f>IF('Board Summary'!$E$9="","",'Board Summary'!$E$9)</f>
        <v/>
      </c>
      <c r="H53" t="str">
        <f>'Legacy Export Source'!$A53</f>
        <v>1.4 MS7</v>
      </c>
      <c r="I53" t="str">
        <f>'Legacy Export Source'!$B53</f>
        <v>Not assessed</v>
      </c>
    </row>
    <row r="54" spans="1:9" x14ac:dyDescent="0.35">
      <c r="A54" t="str">
        <f>IF('Board Summary'!$B$5="","",'Board Summary'!$B$5)</f>
        <v/>
      </c>
      <c r="B54" t="str">
        <f>IF('Board Summary'!$B$6="","",'Board Summary'!$B$6)</f>
        <v/>
      </c>
      <c r="C54" t="str">
        <f>IF('Board Summary'!$B$7="","",'Board Summary'!$B$7)</f>
        <v/>
      </c>
      <c r="D54" t="str">
        <f>IF('Board Summary'!$B$8="","",'Board Summary'!$B$8)</f>
        <v/>
      </c>
      <c r="E54" s="33" t="str">
        <f>IF('Board Summary'!$B$9="","",'Board Summary'!$B$9)</f>
        <v/>
      </c>
      <c r="F54" s="33" t="str">
        <f>IF('Board Summary'!$C$9="","",'Board Summary'!$C$9)</f>
        <v/>
      </c>
      <c r="G54" s="33" t="str">
        <f>IF('Board Summary'!$E$9="","",'Board Summary'!$E$9)</f>
        <v/>
      </c>
      <c r="H54" t="str">
        <f>'Legacy Export Source'!$A54</f>
        <v>1.4 MS8</v>
      </c>
      <c r="I54" t="str">
        <f>'Legacy Export Source'!$B54</f>
        <v>Not assessed</v>
      </c>
    </row>
    <row r="55" spans="1:9" x14ac:dyDescent="0.35">
      <c r="A55" t="str">
        <f>IF('Board Summary'!$B$5="","",'Board Summary'!$B$5)</f>
        <v/>
      </c>
      <c r="B55" t="str">
        <f>IF('Board Summary'!$B$6="","",'Board Summary'!$B$6)</f>
        <v/>
      </c>
      <c r="C55" t="str">
        <f>IF('Board Summary'!$B$7="","",'Board Summary'!$B$7)</f>
        <v/>
      </c>
      <c r="D55" t="str">
        <f>IF('Board Summary'!$B$8="","",'Board Summary'!$B$8)</f>
        <v/>
      </c>
      <c r="E55" s="33" t="str">
        <f>IF('Board Summary'!$B$9="","",'Board Summary'!$B$9)</f>
        <v/>
      </c>
      <c r="F55" s="33" t="str">
        <f>IF('Board Summary'!$C$9="","",'Board Summary'!$C$9)</f>
        <v/>
      </c>
      <c r="G55" s="33" t="str">
        <f>IF('Board Summary'!$E$9="","",'Board Summary'!$E$9)</f>
        <v/>
      </c>
      <c r="H55" t="str">
        <f>'Legacy Export Source'!$A55</f>
        <v>1.4 MS9</v>
      </c>
      <c r="I55" t="str">
        <f>'Legacy Export Source'!$B55</f>
        <v>Not assessed</v>
      </c>
    </row>
    <row r="56" spans="1:9" x14ac:dyDescent="0.35">
      <c r="A56" t="str">
        <f>IF('Board Summary'!$B$5="","",'Board Summary'!$B$5)</f>
        <v/>
      </c>
      <c r="B56" t="str">
        <f>IF('Board Summary'!$B$6="","",'Board Summary'!$B$6)</f>
        <v/>
      </c>
      <c r="C56" t="str">
        <f>IF('Board Summary'!$B$7="","",'Board Summary'!$B$7)</f>
        <v/>
      </c>
      <c r="D56" t="str">
        <f>IF('Board Summary'!$B$8="","",'Board Summary'!$B$8)</f>
        <v/>
      </c>
      <c r="E56" s="33" t="str">
        <f>IF('Board Summary'!$B$9="","",'Board Summary'!$B$9)</f>
        <v/>
      </c>
      <c r="F56" s="33" t="str">
        <f>IF('Board Summary'!$C$9="","",'Board Summary'!$C$9)</f>
        <v/>
      </c>
      <c r="G56" s="33" t="str">
        <f>IF('Board Summary'!$E$9="","",'Board Summary'!$E$9)</f>
        <v/>
      </c>
      <c r="H56" t="str">
        <f>'Legacy Export Source'!$A56</f>
        <v>1.4 MS10</v>
      </c>
      <c r="I56" t="str">
        <f>'Legacy Export Source'!$B56</f>
        <v>Not assessed</v>
      </c>
    </row>
    <row r="57" spans="1:9" x14ac:dyDescent="0.35">
      <c r="A57" t="str">
        <f>IF('Board Summary'!$B$5="","",'Board Summary'!$B$5)</f>
        <v/>
      </c>
      <c r="B57" t="str">
        <f>IF('Board Summary'!$B$6="","",'Board Summary'!$B$6)</f>
        <v/>
      </c>
      <c r="C57" t="str">
        <f>IF('Board Summary'!$B$7="","",'Board Summary'!$B$7)</f>
        <v/>
      </c>
      <c r="D57" t="str">
        <f>IF('Board Summary'!$B$8="","",'Board Summary'!$B$8)</f>
        <v/>
      </c>
      <c r="E57" s="33" t="str">
        <f>IF('Board Summary'!$B$9="","",'Board Summary'!$B$9)</f>
        <v/>
      </c>
      <c r="F57" s="33" t="str">
        <f>IF('Board Summary'!$C$9="","",'Board Summary'!$C$9)</f>
        <v/>
      </c>
      <c r="G57" s="33" t="str">
        <f>IF('Board Summary'!$E$9="","",'Board Summary'!$E$9)</f>
        <v/>
      </c>
      <c r="H57" t="str">
        <f>'Legacy Export Source'!$A57</f>
        <v>1.4 MS11</v>
      </c>
      <c r="I57" t="str">
        <f>'Legacy Export Source'!$B57</f>
        <v>Not assessed</v>
      </c>
    </row>
    <row r="58" spans="1:9" x14ac:dyDescent="0.35">
      <c r="A58" t="str">
        <f>IF('Board Summary'!$B$5="","",'Board Summary'!$B$5)</f>
        <v/>
      </c>
      <c r="B58" t="str">
        <f>IF('Board Summary'!$B$6="","",'Board Summary'!$B$6)</f>
        <v/>
      </c>
      <c r="C58" t="str">
        <f>IF('Board Summary'!$B$7="","",'Board Summary'!$B$7)</f>
        <v/>
      </c>
      <c r="D58" t="str">
        <f>IF('Board Summary'!$B$8="","",'Board Summary'!$B$8)</f>
        <v/>
      </c>
      <c r="E58" s="33" t="str">
        <f>IF('Board Summary'!$B$9="","",'Board Summary'!$B$9)</f>
        <v/>
      </c>
      <c r="F58" s="33" t="str">
        <f>IF('Board Summary'!$C$9="","",'Board Summary'!$C$9)</f>
        <v/>
      </c>
      <c r="G58" s="33" t="str">
        <f>IF('Board Summary'!$E$9="","",'Board Summary'!$E$9)</f>
        <v/>
      </c>
      <c r="H58" t="str">
        <f>'Legacy Export Source'!$A58</f>
        <v>1.4 QR1</v>
      </c>
      <c r="I58" t="str">
        <f>'Legacy Export Source'!$B58</f>
        <v>Not assessed</v>
      </c>
    </row>
    <row r="59" spans="1:9" x14ac:dyDescent="0.35">
      <c r="A59" t="str">
        <f>IF('Board Summary'!$B$5="","",'Board Summary'!$B$5)</f>
        <v/>
      </c>
      <c r="B59" t="str">
        <f>IF('Board Summary'!$B$6="","",'Board Summary'!$B$6)</f>
        <v/>
      </c>
      <c r="C59" t="str">
        <f>IF('Board Summary'!$B$7="","",'Board Summary'!$B$7)</f>
        <v/>
      </c>
      <c r="D59" t="str">
        <f>IF('Board Summary'!$B$8="","",'Board Summary'!$B$8)</f>
        <v/>
      </c>
      <c r="E59" s="33" t="str">
        <f>IF('Board Summary'!$B$9="","",'Board Summary'!$B$9)</f>
        <v/>
      </c>
      <c r="F59" s="33" t="str">
        <f>IF('Board Summary'!$C$9="","",'Board Summary'!$C$9)</f>
        <v/>
      </c>
      <c r="G59" s="33" t="str">
        <f>IF('Board Summary'!$E$9="","",'Board Summary'!$E$9)</f>
        <v/>
      </c>
      <c r="H59" t="str">
        <f>'Legacy Export Source'!$A59</f>
        <v>1.4 QR2</v>
      </c>
      <c r="I59" t="str">
        <f>'Legacy Export Source'!$B59</f>
        <v>Not assessed</v>
      </c>
    </row>
    <row r="60" spans="1:9" x14ac:dyDescent="0.35">
      <c r="A60" t="str">
        <f>IF('Board Summary'!$B$5="","",'Board Summary'!$B$5)</f>
        <v/>
      </c>
      <c r="B60" t="str">
        <f>IF('Board Summary'!$B$6="","",'Board Summary'!$B$6)</f>
        <v/>
      </c>
      <c r="C60" t="str">
        <f>IF('Board Summary'!$B$7="","",'Board Summary'!$B$7)</f>
        <v/>
      </c>
      <c r="D60" t="str">
        <f>IF('Board Summary'!$B$8="","",'Board Summary'!$B$8)</f>
        <v/>
      </c>
      <c r="E60" s="33" t="str">
        <f>IF('Board Summary'!$B$9="","",'Board Summary'!$B$9)</f>
        <v/>
      </c>
      <c r="F60" s="33" t="str">
        <f>IF('Board Summary'!$C$9="","",'Board Summary'!$C$9)</f>
        <v/>
      </c>
      <c r="G60" s="33" t="str">
        <f>IF('Board Summary'!$E$9="","",'Board Summary'!$E$9)</f>
        <v/>
      </c>
      <c r="H60" t="str">
        <f>'Legacy Export Source'!$A60</f>
        <v>1.4 QR3</v>
      </c>
      <c r="I60" t="str">
        <f>'Legacy Export Source'!$B60</f>
        <v>Not assessed</v>
      </c>
    </row>
    <row r="61" spans="1:9" x14ac:dyDescent="0.35">
      <c r="A61" t="str">
        <f>IF('Board Summary'!$B$5="","",'Board Summary'!$B$5)</f>
        <v/>
      </c>
      <c r="B61" t="str">
        <f>IF('Board Summary'!$B$6="","",'Board Summary'!$B$6)</f>
        <v/>
      </c>
      <c r="C61" t="str">
        <f>IF('Board Summary'!$B$7="","",'Board Summary'!$B$7)</f>
        <v/>
      </c>
      <c r="D61" t="str">
        <f>IF('Board Summary'!$B$8="","",'Board Summary'!$B$8)</f>
        <v/>
      </c>
      <c r="E61" s="33" t="str">
        <f>IF('Board Summary'!$B$9="","",'Board Summary'!$B$9)</f>
        <v/>
      </c>
      <c r="F61" s="33" t="str">
        <f>IF('Board Summary'!$C$9="","",'Board Summary'!$C$9)</f>
        <v/>
      </c>
      <c r="G61" s="33" t="str">
        <f>IF('Board Summary'!$E$9="","",'Board Summary'!$E$9)</f>
        <v/>
      </c>
      <c r="H61" t="str">
        <f>'Legacy Export Source'!$A61</f>
        <v>1.4 QR4</v>
      </c>
      <c r="I61" t="str">
        <f>'Legacy Export Source'!$B61</f>
        <v>Not assessed</v>
      </c>
    </row>
    <row r="62" spans="1:9" x14ac:dyDescent="0.35">
      <c r="A62" t="str">
        <f>IF('Board Summary'!$B$5="","",'Board Summary'!$B$5)</f>
        <v/>
      </c>
      <c r="B62" t="str">
        <f>IF('Board Summary'!$B$6="","",'Board Summary'!$B$6)</f>
        <v/>
      </c>
      <c r="C62" t="str">
        <f>IF('Board Summary'!$B$7="","",'Board Summary'!$B$7)</f>
        <v/>
      </c>
      <c r="D62" t="str">
        <f>IF('Board Summary'!$B$8="","",'Board Summary'!$B$8)</f>
        <v/>
      </c>
      <c r="E62" s="33" t="str">
        <f>IF('Board Summary'!$B$9="","",'Board Summary'!$B$9)</f>
        <v/>
      </c>
      <c r="F62" s="33" t="str">
        <f>IF('Board Summary'!$C$9="","",'Board Summary'!$C$9)</f>
        <v/>
      </c>
      <c r="G62" s="33" t="str">
        <f>IF('Board Summary'!$E$9="","",'Board Summary'!$E$9)</f>
        <v/>
      </c>
      <c r="H62" t="str">
        <f>'Legacy Export Source'!$A62</f>
        <v>1.4 QR5</v>
      </c>
      <c r="I62" t="str">
        <f>'Legacy Export Source'!$B62</f>
        <v>Not assessed</v>
      </c>
    </row>
    <row r="63" spans="1:9" x14ac:dyDescent="0.35">
      <c r="A63" t="str">
        <f>IF('Board Summary'!$B$5="","",'Board Summary'!$B$5)</f>
        <v/>
      </c>
      <c r="B63" t="str">
        <f>IF('Board Summary'!$B$6="","",'Board Summary'!$B$6)</f>
        <v/>
      </c>
      <c r="C63" t="str">
        <f>IF('Board Summary'!$B$7="","",'Board Summary'!$B$7)</f>
        <v/>
      </c>
      <c r="D63" t="str">
        <f>IF('Board Summary'!$B$8="","",'Board Summary'!$B$8)</f>
        <v/>
      </c>
      <c r="E63" s="33" t="str">
        <f>IF('Board Summary'!$B$9="","",'Board Summary'!$B$9)</f>
        <v/>
      </c>
      <c r="F63" s="33" t="str">
        <f>IF('Board Summary'!$C$9="","",'Board Summary'!$C$9)</f>
        <v/>
      </c>
      <c r="G63" s="33" t="str">
        <f>IF('Board Summary'!$E$9="","",'Board Summary'!$E$9)</f>
        <v/>
      </c>
      <c r="H63" t="str">
        <f>'Legacy Export Source'!$A63</f>
        <v>1.4 QR6</v>
      </c>
      <c r="I63" t="str">
        <f>'Legacy Export Source'!$B63</f>
        <v>Not assessed</v>
      </c>
    </row>
    <row r="64" spans="1:9" x14ac:dyDescent="0.35">
      <c r="A64" t="str">
        <f>IF('Board Summary'!$B$5="","",'Board Summary'!$B$5)</f>
        <v/>
      </c>
      <c r="B64" t="str">
        <f>IF('Board Summary'!$B$6="","",'Board Summary'!$B$6)</f>
        <v/>
      </c>
      <c r="C64" t="str">
        <f>IF('Board Summary'!$B$7="","",'Board Summary'!$B$7)</f>
        <v/>
      </c>
      <c r="D64" t="str">
        <f>IF('Board Summary'!$B$8="","",'Board Summary'!$B$8)</f>
        <v/>
      </c>
      <c r="E64" s="33" t="str">
        <f>IF('Board Summary'!$B$9="","",'Board Summary'!$B$9)</f>
        <v/>
      </c>
      <c r="F64" s="33" t="str">
        <f>IF('Board Summary'!$C$9="","",'Board Summary'!$C$9)</f>
        <v/>
      </c>
      <c r="G64" s="33" t="str">
        <f>IF('Board Summary'!$E$9="","",'Board Summary'!$E$9)</f>
        <v/>
      </c>
      <c r="H64" t="str">
        <f>'Legacy Export Source'!$A64</f>
        <v>1.4 QR7</v>
      </c>
      <c r="I64" t="str">
        <f>'Legacy Export Source'!$B64</f>
        <v>Not assessed</v>
      </c>
    </row>
    <row r="65" spans="1:9" x14ac:dyDescent="0.35">
      <c r="A65" t="str">
        <f>IF('Board Summary'!$B$5="","",'Board Summary'!$B$5)</f>
        <v/>
      </c>
      <c r="B65" t="str">
        <f>IF('Board Summary'!$B$6="","",'Board Summary'!$B$6)</f>
        <v/>
      </c>
      <c r="C65" t="str">
        <f>IF('Board Summary'!$B$7="","",'Board Summary'!$B$7)</f>
        <v/>
      </c>
      <c r="D65" t="str">
        <f>IF('Board Summary'!$B$8="","",'Board Summary'!$B$8)</f>
        <v/>
      </c>
      <c r="E65" s="33" t="str">
        <f>IF('Board Summary'!$B$9="","",'Board Summary'!$B$9)</f>
        <v/>
      </c>
      <c r="F65" s="33" t="str">
        <f>IF('Board Summary'!$C$9="","",'Board Summary'!$C$9)</f>
        <v/>
      </c>
      <c r="G65" s="33" t="str">
        <f>IF('Board Summary'!$E$9="","",'Board Summary'!$E$9)</f>
        <v/>
      </c>
      <c r="H65" t="str">
        <f>'Legacy Export Source'!$A65</f>
        <v>1.5 MS1</v>
      </c>
      <c r="I65" t="str">
        <f>'Legacy Export Source'!$B65</f>
        <v>Not assessed</v>
      </c>
    </row>
    <row r="66" spans="1:9" x14ac:dyDescent="0.35">
      <c r="A66" t="str">
        <f>IF('Board Summary'!$B$5="","",'Board Summary'!$B$5)</f>
        <v/>
      </c>
      <c r="B66" t="str">
        <f>IF('Board Summary'!$B$6="","",'Board Summary'!$B$6)</f>
        <v/>
      </c>
      <c r="C66" t="str">
        <f>IF('Board Summary'!$B$7="","",'Board Summary'!$B$7)</f>
        <v/>
      </c>
      <c r="D66" t="str">
        <f>IF('Board Summary'!$B$8="","",'Board Summary'!$B$8)</f>
        <v/>
      </c>
      <c r="E66" s="33" t="str">
        <f>IF('Board Summary'!$B$9="","",'Board Summary'!$B$9)</f>
        <v/>
      </c>
      <c r="F66" s="33" t="str">
        <f>IF('Board Summary'!$C$9="","",'Board Summary'!$C$9)</f>
        <v/>
      </c>
      <c r="G66" s="33" t="str">
        <f>IF('Board Summary'!$E$9="","",'Board Summary'!$E$9)</f>
        <v/>
      </c>
      <c r="H66" t="str">
        <f>'Legacy Export Source'!$A66</f>
        <v>1.5 MS2</v>
      </c>
      <c r="I66" t="str">
        <f>'Legacy Export Source'!$B66</f>
        <v>Not assessed</v>
      </c>
    </row>
    <row r="67" spans="1:9" x14ac:dyDescent="0.35">
      <c r="A67" t="str">
        <f>IF('Board Summary'!$B$5="","",'Board Summary'!$B$5)</f>
        <v/>
      </c>
      <c r="B67" t="str">
        <f>IF('Board Summary'!$B$6="","",'Board Summary'!$B$6)</f>
        <v/>
      </c>
      <c r="C67" t="str">
        <f>IF('Board Summary'!$B$7="","",'Board Summary'!$B$7)</f>
        <v/>
      </c>
      <c r="D67" t="str">
        <f>IF('Board Summary'!$B$8="","",'Board Summary'!$B$8)</f>
        <v/>
      </c>
      <c r="E67" s="33" t="str">
        <f>IF('Board Summary'!$B$9="","",'Board Summary'!$B$9)</f>
        <v/>
      </c>
      <c r="F67" s="33" t="str">
        <f>IF('Board Summary'!$C$9="","",'Board Summary'!$C$9)</f>
        <v/>
      </c>
      <c r="G67" s="33" t="str">
        <f>IF('Board Summary'!$E$9="","",'Board Summary'!$E$9)</f>
        <v/>
      </c>
      <c r="H67" t="str">
        <f>'Legacy Export Source'!$A67</f>
        <v>1.5 MS3</v>
      </c>
      <c r="I67" t="str">
        <f>'Legacy Export Source'!$B67</f>
        <v>Not assessed</v>
      </c>
    </row>
    <row r="68" spans="1:9" x14ac:dyDescent="0.35">
      <c r="A68" t="str">
        <f>IF('Board Summary'!$B$5="","",'Board Summary'!$B$5)</f>
        <v/>
      </c>
      <c r="B68" t="str">
        <f>IF('Board Summary'!$B$6="","",'Board Summary'!$B$6)</f>
        <v/>
      </c>
      <c r="C68" t="str">
        <f>IF('Board Summary'!$B$7="","",'Board Summary'!$B$7)</f>
        <v/>
      </c>
      <c r="D68" t="str">
        <f>IF('Board Summary'!$B$8="","",'Board Summary'!$B$8)</f>
        <v/>
      </c>
      <c r="E68" s="33" t="str">
        <f>IF('Board Summary'!$B$9="","",'Board Summary'!$B$9)</f>
        <v/>
      </c>
      <c r="F68" s="33" t="str">
        <f>IF('Board Summary'!$C$9="","",'Board Summary'!$C$9)</f>
        <v/>
      </c>
      <c r="G68" s="33" t="str">
        <f>IF('Board Summary'!$E$9="","",'Board Summary'!$E$9)</f>
        <v/>
      </c>
      <c r="H68" t="str">
        <f>'Legacy Export Source'!$A68</f>
        <v>1.5 MS4</v>
      </c>
      <c r="I68" t="str">
        <f>'Legacy Export Source'!$B68</f>
        <v>Not assessed</v>
      </c>
    </row>
    <row r="69" spans="1:9" x14ac:dyDescent="0.35">
      <c r="A69" t="str">
        <f>IF('Board Summary'!$B$5="","",'Board Summary'!$B$5)</f>
        <v/>
      </c>
      <c r="B69" t="str">
        <f>IF('Board Summary'!$B$6="","",'Board Summary'!$B$6)</f>
        <v/>
      </c>
      <c r="C69" t="str">
        <f>IF('Board Summary'!$B$7="","",'Board Summary'!$B$7)</f>
        <v/>
      </c>
      <c r="D69" t="str">
        <f>IF('Board Summary'!$B$8="","",'Board Summary'!$B$8)</f>
        <v/>
      </c>
      <c r="E69" s="33" t="str">
        <f>IF('Board Summary'!$B$9="","",'Board Summary'!$B$9)</f>
        <v/>
      </c>
      <c r="F69" s="33" t="str">
        <f>IF('Board Summary'!$C$9="","",'Board Summary'!$C$9)</f>
        <v/>
      </c>
      <c r="G69" s="33" t="str">
        <f>IF('Board Summary'!$E$9="","",'Board Summary'!$E$9)</f>
        <v/>
      </c>
      <c r="H69" t="str">
        <f>'Legacy Export Source'!$A69</f>
        <v>1.5 MS5</v>
      </c>
      <c r="I69" t="str">
        <f>'Legacy Export Source'!$B69</f>
        <v>Not assessed</v>
      </c>
    </row>
    <row r="70" spans="1:9" x14ac:dyDescent="0.35">
      <c r="A70" t="str">
        <f>IF('Board Summary'!$B$5="","",'Board Summary'!$B$5)</f>
        <v/>
      </c>
      <c r="B70" t="str">
        <f>IF('Board Summary'!$B$6="","",'Board Summary'!$B$6)</f>
        <v/>
      </c>
      <c r="C70" t="str">
        <f>IF('Board Summary'!$B$7="","",'Board Summary'!$B$7)</f>
        <v/>
      </c>
      <c r="D70" t="str">
        <f>IF('Board Summary'!$B$8="","",'Board Summary'!$B$8)</f>
        <v/>
      </c>
      <c r="E70" s="33" t="str">
        <f>IF('Board Summary'!$B$9="","",'Board Summary'!$B$9)</f>
        <v/>
      </c>
      <c r="F70" s="33" t="str">
        <f>IF('Board Summary'!$C$9="","",'Board Summary'!$C$9)</f>
        <v/>
      </c>
      <c r="G70" s="33" t="str">
        <f>IF('Board Summary'!$E$9="","",'Board Summary'!$E$9)</f>
        <v/>
      </c>
      <c r="H70" t="str">
        <f>'Legacy Export Source'!$A70</f>
        <v>1.5 MS6</v>
      </c>
      <c r="I70" t="str">
        <f>'Legacy Export Source'!$B70</f>
        <v>Not assessed</v>
      </c>
    </row>
    <row r="71" spans="1:9" x14ac:dyDescent="0.35">
      <c r="A71" t="str">
        <f>IF('Board Summary'!$B$5="","",'Board Summary'!$B$5)</f>
        <v/>
      </c>
      <c r="B71" t="str">
        <f>IF('Board Summary'!$B$6="","",'Board Summary'!$B$6)</f>
        <v/>
      </c>
      <c r="C71" t="str">
        <f>IF('Board Summary'!$B$7="","",'Board Summary'!$B$7)</f>
        <v/>
      </c>
      <c r="D71" t="str">
        <f>IF('Board Summary'!$B$8="","",'Board Summary'!$B$8)</f>
        <v/>
      </c>
      <c r="E71" s="33" t="str">
        <f>IF('Board Summary'!$B$9="","",'Board Summary'!$B$9)</f>
        <v/>
      </c>
      <c r="F71" s="33" t="str">
        <f>IF('Board Summary'!$C$9="","",'Board Summary'!$C$9)</f>
        <v/>
      </c>
      <c r="G71" s="33" t="str">
        <f>IF('Board Summary'!$E$9="","",'Board Summary'!$E$9)</f>
        <v/>
      </c>
      <c r="H71" t="str">
        <f>'Legacy Export Source'!$A71</f>
        <v>1.5 MS7</v>
      </c>
      <c r="I71" t="str">
        <f>'Legacy Export Source'!$B71</f>
        <v>Not assessed</v>
      </c>
    </row>
    <row r="72" spans="1:9" x14ac:dyDescent="0.35">
      <c r="A72" t="str">
        <f>IF('Board Summary'!$B$5="","",'Board Summary'!$B$5)</f>
        <v/>
      </c>
      <c r="B72" t="str">
        <f>IF('Board Summary'!$B$6="","",'Board Summary'!$B$6)</f>
        <v/>
      </c>
      <c r="C72" t="str">
        <f>IF('Board Summary'!$B$7="","",'Board Summary'!$B$7)</f>
        <v/>
      </c>
      <c r="D72" t="str">
        <f>IF('Board Summary'!$B$8="","",'Board Summary'!$B$8)</f>
        <v/>
      </c>
      <c r="E72" s="33" t="str">
        <f>IF('Board Summary'!$B$9="","",'Board Summary'!$B$9)</f>
        <v/>
      </c>
      <c r="F72" s="33" t="str">
        <f>IF('Board Summary'!$C$9="","",'Board Summary'!$C$9)</f>
        <v/>
      </c>
      <c r="G72" s="33" t="str">
        <f>IF('Board Summary'!$E$9="","",'Board Summary'!$E$9)</f>
        <v/>
      </c>
      <c r="H72" t="str">
        <f>'Legacy Export Source'!$A72</f>
        <v>1.5 MS8</v>
      </c>
      <c r="I72" t="str">
        <f>'Legacy Export Source'!$B72</f>
        <v>Not assessed</v>
      </c>
    </row>
    <row r="73" spans="1:9" x14ac:dyDescent="0.35">
      <c r="A73" t="str">
        <f>IF('Board Summary'!$B$5="","",'Board Summary'!$B$5)</f>
        <v/>
      </c>
      <c r="B73" t="str">
        <f>IF('Board Summary'!$B$6="","",'Board Summary'!$B$6)</f>
        <v/>
      </c>
      <c r="C73" t="str">
        <f>IF('Board Summary'!$B$7="","",'Board Summary'!$B$7)</f>
        <v/>
      </c>
      <c r="D73" t="str">
        <f>IF('Board Summary'!$B$8="","",'Board Summary'!$B$8)</f>
        <v/>
      </c>
      <c r="E73" s="33" t="str">
        <f>IF('Board Summary'!$B$9="","",'Board Summary'!$B$9)</f>
        <v/>
      </c>
      <c r="F73" s="33" t="str">
        <f>IF('Board Summary'!$C$9="","",'Board Summary'!$C$9)</f>
        <v/>
      </c>
      <c r="G73" s="33" t="str">
        <f>IF('Board Summary'!$E$9="","",'Board Summary'!$E$9)</f>
        <v/>
      </c>
      <c r="H73" t="str">
        <f>'Legacy Export Source'!$A73</f>
        <v>1.5 MS9</v>
      </c>
      <c r="I73" t="str">
        <f>'Legacy Export Source'!$B73</f>
        <v>Not assessed</v>
      </c>
    </row>
    <row r="74" spans="1:9" x14ac:dyDescent="0.35">
      <c r="A74" t="str">
        <f>IF('Board Summary'!$B$5="","",'Board Summary'!$B$5)</f>
        <v/>
      </c>
      <c r="B74" t="str">
        <f>IF('Board Summary'!$B$6="","",'Board Summary'!$B$6)</f>
        <v/>
      </c>
      <c r="C74" t="str">
        <f>IF('Board Summary'!$B$7="","",'Board Summary'!$B$7)</f>
        <v/>
      </c>
      <c r="D74" t="str">
        <f>IF('Board Summary'!$B$8="","",'Board Summary'!$B$8)</f>
        <v/>
      </c>
      <c r="E74" s="33" t="str">
        <f>IF('Board Summary'!$B$9="","",'Board Summary'!$B$9)</f>
        <v/>
      </c>
      <c r="F74" s="33" t="str">
        <f>IF('Board Summary'!$C$9="","",'Board Summary'!$C$9)</f>
        <v/>
      </c>
      <c r="G74" s="33" t="str">
        <f>IF('Board Summary'!$E$9="","",'Board Summary'!$E$9)</f>
        <v/>
      </c>
      <c r="H74" t="str">
        <f>'Legacy Export Source'!$A74</f>
        <v>1.5 MS10</v>
      </c>
      <c r="I74" t="str">
        <f>'Legacy Export Source'!$B74</f>
        <v>Not assessed</v>
      </c>
    </row>
    <row r="75" spans="1:9" x14ac:dyDescent="0.35">
      <c r="A75" t="str">
        <f>IF('Board Summary'!$B$5="","",'Board Summary'!$B$5)</f>
        <v/>
      </c>
      <c r="B75" t="str">
        <f>IF('Board Summary'!$B$6="","",'Board Summary'!$B$6)</f>
        <v/>
      </c>
      <c r="C75" t="str">
        <f>IF('Board Summary'!$B$7="","",'Board Summary'!$B$7)</f>
        <v/>
      </c>
      <c r="D75" t="str">
        <f>IF('Board Summary'!$B$8="","",'Board Summary'!$B$8)</f>
        <v/>
      </c>
      <c r="E75" s="33" t="str">
        <f>IF('Board Summary'!$B$9="","",'Board Summary'!$B$9)</f>
        <v/>
      </c>
      <c r="F75" s="33" t="str">
        <f>IF('Board Summary'!$C$9="","",'Board Summary'!$C$9)</f>
        <v/>
      </c>
      <c r="G75" s="33" t="str">
        <f>IF('Board Summary'!$E$9="","",'Board Summary'!$E$9)</f>
        <v/>
      </c>
      <c r="H75" t="str">
        <f>'Legacy Export Source'!$A75</f>
        <v>1.5 MS11</v>
      </c>
      <c r="I75" t="str">
        <f>'Legacy Export Source'!$B75</f>
        <v>Not assessed</v>
      </c>
    </row>
    <row r="76" spans="1:9" x14ac:dyDescent="0.35">
      <c r="A76" t="str">
        <f>IF('Board Summary'!$B$5="","",'Board Summary'!$B$5)</f>
        <v/>
      </c>
      <c r="B76" t="str">
        <f>IF('Board Summary'!$B$6="","",'Board Summary'!$B$6)</f>
        <v/>
      </c>
      <c r="C76" t="str">
        <f>IF('Board Summary'!$B$7="","",'Board Summary'!$B$7)</f>
        <v/>
      </c>
      <c r="D76" t="str">
        <f>IF('Board Summary'!$B$8="","",'Board Summary'!$B$8)</f>
        <v/>
      </c>
      <c r="E76" s="33" t="str">
        <f>IF('Board Summary'!$B$9="","",'Board Summary'!$B$9)</f>
        <v/>
      </c>
      <c r="F76" s="33" t="str">
        <f>IF('Board Summary'!$C$9="","",'Board Summary'!$C$9)</f>
        <v/>
      </c>
      <c r="G76" s="33" t="str">
        <f>IF('Board Summary'!$E$9="","",'Board Summary'!$E$9)</f>
        <v/>
      </c>
      <c r="H76" t="str">
        <f>'Legacy Export Source'!$A76</f>
        <v>1.5 MS12</v>
      </c>
      <c r="I76" t="str">
        <f>'Legacy Export Source'!$B76</f>
        <v>Not assessed</v>
      </c>
    </row>
    <row r="77" spans="1:9" x14ac:dyDescent="0.35">
      <c r="A77" t="str">
        <f>IF('Board Summary'!$B$5="","",'Board Summary'!$B$5)</f>
        <v/>
      </c>
      <c r="B77" t="str">
        <f>IF('Board Summary'!$B$6="","",'Board Summary'!$B$6)</f>
        <v/>
      </c>
      <c r="C77" t="str">
        <f>IF('Board Summary'!$B$7="","",'Board Summary'!$B$7)</f>
        <v/>
      </c>
      <c r="D77" t="str">
        <f>IF('Board Summary'!$B$8="","",'Board Summary'!$B$8)</f>
        <v/>
      </c>
      <c r="E77" s="33" t="str">
        <f>IF('Board Summary'!$B$9="","",'Board Summary'!$B$9)</f>
        <v/>
      </c>
      <c r="F77" s="33" t="str">
        <f>IF('Board Summary'!$C$9="","",'Board Summary'!$C$9)</f>
        <v/>
      </c>
      <c r="G77" s="33" t="str">
        <f>IF('Board Summary'!$E$9="","",'Board Summary'!$E$9)</f>
        <v/>
      </c>
      <c r="H77" t="str">
        <f>'Legacy Export Source'!$A77</f>
        <v>1.5 MS13</v>
      </c>
      <c r="I77" t="str">
        <f>'Legacy Export Source'!$B77</f>
        <v>Not assessed</v>
      </c>
    </row>
    <row r="78" spans="1:9" x14ac:dyDescent="0.35">
      <c r="A78" t="str">
        <f>IF('Board Summary'!$B$5="","",'Board Summary'!$B$5)</f>
        <v/>
      </c>
      <c r="B78" t="str">
        <f>IF('Board Summary'!$B$6="","",'Board Summary'!$B$6)</f>
        <v/>
      </c>
      <c r="C78" t="str">
        <f>IF('Board Summary'!$B$7="","",'Board Summary'!$B$7)</f>
        <v/>
      </c>
      <c r="D78" t="str">
        <f>IF('Board Summary'!$B$8="","",'Board Summary'!$B$8)</f>
        <v/>
      </c>
      <c r="E78" s="33" t="str">
        <f>IF('Board Summary'!$B$9="","",'Board Summary'!$B$9)</f>
        <v/>
      </c>
      <c r="F78" s="33" t="str">
        <f>IF('Board Summary'!$C$9="","",'Board Summary'!$C$9)</f>
        <v/>
      </c>
      <c r="G78" s="33" t="str">
        <f>IF('Board Summary'!$E$9="","",'Board Summary'!$E$9)</f>
        <v/>
      </c>
      <c r="H78" t="str">
        <f>'Legacy Export Source'!$A78</f>
        <v>1.5 QR1</v>
      </c>
      <c r="I78" t="str">
        <f>'Legacy Export Source'!$B78</f>
        <v>Not assessed</v>
      </c>
    </row>
    <row r="79" spans="1:9" x14ac:dyDescent="0.35">
      <c r="A79" t="str">
        <f>IF('Board Summary'!$B$5="","",'Board Summary'!$B$5)</f>
        <v/>
      </c>
      <c r="B79" t="str">
        <f>IF('Board Summary'!$B$6="","",'Board Summary'!$B$6)</f>
        <v/>
      </c>
      <c r="C79" t="str">
        <f>IF('Board Summary'!$B$7="","",'Board Summary'!$B$7)</f>
        <v/>
      </c>
      <c r="D79" t="str">
        <f>IF('Board Summary'!$B$8="","",'Board Summary'!$B$8)</f>
        <v/>
      </c>
      <c r="E79" s="33" t="str">
        <f>IF('Board Summary'!$B$9="","",'Board Summary'!$B$9)</f>
        <v/>
      </c>
      <c r="F79" s="33" t="str">
        <f>IF('Board Summary'!$C$9="","",'Board Summary'!$C$9)</f>
        <v/>
      </c>
      <c r="G79" s="33" t="str">
        <f>IF('Board Summary'!$E$9="","",'Board Summary'!$E$9)</f>
        <v/>
      </c>
      <c r="H79" t="str">
        <f>'Legacy Export Source'!$A79</f>
        <v>1.5 QR2</v>
      </c>
      <c r="I79" t="str">
        <f>'Legacy Export Source'!$B79</f>
        <v>Not assessed</v>
      </c>
    </row>
    <row r="80" spans="1:9" x14ac:dyDescent="0.35">
      <c r="A80" t="str">
        <f>IF('Board Summary'!$B$5="","",'Board Summary'!$B$5)</f>
        <v/>
      </c>
      <c r="B80" t="str">
        <f>IF('Board Summary'!$B$6="","",'Board Summary'!$B$6)</f>
        <v/>
      </c>
      <c r="C80" t="str">
        <f>IF('Board Summary'!$B$7="","",'Board Summary'!$B$7)</f>
        <v/>
      </c>
      <c r="D80" t="str">
        <f>IF('Board Summary'!$B$8="","",'Board Summary'!$B$8)</f>
        <v/>
      </c>
      <c r="E80" s="33" t="str">
        <f>IF('Board Summary'!$B$9="","",'Board Summary'!$B$9)</f>
        <v/>
      </c>
      <c r="F80" s="33" t="str">
        <f>IF('Board Summary'!$C$9="","",'Board Summary'!$C$9)</f>
        <v/>
      </c>
      <c r="G80" s="33" t="str">
        <f>IF('Board Summary'!$E$9="","",'Board Summary'!$E$9)</f>
        <v/>
      </c>
      <c r="H80" t="str">
        <f>'Legacy Export Source'!$A80</f>
        <v>1.5 QR3</v>
      </c>
      <c r="I80" t="str">
        <f>'Legacy Export Source'!$B80</f>
        <v>Not assessed</v>
      </c>
    </row>
    <row r="81" spans="1:9" x14ac:dyDescent="0.35">
      <c r="A81" t="str">
        <f>IF('Board Summary'!$B$5="","",'Board Summary'!$B$5)</f>
        <v/>
      </c>
      <c r="B81" t="str">
        <f>IF('Board Summary'!$B$6="","",'Board Summary'!$B$6)</f>
        <v/>
      </c>
      <c r="C81" t="str">
        <f>IF('Board Summary'!$B$7="","",'Board Summary'!$B$7)</f>
        <v/>
      </c>
      <c r="D81" t="str">
        <f>IF('Board Summary'!$B$8="","",'Board Summary'!$B$8)</f>
        <v/>
      </c>
      <c r="E81" s="33" t="str">
        <f>IF('Board Summary'!$B$9="","",'Board Summary'!$B$9)</f>
        <v/>
      </c>
      <c r="F81" s="33" t="str">
        <f>IF('Board Summary'!$C$9="","",'Board Summary'!$C$9)</f>
        <v/>
      </c>
      <c r="G81" s="33" t="str">
        <f>IF('Board Summary'!$E$9="","",'Board Summary'!$E$9)</f>
        <v/>
      </c>
      <c r="H81" t="str">
        <f>'Legacy Export Source'!$A81</f>
        <v>1.6 MS1</v>
      </c>
      <c r="I81" t="str">
        <f>'Legacy Export Source'!$B81</f>
        <v>Not assessed</v>
      </c>
    </row>
    <row r="82" spans="1:9" x14ac:dyDescent="0.35">
      <c r="A82" t="str">
        <f>IF('Board Summary'!$B$5="","",'Board Summary'!$B$5)</f>
        <v/>
      </c>
      <c r="B82" t="str">
        <f>IF('Board Summary'!$B$6="","",'Board Summary'!$B$6)</f>
        <v/>
      </c>
      <c r="C82" t="str">
        <f>IF('Board Summary'!$B$7="","",'Board Summary'!$B$7)</f>
        <v/>
      </c>
      <c r="D82" t="str">
        <f>IF('Board Summary'!$B$8="","",'Board Summary'!$B$8)</f>
        <v/>
      </c>
      <c r="E82" s="33" t="str">
        <f>IF('Board Summary'!$B$9="","",'Board Summary'!$B$9)</f>
        <v/>
      </c>
      <c r="F82" s="33" t="str">
        <f>IF('Board Summary'!$C$9="","",'Board Summary'!$C$9)</f>
        <v/>
      </c>
      <c r="G82" s="33" t="str">
        <f>IF('Board Summary'!$E$9="","",'Board Summary'!$E$9)</f>
        <v/>
      </c>
      <c r="H82" t="str">
        <f>'Legacy Export Source'!$A82</f>
        <v>1.6 MS2</v>
      </c>
      <c r="I82" t="str">
        <f>'Legacy Export Source'!$B82</f>
        <v>Not assessed</v>
      </c>
    </row>
    <row r="83" spans="1:9" x14ac:dyDescent="0.35">
      <c r="A83" t="str">
        <f>IF('Board Summary'!$B$5="","",'Board Summary'!$B$5)</f>
        <v/>
      </c>
      <c r="B83" t="str">
        <f>IF('Board Summary'!$B$6="","",'Board Summary'!$B$6)</f>
        <v/>
      </c>
      <c r="C83" t="str">
        <f>IF('Board Summary'!$B$7="","",'Board Summary'!$B$7)</f>
        <v/>
      </c>
      <c r="D83" t="str">
        <f>IF('Board Summary'!$B$8="","",'Board Summary'!$B$8)</f>
        <v/>
      </c>
      <c r="E83" s="33" t="str">
        <f>IF('Board Summary'!$B$9="","",'Board Summary'!$B$9)</f>
        <v/>
      </c>
      <c r="F83" s="33" t="str">
        <f>IF('Board Summary'!$C$9="","",'Board Summary'!$C$9)</f>
        <v/>
      </c>
      <c r="G83" s="33" t="str">
        <f>IF('Board Summary'!$E$9="","",'Board Summary'!$E$9)</f>
        <v/>
      </c>
      <c r="H83" t="str">
        <f>'Legacy Export Source'!$A83</f>
        <v>1.6 MS3</v>
      </c>
      <c r="I83" t="str">
        <f>'Legacy Export Source'!$B83</f>
        <v>Not assessed</v>
      </c>
    </row>
    <row r="84" spans="1:9" x14ac:dyDescent="0.35">
      <c r="A84" t="str">
        <f>IF('Board Summary'!$B$5="","",'Board Summary'!$B$5)</f>
        <v/>
      </c>
      <c r="B84" t="str">
        <f>IF('Board Summary'!$B$6="","",'Board Summary'!$B$6)</f>
        <v/>
      </c>
      <c r="C84" t="str">
        <f>IF('Board Summary'!$B$7="","",'Board Summary'!$B$7)</f>
        <v/>
      </c>
      <c r="D84" t="str">
        <f>IF('Board Summary'!$B$8="","",'Board Summary'!$B$8)</f>
        <v/>
      </c>
      <c r="E84" s="33" t="str">
        <f>IF('Board Summary'!$B$9="","",'Board Summary'!$B$9)</f>
        <v/>
      </c>
      <c r="F84" s="33" t="str">
        <f>IF('Board Summary'!$C$9="","",'Board Summary'!$C$9)</f>
        <v/>
      </c>
      <c r="G84" s="33" t="str">
        <f>IF('Board Summary'!$E$9="","",'Board Summary'!$E$9)</f>
        <v/>
      </c>
      <c r="H84" t="str">
        <f>'Legacy Export Source'!$A84</f>
        <v>1.6 MS4</v>
      </c>
      <c r="I84" t="str">
        <f>'Legacy Export Source'!$B84</f>
        <v>Not assessed</v>
      </c>
    </row>
    <row r="85" spans="1:9" x14ac:dyDescent="0.35">
      <c r="A85" t="str">
        <f>IF('Board Summary'!$B$5="","",'Board Summary'!$B$5)</f>
        <v/>
      </c>
      <c r="B85" t="str">
        <f>IF('Board Summary'!$B$6="","",'Board Summary'!$B$6)</f>
        <v/>
      </c>
      <c r="C85" t="str">
        <f>IF('Board Summary'!$B$7="","",'Board Summary'!$B$7)</f>
        <v/>
      </c>
      <c r="D85" t="str">
        <f>IF('Board Summary'!$B$8="","",'Board Summary'!$B$8)</f>
        <v/>
      </c>
      <c r="E85" s="33" t="str">
        <f>IF('Board Summary'!$B$9="","",'Board Summary'!$B$9)</f>
        <v/>
      </c>
      <c r="F85" s="33" t="str">
        <f>IF('Board Summary'!$C$9="","",'Board Summary'!$C$9)</f>
        <v/>
      </c>
      <c r="G85" s="33" t="str">
        <f>IF('Board Summary'!$E$9="","",'Board Summary'!$E$9)</f>
        <v/>
      </c>
      <c r="H85" t="str">
        <f>'Legacy Export Source'!$A85</f>
        <v>1.6 MS5</v>
      </c>
      <c r="I85" t="str">
        <f>'Legacy Export Source'!$B85</f>
        <v>Not assessed</v>
      </c>
    </row>
    <row r="86" spans="1:9" x14ac:dyDescent="0.35">
      <c r="A86" t="str">
        <f>IF('Board Summary'!$B$5="","",'Board Summary'!$B$5)</f>
        <v/>
      </c>
      <c r="B86" t="str">
        <f>IF('Board Summary'!$B$6="","",'Board Summary'!$B$6)</f>
        <v/>
      </c>
      <c r="C86" t="str">
        <f>IF('Board Summary'!$B$7="","",'Board Summary'!$B$7)</f>
        <v/>
      </c>
      <c r="D86" t="str">
        <f>IF('Board Summary'!$B$8="","",'Board Summary'!$B$8)</f>
        <v/>
      </c>
      <c r="E86" s="33" t="str">
        <f>IF('Board Summary'!$B$9="","",'Board Summary'!$B$9)</f>
        <v/>
      </c>
      <c r="F86" s="33" t="str">
        <f>IF('Board Summary'!$C$9="","",'Board Summary'!$C$9)</f>
        <v/>
      </c>
      <c r="G86" s="33" t="str">
        <f>IF('Board Summary'!$E$9="","",'Board Summary'!$E$9)</f>
        <v/>
      </c>
      <c r="H86" t="str">
        <f>'Legacy Export Source'!$A86</f>
        <v>1.6 MS6</v>
      </c>
      <c r="I86" t="str">
        <f>'Legacy Export Source'!$B86</f>
        <v>Not assessed</v>
      </c>
    </row>
    <row r="87" spans="1:9" x14ac:dyDescent="0.35">
      <c r="A87" t="str">
        <f>IF('Board Summary'!$B$5="","",'Board Summary'!$B$5)</f>
        <v/>
      </c>
      <c r="B87" t="str">
        <f>IF('Board Summary'!$B$6="","",'Board Summary'!$B$6)</f>
        <v/>
      </c>
      <c r="C87" t="str">
        <f>IF('Board Summary'!$B$7="","",'Board Summary'!$B$7)</f>
        <v/>
      </c>
      <c r="D87" t="str">
        <f>IF('Board Summary'!$B$8="","",'Board Summary'!$B$8)</f>
        <v/>
      </c>
      <c r="E87" s="33" t="str">
        <f>IF('Board Summary'!$B$9="","",'Board Summary'!$B$9)</f>
        <v/>
      </c>
      <c r="F87" s="33" t="str">
        <f>IF('Board Summary'!$C$9="","",'Board Summary'!$C$9)</f>
        <v/>
      </c>
      <c r="G87" s="33" t="str">
        <f>IF('Board Summary'!$E$9="","",'Board Summary'!$E$9)</f>
        <v/>
      </c>
      <c r="H87" t="str">
        <f>'Legacy Export Source'!$A87</f>
        <v>1.6 MS7</v>
      </c>
      <c r="I87" t="str">
        <f>'Legacy Export Source'!$B87</f>
        <v>Not assessed</v>
      </c>
    </row>
    <row r="88" spans="1:9" x14ac:dyDescent="0.35">
      <c r="A88" t="str">
        <f>IF('Board Summary'!$B$5="","",'Board Summary'!$B$5)</f>
        <v/>
      </c>
      <c r="B88" t="str">
        <f>IF('Board Summary'!$B$6="","",'Board Summary'!$B$6)</f>
        <v/>
      </c>
      <c r="C88" t="str">
        <f>IF('Board Summary'!$B$7="","",'Board Summary'!$B$7)</f>
        <v/>
      </c>
      <c r="D88" t="str">
        <f>IF('Board Summary'!$B$8="","",'Board Summary'!$B$8)</f>
        <v/>
      </c>
      <c r="E88" s="33" t="str">
        <f>IF('Board Summary'!$B$9="","",'Board Summary'!$B$9)</f>
        <v/>
      </c>
      <c r="F88" s="33" t="str">
        <f>IF('Board Summary'!$C$9="","",'Board Summary'!$C$9)</f>
        <v/>
      </c>
      <c r="G88" s="33" t="str">
        <f>IF('Board Summary'!$E$9="","",'Board Summary'!$E$9)</f>
        <v/>
      </c>
      <c r="H88" t="str">
        <f>'Legacy Export Source'!$A88</f>
        <v>1.6 MS8</v>
      </c>
      <c r="I88" t="str">
        <f>'Legacy Export Source'!$B88</f>
        <v>Not assessed</v>
      </c>
    </row>
    <row r="89" spans="1:9" x14ac:dyDescent="0.35">
      <c r="A89" t="str">
        <f>IF('Board Summary'!$B$5="","",'Board Summary'!$B$5)</f>
        <v/>
      </c>
      <c r="B89" t="str">
        <f>IF('Board Summary'!$B$6="","",'Board Summary'!$B$6)</f>
        <v/>
      </c>
      <c r="C89" t="str">
        <f>IF('Board Summary'!$B$7="","",'Board Summary'!$B$7)</f>
        <v/>
      </c>
      <c r="D89" t="str">
        <f>IF('Board Summary'!$B$8="","",'Board Summary'!$B$8)</f>
        <v/>
      </c>
      <c r="E89" s="33" t="str">
        <f>IF('Board Summary'!$B$9="","",'Board Summary'!$B$9)</f>
        <v/>
      </c>
      <c r="F89" s="33" t="str">
        <f>IF('Board Summary'!$C$9="","",'Board Summary'!$C$9)</f>
        <v/>
      </c>
      <c r="G89" s="33" t="str">
        <f>IF('Board Summary'!$E$9="","",'Board Summary'!$E$9)</f>
        <v/>
      </c>
      <c r="H89" t="str">
        <f>'Legacy Export Source'!$A89</f>
        <v>1.6 MS9</v>
      </c>
      <c r="I89" t="str">
        <f>'Legacy Export Source'!$B89</f>
        <v>Not assessed</v>
      </c>
    </row>
    <row r="90" spans="1:9" x14ac:dyDescent="0.35">
      <c r="A90" t="str">
        <f>IF('Board Summary'!$B$5="","",'Board Summary'!$B$5)</f>
        <v/>
      </c>
      <c r="B90" t="str">
        <f>IF('Board Summary'!$B$6="","",'Board Summary'!$B$6)</f>
        <v/>
      </c>
      <c r="C90" t="str">
        <f>IF('Board Summary'!$B$7="","",'Board Summary'!$B$7)</f>
        <v/>
      </c>
      <c r="D90" t="str">
        <f>IF('Board Summary'!$B$8="","",'Board Summary'!$B$8)</f>
        <v/>
      </c>
      <c r="E90" s="33" t="str">
        <f>IF('Board Summary'!$B$9="","",'Board Summary'!$B$9)</f>
        <v/>
      </c>
      <c r="F90" s="33" t="str">
        <f>IF('Board Summary'!$C$9="","",'Board Summary'!$C$9)</f>
        <v/>
      </c>
      <c r="G90" s="33" t="str">
        <f>IF('Board Summary'!$E$9="","",'Board Summary'!$E$9)</f>
        <v/>
      </c>
      <c r="H90" t="str">
        <f>'Legacy Export Source'!$A90</f>
        <v>1.6 MS10</v>
      </c>
      <c r="I90" t="str">
        <f>'Legacy Export Source'!$B90</f>
        <v>Not assessed</v>
      </c>
    </row>
    <row r="91" spans="1:9" x14ac:dyDescent="0.35">
      <c r="A91" t="str">
        <f>IF('Board Summary'!$B$5="","",'Board Summary'!$B$5)</f>
        <v/>
      </c>
      <c r="B91" t="str">
        <f>IF('Board Summary'!$B$6="","",'Board Summary'!$B$6)</f>
        <v/>
      </c>
      <c r="C91" t="str">
        <f>IF('Board Summary'!$B$7="","",'Board Summary'!$B$7)</f>
        <v/>
      </c>
      <c r="D91" t="str">
        <f>IF('Board Summary'!$B$8="","",'Board Summary'!$B$8)</f>
        <v/>
      </c>
      <c r="E91" s="33" t="str">
        <f>IF('Board Summary'!$B$9="","",'Board Summary'!$B$9)</f>
        <v/>
      </c>
      <c r="F91" s="33" t="str">
        <f>IF('Board Summary'!$C$9="","",'Board Summary'!$C$9)</f>
        <v/>
      </c>
      <c r="G91" s="33" t="str">
        <f>IF('Board Summary'!$E$9="","",'Board Summary'!$E$9)</f>
        <v/>
      </c>
      <c r="H91" t="str">
        <f>'Legacy Export Source'!$A91</f>
        <v>1.6 MS11</v>
      </c>
      <c r="I91" t="str">
        <f>'Legacy Export Source'!$B91</f>
        <v>Not assessed</v>
      </c>
    </row>
    <row r="92" spans="1:9" x14ac:dyDescent="0.35">
      <c r="A92" t="str">
        <f>IF('Board Summary'!$B$5="","",'Board Summary'!$B$5)</f>
        <v/>
      </c>
      <c r="B92" t="str">
        <f>IF('Board Summary'!$B$6="","",'Board Summary'!$B$6)</f>
        <v/>
      </c>
      <c r="C92" t="str">
        <f>IF('Board Summary'!$B$7="","",'Board Summary'!$B$7)</f>
        <v/>
      </c>
      <c r="D92" t="str">
        <f>IF('Board Summary'!$B$8="","",'Board Summary'!$B$8)</f>
        <v/>
      </c>
      <c r="E92" s="33" t="str">
        <f>IF('Board Summary'!$B$9="","",'Board Summary'!$B$9)</f>
        <v/>
      </c>
      <c r="F92" s="33" t="str">
        <f>IF('Board Summary'!$C$9="","",'Board Summary'!$C$9)</f>
        <v/>
      </c>
      <c r="G92" s="33" t="str">
        <f>IF('Board Summary'!$E$9="","",'Board Summary'!$E$9)</f>
        <v/>
      </c>
      <c r="H92" t="str">
        <f>'Legacy Export Source'!$A92</f>
        <v>1.6 QR1</v>
      </c>
      <c r="I92" t="str">
        <f>'Legacy Export Source'!$B92</f>
        <v>Not assessed</v>
      </c>
    </row>
    <row r="93" spans="1:9" x14ac:dyDescent="0.35">
      <c r="A93" t="str">
        <f>IF('Board Summary'!$B$5="","",'Board Summary'!$B$5)</f>
        <v/>
      </c>
      <c r="B93" t="str">
        <f>IF('Board Summary'!$B$6="","",'Board Summary'!$B$6)</f>
        <v/>
      </c>
      <c r="C93" t="str">
        <f>IF('Board Summary'!$B$7="","",'Board Summary'!$B$7)</f>
        <v/>
      </c>
      <c r="D93" t="str">
        <f>IF('Board Summary'!$B$8="","",'Board Summary'!$B$8)</f>
        <v/>
      </c>
      <c r="E93" s="33" t="str">
        <f>IF('Board Summary'!$B$9="","",'Board Summary'!$B$9)</f>
        <v/>
      </c>
      <c r="F93" s="33" t="str">
        <f>IF('Board Summary'!$C$9="","",'Board Summary'!$C$9)</f>
        <v/>
      </c>
      <c r="G93" s="33" t="str">
        <f>IF('Board Summary'!$E$9="","",'Board Summary'!$E$9)</f>
        <v/>
      </c>
      <c r="H93" t="str">
        <f>'Legacy Export Source'!$A93</f>
        <v>1.6 QR2</v>
      </c>
      <c r="I93" t="str">
        <f>'Legacy Export Source'!$B93</f>
        <v>Not assessed</v>
      </c>
    </row>
    <row r="94" spans="1:9" x14ac:dyDescent="0.35">
      <c r="A94" t="str">
        <f>IF('Board Summary'!$B$5="","",'Board Summary'!$B$5)</f>
        <v/>
      </c>
      <c r="B94" t="str">
        <f>IF('Board Summary'!$B$6="","",'Board Summary'!$B$6)</f>
        <v/>
      </c>
      <c r="C94" t="str">
        <f>IF('Board Summary'!$B$7="","",'Board Summary'!$B$7)</f>
        <v/>
      </c>
      <c r="D94" t="str">
        <f>IF('Board Summary'!$B$8="","",'Board Summary'!$B$8)</f>
        <v/>
      </c>
      <c r="E94" s="33" t="str">
        <f>IF('Board Summary'!$B$9="","",'Board Summary'!$B$9)</f>
        <v/>
      </c>
      <c r="F94" s="33" t="str">
        <f>IF('Board Summary'!$C$9="","",'Board Summary'!$C$9)</f>
        <v/>
      </c>
      <c r="G94" s="33" t="str">
        <f>IF('Board Summary'!$E$9="","",'Board Summary'!$E$9)</f>
        <v/>
      </c>
      <c r="H94" t="str">
        <f>'Legacy Export Source'!$A94</f>
        <v>1.6 QR3</v>
      </c>
      <c r="I94" t="str">
        <f>'Legacy Export Source'!$B94</f>
        <v>Not assessed</v>
      </c>
    </row>
    <row r="95" spans="1:9" x14ac:dyDescent="0.35">
      <c r="A95" t="str">
        <f>IF('Board Summary'!$B$5="","",'Board Summary'!$B$5)</f>
        <v/>
      </c>
      <c r="B95" t="str">
        <f>IF('Board Summary'!$B$6="","",'Board Summary'!$B$6)</f>
        <v/>
      </c>
      <c r="C95" t="str">
        <f>IF('Board Summary'!$B$7="","",'Board Summary'!$B$7)</f>
        <v/>
      </c>
      <c r="D95" t="str">
        <f>IF('Board Summary'!$B$8="","",'Board Summary'!$B$8)</f>
        <v/>
      </c>
      <c r="E95" s="33" t="str">
        <f>IF('Board Summary'!$B$9="","",'Board Summary'!$B$9)</f>
        <v/>
      </c>
      <c r="F95" s="33" t="str">
        <f>IF('Board Summary'!$C$9="","",'Board Summary'!$C$9)</f>
        <v/>
      </c>
      <c r="G95" s="33" t="str">
        <f>IF('Board Summary'!$E$9="","",'Board Summary'!$E$9)</f>
        <v/>
      </c>
      <c r="H95" t="str">
        <f>'Legacy Export Source'!$A95</f>
        <v>1.6 QR4</v>
      </c>
      <c r="I95" t="str">
        <f>'Legacy Export Source'!$B95</f>
        <v>Not assessed</v>
      </c>
    </row>
    <row r="96" spans="1:9" x14ac:dyDescent="0.35">
      <c r="A96" t="str">
        <f>IF('Board Summary'!$B$5="","",'Board Summary'!$B$5)</f>
        <v/>
      </c>
      <c r="B96" t="str">
        <f>IF('Board Summary'!$B$6="","",'Board Summary'!$B$6)</f>
        <v/>
      </c>
      <c r="C96" t="str">
        <f>IF('Board Summary'!$B$7="","",'Board Summary'!$B$7)</f>
        <v/>
      </c>
      <c r="D96" t="str">
        <f>IF('Board Summary'!$B$8="","",'Board Summary'!$B$8)</f>
        <v/>
      </c>
      <c r="E96" s="33" t="str">
        <f>IF('Board Summary'!$B$9="","",'Board Summary'!$B$9)</f>
        <v/>
      </c>
      <c r="F96" s="33" t="str">
        <f>IF('Board Summary'!$C$9="","",'Board Summary'!$C$9)</f>
        <v/>
      </c>
      <c r="G96" s="33" t="str">
        <f>IF('Board Summary'!$E$9="","",'Board Summary'!$E$9)</f>
        <v/>
      </c>
      <c r="H96" t="str">
        <f>'Legacy Export Source'!$A96</f>
        <v>1.6 QR5</v>
      </c>
      <c r="I96" t="str">
        <f>'Legacy Export Source'!$B96</f>
        <v>Not assessed</v>
      </c>
    </row>
    <row r="97" spans="1:9" x14ac:dyDescent="0.35">
      <c r="A97" t="str">
        <f>IF('Board Summary'!$B$5="","",'Board Summary'!$B$5)</f>
        <v/>
      </c>
      <c r="B97" t="str">
        <f>IF('Board Summary'!$B$6="","",'Board Summary'!$B$6)</f>
        <v/>
      </c>
      <c r="C97" t="str">
        <f>IF('Board Summary'!$B$7="","",'Board Summary'!$B$7)</f>
        <v/>
      </c>
      <c r="D97" t="str">
        <f>IF('Board Summary'!$B$8="","",'Board Summary'!$B$8)</f>
        <v/>
      </c>
      <c r="E97" s="33" t="str">
        <f>IF('Board Summary'!$B$9="","",'Board Summary'!$B$9)</f>
        <v/>
      </c>
      <c r="F97" s="33" t="str">
        <f>IF('Board Summary'!$C$9="","",'Board Summary'!$C$9)</f>
        <v/>
      </c>
      <c r="G97" s="33" t="str">
        <f>IF('Board Summary'!$E$9="","",'Board Summary'!$E$9)</f>
        <v/>
      </c>
      <c r="H97" t="str">
        <f>'Legacy Export Source'!$A97</f>
        <v>1.6 QR6</v>
      </c>
      <c r="I97" t="str">
        <f>'Legacy Export Source'!$B97</f>
        <v>Not assessed</v>
      </c>
    </row>
    <row r="98" spans="1:9" x14ac:dyDescent="0.35">
      <c r="A98" t="str">
        <f>IF('Board Summary'!$B$5="","",'Board Summary'!$B$5)</f>
        <v/>
      </c>
      <c r="B98" t="str">
        <f>IF('Board Summary'!$B$6="","",'Board Summary'!$B$6)</f>
        <v/>
      </c>
      <c r="C98" t="str">
        <f>IF('Board Summary'!$B$7="","",'Board Summary'!$B$7)</f>
        <v/>
      </c>
      <c r="D98" t="str">
        <f>IF('Board Summary'!$B$8="","",'Board Summary'!$B$8)</f>
        <v/>
      </c>
      <c r="E98" s="33" t="str">
        <f>IF('Board Summary'!$B$9="","",'Board Summary'!$B$9)</f>
        <v/>
      </c>
      <c r="F98" s="33" t="str">
        <f>IF('Board Summary'!$C$9="","",'Board Summary'!$C$9)</f>
        <v/>
      </c>
      <c r="G98" s="33" t="str">
        <f>IF('Board Summary'!$E$9="","",'Board Summary'!$E$9)</f>
        <v/>
      </c>
      <c r="H98" t="str">
        <f>'Legacy Export Source'!$A98</f>
        <v>1.7 MS1</v>
      </c>
      <c r="I98" t="str">
        <f>'Legacy Export Source'!$B98</f>
        <v>Not assessed</v>
      </c>
    </row>
    <row r="99" spans="1:9" x14ac:dyDescent="0.35">
      <c r="A99" t="str">
        <f>IF('Board Summary'!$B$5="","",'Board Summary'!$B$5)</f>
        <v/>
      </c>
      <c r="B99" t="str">
        <f>IF('Board Summary'!$B$6="","",'Board Summary'!$B$6)</f>
        <v/>
      </c>
      <c r="C99" t="str">
        <f>IF('Board Summary'!$B$7="","",'Board Summary'!$B$7)</f>
        <v/>
      </c>
      <c r="D99" t="str">
        <f>IF('Board Summary'!$B$8="","",'Board Summary'!$B$8)</f>
        <v/>
      </c>
      <c r="E99" s="33" t="str">
        <f>IF('Board Summary'!$B$9="","",'Board Summary'!$B$9)</f>
        <v/>
      </c>
      <c r="F99" s="33" t="str">
        <f>IF('Board Summary'!$C$9="","",'Board Summary'!$C$9)</f>
        <v/>
      </c>
      <c r="G99" s="33" t="str">
        <f>IF('Board Summary'!$E$9="","",'Board Summary'!$E$9)</f>
        <v/>
      </c>
      <c r="H99" t="str">
        <f>'Legacy Export Source'!$A99</f>
        <v>1.7 MS2</v>
      </c>
      <c r="I99" t="str">
        <f>'Legacy Export Source'!$B99</f>
        <v>Not assessed</v>
      </c>
    </row>
    <row r="100" spans="1:9" x14ac:dyDescent="0.35">
      <c r="A100" t="str">
        <f>IF('Board Summary'!$B$5="","",'Board Summary'!$B$5)</f>
        <v/>
      </c>
      <c r="B100" t="str">
        <f>IF('Board Summary'!$B$6="","",'Board Summary'!$B$6)</f>
        <v/>
      </c>
      <c r="C100" t="str">
        <f>IF('Board Summary'!$B$7="","",'Board Summary'!$B$7)</f>
        <v/>
      </c>
      <c r="D100" t="str">
        <f>IF('Board Summary'!$B$8="","",'Board Summary'!$B$8)</f>
        <v/>
      </c>
      <c r="E100" s="33" t="str">
        <f>IF('Board Summary'!$B$9="","",'Board Summary'!$B$9)</f>
        <v/>
      </c>
      <c r="F100" s="33" t="str">
        <f>IF('Board Summary'!$C$9="","",'Board Summary'!$C$9)</f>
        <v/>
      </c>
      <c r="G100" s="33" t="str">
        <f>IF('Board Summary'!$E$9="","",'Board Summary'!$E$9)</f>
        <v/>
      </c>
      <c r="H100" t="str">
        <f>'Legacy Export Source'!$A100</f>
        <v>1.7 MS3</v>
      </c>
      <c r="I100" t="str">
        <f>'Legacy Export Source'!$B100</f>
        <v>Not assessed</v>
      </c>
    </row>
    <row r="101" spans="1:9" x14ac:dyDescent="0.35">
      <c r="A101" t="str">
        <f>IF('Board Summary'!$B$5="","",'Board Summary'!$B$5)</f>
        <v/>
      </c>
      <c r="B101" t="str">
        <f>IF('Board Summary'!$B$6="","",'Board Summary'!$B$6)</f>
        <v/>
      </c>
      <c r="C101" t="str">
        <f>IF('Board Summary'!$B$7="","",'Board Summary'!$B$7)</f>
        <v/>
      </c>
      <c r="D101" t="str">
        <f>IF('Board Summary'!$B$8="","",'Board Summary'!$B$8)</f>
        <v/>
      </c>
      <c r="E101" s="33" t="str">
        <f>IF('Board Summary'!$B$9="","",'Board Summary'!$B$9)</f>
        <v/>
      </c>
      <c r="F101" s="33" t="str">
        <f>IF('Board Summary'!$C$9="","",'Board Summary'!$C$9)</f>
        <v/>
      </c>
      <c r="G101" s="33" t="str">
        <f>IF('Board Summary'!$E$9="","",'Board Summary'!$E$9)</f>
        <v/>
      </c>
      <c r="H101" t="str">
        <f>'Legacy Export Source'!$A101</f>
        <v>1.7 MS4</v>
      </c>
      <c r="I101" t="str">
        <f>'Legacy Export Source'!$B101</f>
        <v>Not assessed</v>
      </c>
    </row>
    <row r="102" spans="1:9" x14ac:dyDescent="0.35">
      <c r="A102" t="str">
        <f>IF('Board Summary'!$B$5="","",'Board Summary'!$B$5)</f>
        <v/>
      </c>
      <c r="B102" t="str">
        <f>IF('Board Summary'!$B$6="","",'Board Summary'!$B$6)</f>
        <v/>
      </c>
      <c r="C102" t="str">
        <f>IF('Board Summary'!$B$7="","",'Board Summary'!$B$7)</f>
        <v/>
      </c>
      <c r="D102" t="str">
        <f>IF('Board Summary'!$B$8="","",'Board Summary'!$B$8)</f>
        <v/>
      </c>
      <c r="E102" s="33" t="str">
        <f>IF('Board Summary'!$B$9="","",'Board Summary'!$B$9)</f>
        <v/>
      </c>
      <c r="F102" s="33" t="str">
        <f>IF('Board Summary'!$C$9="","",'Board Summary'!$C$9)</f>
        <v/>
      </c>
      <c r="G102" s="33" t="str">
        <f>IF('Board Summary'!$E$9="","",'Board Summary'!$E$9)</f>
        <v/>
      </c>
      <c r="H102" t="str">
        <f>'Legacy Export Source'!$A102</f>
        <v>1.7 MS5</v>
      </c>
      <c r="I102" t="str">
        <f>'Legacy Export Source'!$B102</f>
        <v>Not assessed</v>
      </c>
    </row>
    <row r="103" spans="1:9" x14ac:dyDescent="0.35">
      <c r="A103" t="str">
        <f>IF('Board Summary'!$B$5="","",'Board Summary'!$B$5)</f>
        <v/>
      </c>
      <c r="B103" t="str">
        <f>IF('Board Summary'!$B$6="","",'Board Summary'!$B$6)</f>
        <v/>
      </c>
      <c r="C103" t="str">
        <f>IF('Board Summary'!$B$7="","",'Board Summary'!$B$7)</f>
        <v/>
      </c>
      <c r="D103" t="str">
        <f>IF('Board Summary'!$B$8="","",'Board Summary'!$B$8)</f>
        <v/>
      </c>
      <c r="E103" s="33" t="str">
        <f>IF('Board Summary'!$B$9="","",'Board Summary'!$B$9)</f>
        <v/>
      </c>
      <c r="F103" s="33" t="str">
        <f>IF('Board Summary'!$C$9="","",'Board Summary'!$C$9)</f>
        <v/>
      </c>
      <c r="G103" s="33" t="str">
        <f>IF('Board Summary'!$E$9="","",'Board Summary'!$E$9)</f>
        <v/>
      </c>
      <c r="H103" t="str">
        <f>'Legacy Export Source'!$A103</f>
        <v>1.7 MS6</v>
      </c>
      <c r="I103" t="str">
        <f>'Legacy Export Source'!$B103</f>
        <v>Not assessed</v>
      </c>
    </row>
    <row r="104" spans="1:9" x14ac:dyDescent="0.35">
      <c r="A104" t="str">
        <f>IF('Board Summary'!$B$5="","",'Board Summary'!$B$5)</f>
        <v/>
      </c>
      <c r="B104" t="str">
        <f>IF('Board Summary'!$B$6="","",'Board Summary'!$B$6)</f>
        <v/>
      </c>
      <c r="C104" t="str">
        <f>IF('Board Summary'!$B$7="","",'Board Summary'!$B$7)</f>
        <v/>
      </c>
      <c r="D104" t="str">
        <f>IF('Board Summary'!$B$8="","",'Board Summary'!$B$8)</f>
        <v/>
      </c>
      <c r="E104" s="33" t="str">
        <f>IF('Board Summary'!$B$9="","",'Board Summary'!$B$9)</f>
        <v/>
      </c>
      <c r="F104" s="33" t="str">
        <f>IF('Board Summary'!$C$9="","",'Board Summary'!$C$9)</f>
        <v/>
      </c>
      <c r="G104" s="33" t="str">
        <f>IF('Board Summary'!$E$9="","",'Board Summary'!$E$9)</f>
        <v/>
      </c>
      <c r="H104" t="str">
        <f>'Legacy Export Source'!$A104</f>
        <v>1.7 MS7</v>
      </c>
      <c r="I104" t="str">
        <f>'Legacy Export Source'!$B104</f>
        <v>Not assessed</v>
      </c>
    </row>
    <row r="105" spans="1:9" x14ac:dyDescent="0.35">
      <c r="A105" t="str">
        <f>IF('Board Summary'!$B$5="","",'Board Summary'!$B$5)</f>
        <v/>
      </c>
      <c r="B105" t="str">
        <f>IF('Board Summary'!$B$6="","",'Board Summary'!$B$6)</f>
        <v/>
      </c>
      <c r="C105" t="str">
        <f>IF('Board Summary'!$B$7="","",'Board Summary'!$B$7)</f>
        <v/>
      </c>
      <c r="D105" t="str">
        <f>IF('Board Summary'!$B$8="","",'Board Summary'!$B$8)</f>
        <v/>
      </c>
      <c r="E105" s="33" t="str">
        <f>IF('Board Summary'!$B$9="","",'Board Summary'!$B$9)</f>
        <v/>
      </c>
      <c r="F105" s="33" t="str">
        <f>IF('Board Summary'!$C$9="","",'Board Summary'!$C$9)</f>
        <v/>
      </c>
      <c r="G105" s="33" t="str">
        <f>IF('Board Summary'!$E$9="","",'Board Summary'!$E$9)</f>
        <v/>
      </c>
      <c r="H105" t="str">
        <f>'Legacy Export Source'!$A105</f>
        <v>1.7 MS8</v>
      </c>
      <c r="I105" t="str">
        <f>'Legacy Export Source'!$B105</f>
        <v>Not assessed</v>
      </c>
    </row>
    <row r="106" spans="1:9" x14ac:dyDescent="0.35">
      <c r="A106" t="str">
        <f>IF('Board Summary'!$B$5="","",'Board Summary'!$B$5)</f>
        <v/>
      </c>
      <c r="B106" t="str">
        <f>IF('Board Summary'!$B$6="","",'Board Summary'!$B$6)</f>
        <v/>
      </c>
      <c r="C106" t="str">
        <f>IF('Board Summary'!$B$7="","",'Board Summary'!$B$7)</f>
        <v/>
      </c>
      <c r="D106" t="str">
        <f>IF('Board Summary'!$B$8="","",'Board Summary'!$B$8)</f>
        <v/>
      </c>
      <c r="E106" s="33" t="str">
        <f>IF('Board Summary'!$B$9="","",'Board Summary'!$B$9)</f>
        <v/>
      </c>
      <c r="F106" s="33" t="str">
        <f>IF('Board Summary'!$C$9="","",'Board Summary'!$C$9)</f>
        <v/>
      </c>
      <c r="G106" s="33" t="str">
        <f>IF('Board Summary'!$E$9="","",'Board Summary'!$E$9)</f>
        <v/>
      </c>
      <c r="H106" t="str">
        <f>'Legacy Export Source'!$A106</f>
        <v>1.7 QR1</v>
      </c>
      <c r="I106" t="str">
        <f>'Legacy Export Source'!$B106</f>
        <v>Not assessed</v>
      </c>
    </row>
    <row r="107" spans="1:9" x14ac:dyDescent="0.35">
      <c r="A107" t="str">
        <f>IF('Board Summary'!$B$5="","",'Board Summary'!$B$5)</f>
        <v/>
      </c>
      <c r="B107" t="str">
        <f>IF('Board Summary'!$B$6="","",'Board Summary'!$B$6)</f>
        <v/>
      </c>
      <c r="C107" t="str">
        <f>IF('Board Summary'!$B$7="","",'Board Summary'!$B$7)</f>
        <v/>
      </c>
      <c r="D107" t="str">
        <f>IF('Board Summary'!$B$8="","",'Board Summary'!$B$8)</f>
        <v/>
      </c>
      <c r="E107" s="33" t="str">
        <f>IF('Board Summary'!$B$9="","",'Board Summary'!$B$9)</f>
        <v/>
      </c>
      <c r="F107" s="33" t="str">
        <f>IF('Board Summary'!$C$9="","",'Board Summary'!$C$9)</f>
        <v/>
      </c>
      <c r="G107" s="33" t="str">
        <f>IF('Board Summary'!$E$9="","",'Board Summary'!$E$9)</f>
        <v/>
      </c>
      <c r="H107" t="str">
        <f>'Legacy Export Source'!$A107</f>
        <v>1.7 QR2</v>
      </c>
      <c r="I107" t="str">
        <f>'Legacy Export Source'!$B107</f>
        <v>Not assessed</v>
      </c>
    </row>
    <row r="108" spans="1:9" x14ac:dyDescent="0.35">
      <c r="A108" t="str">
        <f>IF('Board Summary'!$B$5="","",'Board Summary'!$B$5)</f>
        <v/>
      </c>
      <c r="B108" t="str">
        <f>IF('Board Summary'!$B$6="","",'Board Summary'!$B$6)</f>
        <v/>
      </c>
      <c r="C108" t="str">
        <f>IF('Board Summary'!$B$7="","",'Board Summary'!$B$7)</f>
        <v/>
      </c>
      <c r="D108" t="str">
        <f>IF('Board Summary'!$B$8="","",'Board Summary'!$B$8)</f>
        <v/>
      </c>
      <c r="E108" s="33" t="str">
        <f>IF('Board Summary'!$B$9="","",'Board Summary'!$B$9)</f>
        <v/>
      </c>
      <c r="F108" s="33" t="str">
        <f>IF('Board Summary'!$C$9="","",'Board Summary'!$C$9)</f>
        <v/>
      </c>
      <c r="G108" s="33" t="str">
        <f>IF('Board Summary'!$E$9="","",'Board Summary'!$E$9)</f>
        <v/>
      </c>
      <c r="H108" t="str">
        <f>'Legacy Export Source'!$A108</f>
        <v>1.7 QR3</v>
      </c>
      <c r="I108" t="str">
        <f>'Legacy Export Source'!$B108</f>
        <v>Not assessed</v>
      </c>
    </row>
    <row r="109" spans="1:9" x14ac:dyDescent="0.35">
      <c r="A109" t="str">
        <f>IF('Board Summary'!$B$5="","",'Board Summary'!$B$5)</f>
        <v/>
      </c>
      <c r="B109" t="str">
        <f>IF('Board Summary'!$B$6="","",'Board Summary'!$B$6)</f>
        <v/>
      </c>
      <c r="C109" t="str">
        <f>IF('Board Summary'!$B$7="","",'Board Summary'!$B$7)</f>
        <v/>
      </c>
      <c r="D109" t="str">
        <f>IF('Board Summary'!$B$8="","",'Board Summary'!$B$8)</f>
        <v/>
      </c>
      <c r="E109" s="33" t="str">
        <f>IF('Board Summary'!$B$9="","",'Board Summary'!$B$9)</f>
        <v/>
      </c>
      <c r="F109" s="33" t="str">
        <f>IF('Board Summary'!$C$9="","",'Board Summary'!$C$9)</f>
        <v/>
      </c>
      <c r="G109" s="33" t="str">
        <f>IF('Board Summary'!$E$9="","",'Board Summary'!$E$9)</f>
        <v/>
      </c>
      <c r="H109" t="str">
        <f>'Legacy Export Source'!$A109</f>
        <v>1.7 QR4</v>
      </c>
      <c r="I109" t="str">
        <f>'Legacy Export Source'!$B109</f>
        <v>Not assessed</v>
      </c>
    </row>
    <row r="110" spans="1:9" x14ac:dyDescent="0.35">
      <c r="A110" t="str">
        <f>IF('Board Summary'!$B$5="","",'Board Summary'!$B$5)</f>
        <v/>
      </c>
      <c r="B110" t="str">
        <f>IF('Board Summary'!$B$6="","",'Board Summary'!$B$6)</f>
        <v/>
      </c>
      <c r="C110" t="str">
        <f>IF('Board Summary'!$B$7="","",'Board Summary'!$B$7)</f>
        <v/>
      </c>
      <c r="D110" t="str">
        <f>IF('Board Summary'!$B$8="","",'Board Summary'!$B$8)</f>
        <v/>
      </c>
      <c r="E110" s="33" t="str">
        <f>IF('Board Summary'!$B$9="","",'Board Summary'!$B$9)</f>
        <v/>
      </c>
      <c r="F110" s="33" t="str">
        <f>IF('Board Summary'!$C$9="","",'Board Summary'!$C$9)</f>
        <v/>
      </c>
      <c r="G110" s="33" t="str">
        <f>IF('Board Summary'!$E$9="","",'Board Summary'!$E$9)</f>
        <v/>
      </c>
      <c r="H110" t="str">
        <f>'Legacy Export Source'!$A110</f>
        <v>1.7 QR5</v>
      </c>
      <c r="I110" t="str">
        <f>'Legacy Export Source'!$B110</f>
        <v>Not assessed</v>
      </c>
    </row>
    <row r="111" spans="1:9" x14ac:dyDescent="0.35">
      <c r="A111" t="str">
        <f>IF('Board Summary'!$B$5="","",'Board Summary'!$B$5)</f>
        <v/>
      </c>
      <c r="B111" t="str">
        <f>IF('Board Summary'!$B$6="","",'Board Summary'!$B$6)</f>
        <v/>
      </c>
      <c r="C111" t="str">
        <f>IF('Board Summary'!$B$7="","",'Board Summary'!$B$7)</f>
        <v/>
      </c>
      <c r="D111" t="str">
        <f>IF('Board Summary'!$B$8="","",'Board Summary'!$B$8)</f>
        <v/>
      </c>
      <c r="E111" s="33" t="str">
        <f>IF('Board Summary'!$B$9="","",'Board Summary'!$B$9)</f>
        <v/>
      </c>
      <c r="F111" s="33" t="str">
        <f>IF('Board Summary'!$C$9="","",'Board Summary'!$C$9)</f>
        <v/>
      </c>
      <c r="G111" s="33" t="str">
        <f>IF('Board Summary'!$E$9="","",'Board Summary'!$E$9)</f>
        <v/>
      </c>
      <c r="H111" t="str">
        <f>'Legacy Export Source'!$A111</f>
        <v>1.7 QR6</v>
      </c>
      <c r="I111" t="str">
        <f>'Legacy Export Source'!$B111</f>
        <v>Not assessed</v>
      </c>
    </row>
    <row r="112" spans="1:9" x14ac:dyDescent="0.35">
      <c r="A112" t="str">
        <f>IF('Board Summary'!$B$5="","",'Board Summary'!$B$5)</f>
        <v/>
      </c>
      <c r="B112" t="str">
        <f>IF('Board Summary'!$B$6="","",'Board Summary'!$B$6)</f>
        <v/>
      </c>
      <c r="C112" t="str">
        <f>IF('Board Summary'!$B$7="","",'Board Summary'!$B$7)</f>
        <v/>
      </c>
      <c r="D112" t="str">
        <f>IF('Board Summary'!$B$8="","",'Board Summary'!$B$8)</f>
        <v/>
      </c>
      <c r="E112" s="33" t="str">
        <f>IF('Board Summary'!$B$9="","",'Board Summary'!$B$9)</f>
        <v/>
      </c>
      <c r="F112" s="33" t="str">
        <f>IF('Board Summary'!$C$9="","",'Board Summary'!$C$9)</f>
        <v/>
      </c>
      <c r="G112" s="33" t="str">
        <f>IF('Board Summary'!$E$9="","",'Board Summary'!$E$9)</f>
        <v/>
      </c>
      <c r="H112" t="str">
        <f>'Legacy Export Source'!$A112</f>
        <v>1.8 MS1</v>
      </c>
      <c r="I112" t="str">
        <f>'Legacy Export Source'!$B112</f>
        <v>Not assessed</v>
      </c>
    </row>
    <row r="113" spans="1:9" x14ac:dyDescent="0.35">
      <c r="A113" t="str">
        <f>IF('Board Summary'!$B$5="","",'Board Summary'!$B$5)</f>
        <v/>
      </c>
      <c r="B113" t="str">
        <f>IF('Board Summary'!$B$6="","",'Board Summary'!$B$6)</f>
        <v/>
      </c>
      <c r="C113" t="str">
        <f>IF('Board Summary'!$B$7="","",'Board Summary'!$B$7)</f>
        <v/>
      </c>
      <c r="D113" t="str">
        <f>IF('Board Summary'!$B$8="","",'Board Summary'!$B$8)</f>
        <v/>
      </c>
      <c r="E113" s="33" t="str">
        <f>IF('Board Summary'!$B$9="","",'Board Summary'!$B$9)</f>
        <v/>
      </c>
      <c r="F113" s="33" t="str">
        <f>IF('Board Summary'!$C$9="","",'Board Summary'!$C$9)</f>
        <v/>
      </c>
      <c r="G113" s="33" t="str">
        <f>IF('Board Summary'!$E$9="","",'Board Summary'!$E$9)</f>
        <v/>
      </c>
      <c r="H113" t="str">
        <f>'Legacy Export Source'!$A113</f>
        <v>1.8 MS2</v>
      </c>
      <c r="I113" t="str">
        <f>'Legacy Export Source'!$B113</f>
        <v>Not assessed</v>
      </c>
    </row>
    <row r="114" spans="1:9" x14ac:dyDescent="0.35">
      <c r="A114" t="str">
        <f>IF('Board Summary'!$B$5="","",'Board Summary'!$B$5)</f>
        <v/>
      </c>
      <c r="B114" t="str">
        <f>IF('Board Summary'!$B$6="","",'Board Summary'!$B$6)</f>
        <v/>
      </c>
      <c r="C114" t="str">
        <f>IF('Board Summary'!$B$7="","",'Board Summary'!$B$7)</f>
        <v/>
      </c>
      <c r="D114" t="str">
        <f>IF('Board Summary'!$B$8="","",'Board Summary'!$B$8)</f>
        <v/>
      </c>
      <c r="E114" s="33" t="str">
        <f>IF('Board Summary'!$B$9="","",'Board Summary'!$B$9)</f>
        <v/>
      </c>
      <c r="F114" s="33" t="str">
        <f>IF('Board Summary'!$C$9="","",'Board Summary'!$C$9)</f>
        <v/>
      </c>
      <c r="G114" s="33" t="str">
        <f>IF('Board Summary'!$E$9="","",'Board Summary'!$E$9)</f>
        <v/>
      </c>
      <c r="H114" t="str">
        <f>'Legacy Export Source'!$A114</f>
        <v>1.8 MS3</v>
      </c>
      <c r="I114" t="str">
        <f>'Legacy Export Source'!$B114</f>
        <v>Not assessed</v>
      </c>
    </row>
    <row r="115" spans="1:9" x14ac:dyDescent="0.35">
      <c r="A115" t="str">
        <f>IF('Board Summary'!$B$5="","",'Board Summary'!$B$5)</f>
        <v/>
      </c>
      <c r="B115" t="str">
        <f>IF('Board Summary'!$B$6="","",'Board Summary'!$B$6)</f>
        <v/>
      </c>
      <c r="C115" t="str">
        <f>IF('Board Summary'!$B$7="","",'Board Summary'!$B$7)</f>
        <v/>
      </c>
      <c r="D115" t="str">
        <f>IF('Board Summary'!$B$8="","",'Board Summary'!$B$8)</f>
        <v/>
      </c>
      <c r="E115" s="33" t="str">
        <f>IF('Board Summary'!$B$9="","",'Board Summary'!$B$9)</f>
        <v/>
      </c>
      <c r="F115" s="33" t="str">
        <f>IF('Board Summary'!$C$9="","",'Board Summary'!$C$9)</f>
        <v/>
      </c>
      <c r="G115" s="33" t="str">
        <f>IF('Board Summary'!$E$9="","",'Board Summary'!$E$9)</f>
        <v/>
      </c>
      <c r="H115" t="str">
        <f>'Legacy Export Source'!$A115</f>
        <v>1.8 MS4</v>
      </c>
      <c r="I115" t="str">
        <f>'Legacy Export Source'!$B115</f>
        <v>Not assessed</v>
      </c>
    </row>
    <row r="116" spans="1:9" x14ac:dyDescent="0.35">
      <c r="A116" t="str">
        <f>IF('Board Summary'!$B$5="","",'Board Summary'!$B$5)</f>
        <v/>
      </c>
      <c r="B116" t="str">
        <f>IF('Board Summary'!$B$6="","",'Board Summary'!$B$6)</f>
        <v/>
      </c>
      <c r="C116" t="str">
        <f>IF('Board Summary'!$B$7="","",'Board Summary'!$B$7)</f>
        <v/>
      </c>
      <c r="D116" t="str">
        <f>IF('Board Summary'!$B$8="","",'Board Summary'!$B$8)</f>
        <v/>
      </c>
      <c r="E116" s="33" t="str">
        <f>IF('Board Summary'!$B$9="","",'Board Summary'!$B$9)</f>
        <v/>
      </c>
      <c r="F116" s="33" t="str">
        <f>IF('Board Summary'!$C$9="","",'Board Summary'!$C$9)</f>
        <v/>
      </c>
      <c r="G116" s="33" t="str">
        <f>IF('Board Summary'!$E$9="","",'Board Summary'!$E$9)</f>
        <v/>
      </c>
      <c r="H116" t="str">
        <f>'Legacy Export Source'!$A116</f>
        <v>1.8 MS5</v>
      </c>
      <c r="I116" t="str">
        <f>'Legacy Export Source'!$B116</f>
        <v>Not assessed</v>
      </c>
    </row>
    <row r="117" spans="1:9" x14ac:dyDescent="0.35">
      <c r="A117" t="str">
        <f>IF('Board Summary'!$B$5="","",'Board Summary'!$B$5)</f>
        <v/>
      </c>
      <c r="B117" t="str">
        <f>IF('Board Summary'!$B$6="","",'Board Summary'!$B$6)</f>
        <v/>
      </c>
      <c r="C117" t="str">
        <f>IF('Board Summary'!$B$7="","",'Board Summary'!$B$7)</f>
        <v/>
      </c>
      <c r="D117" t="str">
        <f>IF('Board Summary'!$B$8="","",'Board Summary'!$B$8)</f>
        <v/>
      </c>
      <c r="E117" s="33" t="str">
        <f>IF('Board Summary'!$B$9="","",'Board Summary'!$B$9)</f>
        <v/>
      </c>
      <c r="F117" s="33" t="str">
        <f>IF('Board Summary'!$C$9="","",'Board Summary'!$C$9)</f>
        <v/>
      </c>
      <c r="G117" s="33" t="str">
        <f>IF('Board Summary'!$E$9="","",'Board Summary'!$E$9)</f>
        <v/>
      </c>
      <c r="H117" t="str">
        <f>'Legacy Export Source'!$A117</f>
        <v>1.8 MS6</v>
      </c>
      <c r="I117" t="str">
        <f>'Legacy Export Source'!$B117</f>
        <v>Not assessed</v>
      </c>
    </row>
    <row r="118" spans="1:9" x14ac:dyDescent="0.35">
      <c r="A118" t="str">
        <f>IF('Board Summary'!$B$5="","",'Board Summary'!$B$5)</f>
        <v/>
      </c>
      <c r="B118" t="str">
        <f>IF('Board Summary'!$B$6="","",'Board Summary'!$B$6)</f>
        <v/>
      </c>
      <c r="C118" t="str">
        <f>IF('Board Summary'!$B$7="","",'Board Summary'!$B$7)</f>
        <v/>
      </c>
      <c r="D118" t="str">
        <f>IF('Board Summary'!$B$8="","",'Board Summary'!$B$8)</f>
        <v/>
      </c>
      <c r="E118" s="33" t="str">
        <f>IF('Board Summary'!$B$9="","",'Board Summary'!$B$9)</f>
        <v/>
      </c>
      <c r="F118" s="33" t="str">
        <f>IF('Board Summary'!$C$9="","",'Board Summary'!$C$9)</f>
        <v/>
      </c>
      <c r="G118" s="33" t="str">
        <f>IF('Board Summary'!$E$9="","",'Board Summary'!$E$9)</f>
        <v/>
      </c>
      <c r="H118" t="str">
        <f>'Legacy Export Source'!$A118</f>
        <v>1.8 MS7</v>
      </c>
      <c r="I118" t="str">
        <f>'Legacy Export Source'!$B118</f>
        <v>Not assessed</v>
      </c>
    </row>
    <row r="119" spans="1:9" x14ac:dyDescent="0.35">
      <c r="A119" t="str">
        <f>IF('Board Summary'!$B$5="","",'Board Summary'!$B$5)</f>
        <v/>
      </c>
      <c r="B119" t="str">
        <f>IF('Board Summary'!$B$6="","",'Board Summary'!$B$6)</f>
        <v/>
      </c>
      <c r="C119" t="str">
        <f>IF('Board Summary'!$B$7="","",'Board Summary'!$B$7)</f>
        <v/>
      </c>
      <c r="D119" t="str">
        <f>IF('Board Summary'!$B$8="","",'Board Summary'!$B$8)</f>
        <v/>
      </c>
      <c r="E119" s="33" t="str">
        <f>IF('Board Summary'!$B$9="","",'Board Summary'!$B$9)</f>
        <v/>
      </c>
      <c r="F119" s="33" t="str">
        <f>IF('Board Summary'!$C$9="","",'Board Summary'!$C$9)</f>
        <v/>
      </c>
      <c r="G119" s="33" t="str">
        <f>IF('Board Summary'!$E$9="","",'Board Summary'!$E$9)</f>
        <v/>
      </c>
      <c r="H119" t="str">
        <f>'Legacy Export Source'!$A119</f>
        <v>1.8 MS8</v>
      </c>
      <c r="I119" t="str">
        <f>'Legacy Export Source'!$B119</f>
        <v>Not assessed</v>
      </c>
    </row>
    <row r="120" spans="1:9" x14ac:dyDescent="0.35">
      <c r="A120" t="str">
        <f>IF('Board Summary'!$B$5="","",'Board Summary'!$B$5)</f>
        <v/>
      </c>
      <c r="B120" t="str">
        <f>IF('Board Summary'!$B$6="","",'Board Summary'!$B$6)</f>
        <v/>
      </c>
      <c r="C120" t="str">
        <f>IF('Board Summary'!$B$7="","",'Board Summary'!$B$7)</f>
        <v/>
      </c>
      <c r="D120" t="str">
        <f>IF('Board Summary'!$B$8="","",'Board Summary'!$B$8)</f>
        <v/>
      </c>
      <c r="E120" s="33" t="str">
        <f>IF('Board Summary'!$B$9="","",'Board Summary'!$B$9)</f>
        <v/>
      </c>
      <c r="F120" s="33" t="str">
        <f>IF('Board Summary'!$C$9="","",'Board Summary'!$C$9)</f>
        <v/>
      </c>
      <c r="G120" s="33" t="str">
        <f>IF('Board Summary'!$E$9="","",'Board Summary'!$E$9)</f>
        <v/>
      </c>
      <c r="H120" t="str">
        <f>'Legacy Export Source'!$A120</f>
        <v>1.8 MS9</v>
      </c>
      <c r="I120" t="str">
        <f>'Legacy Export Source'!$B120</f>
        <v>Not assessed</v>
      </c>
    </row>
    <row r="121" spans="1:9" x14ac:dyDescent="0.35">
      <c r="A121" t="str">
        <f>IF('Board Summary'!$B$5="","",'Board Summary'!$B$5)</f>
        <v/>
      </c>
      <c r="B121" t="str">
        <f>IF('Board Summary'!$B$6="","",'Board Summary'!$B$6)</f>
        <v/>
      </c>
      <c r="C121" t="str">
        <f>IF('Board Summary'!$B$7="","",'Board Summary'!$B$7)</f>
        <v/>
      </c>
      <c r="D121" t="str">
        <f>IF('Board Summary'!$B$8="","",'Board Summary'!$B$8)</f>
        <v/>
      </c>
      <c r="E121" s="33" t="str">
        <f>IF('Board Summary'!$B$9="","",'Board Summary'!$B$9)</f>
        <v/>
      </c>
      <c r="F121" s="33" t="str">
        <f>IF('Board Summary'!$C$9="","",'Board Summary'!$C$9)</f>
        <v/>
      </c>
      <c r="G121" s="33" t="str">
        <f>IF('Board Summary'!$E$9="","",'Board Summary'!$E$9)</f>
        <v/>
      </c>
      <c r="H121" t="str">
        <f>'Legacy Export Source'!$A121</f>
        <v>1.8 QR1</v>
      </c>
      <c r="I121" t="str">
        <f>'Legacy Export Source'!$B121</f>
        <v>Not assessed</v>
      </c>
    </row>
    <row r="122" spans="1:9" x14ac:dyDescent="0.35">
      <c r="A122" t="str">
        <f>IF('Board Summary'!$B$5="","",'Board Summary'!$B$5)</f>
        <v/>
      </c>
      <c r="B122" t="str">
        <f>IF('Board Summary'!$B$6="","",'Board Summary'!$B$6)</f>
        <v/>
      </c>
      <c r="C122" t="str">
        <f>IF('Board Summary'!$B$7="","",'Board Summary'!$B$7)</f>
        <v/>
      </c>
      <c r="D122" t="str">
        <f>IF('Board Summary'!$B$8="","",'Board Summary'!$B$8)</f>
        <v/>
      </c>
      <c r="E122" s="33" t="str">
        <f>IF('Board Summary'!$B$9="","",'Board Summary'!$B$9)</f>
        <v/>
      </c>
      <c r="F122" s="33" t="str">
        <f>IF('Board Summary'!$C$9="","",'Board Summary'!$C$9)</f>
        <v/>
      </c>
      <c r="G122" s="33" t="str">
        <f>IF('Board Summary'!$E$9="","",'Board Summary'!$E$9)</f>
        <v/>
      </c>
      <c r="H122" t="str">
        <f>'Legacy Export Source'!$A122</f>
        <v>1.8 QR2</v>
      </c>
      <c r="I122" t="str">
        <f>'Legacy Export Source'!$B122</f>
        <v>Not assessed</v>
      </c>
    </row>
    <row r="123" spans="1:9" x14ac:dyDescent="0.35">
      <c r="A123" t="str">
        <f>IF('Board Summary'!$B$5="","",'Board Summary'!$B$5)</f>
        <v/>
      </c>
      <c r="B123" t="str">
        <f>IF('Board Summary'!$B$6="","",'Board Summary'!$B$6)</f>
        <v/>
      </c>
      <c r="C123" t="str">
        <f>IF('Board Summary'!$B$7="","",'Board Summary'!$B$7)</f>
        <v/>
      </c>
      <c r="D123" t="str">
        <f>IF('Board Summary'!$B$8="","",'Board Summary'!$B$8)</f>
        <v/>
      </c>
      <c r="E123" s="33" t="str">
        <f>IF('Board Summary'!$B$9="","",'Board Summary'!$B$9)</f>
        <v/>
      </c>
      <c r="F123" s="33" t="str">
        <f>IF('Board Summary'!$C$9="","",'Board Summary'!$C$9)</f>
        <v/>
      </c>
      <c r="G123" s="33" t="str">
        <f>IF('Board Summary'!$E$9="","",'Board Summary'!$E$9)</f>
        <v/>
      </c>
      <c r="H123" t="str">
        <f>'Legacy Export Source'!$A123</f>
        <v>1.8 QR3</v>
      </c>
      <c r="I123" t="str">
        <f>'Legacy Export Source'!$B123</f>
        <v>Not assessed</v>
      </c>
    </row>
    <row r="124" spans="1:9" x14ac:dyDescent="0.35">
      <c r="A124" t="str">
        <f>IF('Board Summary'!$B$5="","",'Board Summary'!$B$5)</f>
        <v/>
      </c>
      <c r="B124" t="str">
        <f>IF('Board Summary'!$B$6="","",'Board Summary'!$B$6)</f>
        <v/>
      </c>
      <c r="C124" t="str">
        <f>IF('Board Summary'!$B$7="","",'Board Summary'!$B$7)</f>
        <v/>
      </c>
      <c r="D124" t="str">
        <f>IF('Board Summary'!$B$8="","",'Board Summary'!$B$8)</f>
        <v/>
      </c>
      <c r="E124" s="33" t="str">
        <f>IF('Board Summary'!$B$9="","",'Board Summary'!$B$9)</f>
        <v/>
      </c>
      <c r="F124" s="33" t="str">
        <f>IF('Board Summary'!$C$9="","",'Board Summary'!$C$9)</f>
        <v/>
      </c>
      <c r="G124" s="33" t="str">
        <f>IF('Board Summary'!$E$9="","",'Board Summary'!$E$9)</f>
        <v/>
      </c>
      <c r="H124" t="str">
        <f>'Legacy Export Source'!$A124</f>
        <v>1.8 QR4</v>
      </c>
      <c r="I124" t="str">
        <f>'Legacy Export Source'!$B124</f>
        <v>Not assessed</v>
      </c>
    </row>
    <row r="125" spans="1:9" x14ac:dyDescent="0.35">
      <c r="A125" t="str">
        <f>IF('Board Summary'!$B$5="","",'Board Summary'!$B$5)</f>
        <v/>
      </c>
      <c r="B125" t="str">
        <f>IF('Board Summary'!$B$6="","",'Board Summary'!$B$6)</f>
        <v/>
      </c>
      <c r="C125" t="str">
        <f>IF('Board Summary'!$B$7="","",'Board Summary'!$B$7)</f>
        <v/>
      </c>
      <c r="D125" t="str">
        <f>IF('Board Summary'!$B$8="","",'Board Summary'!$B$8)</f>
        <v/>
      </c>
      <c r="E125" s="33" t="str">
        <f>IF('Board Summary'!$B$9="","",'Board Summary'!$B$9)</f>
        <v/>
      </c>
      <c r="F125" s="33" t="str">
        <f>IF('Board Summary'!$C$9="","",'Board Summary'!$C$9)</f>
        <v/>
      </c>
      <c r="G125" s="33" t="str">
        <f>IF('Board Summary'!$E$9="","",'Board Summary'!$E$9)</f>
        <v/>
      </c>
      <c r="H125" t="str">
        <f>'Legacy Export Source'!$A125</f>
        <v>1.8 QR5</v>
      </c>
      <c r="I125" t="str">
        <f>'Legacy Export Source'!$B125</f>
        <v>Not assessed</v>
      </c>
    </row>
    <row r="126" spans="1:9" x14ac:dyDescent="0.35">
      <c r="A126" t="str">
        <f>IF('Board Summary'!$B$5="","",'Board Summary'!$B$5)</f>
        <v/>
      </c>
      <c r="B126" t="str">
        <f>IF('Board Summary'!$B$6="","",'Board Summary'!$B$6)</f>
        <v/>
      </c>
      <c r="C126" t="str">
        <f>IF('Board Summary'!$B$7="","",'Board Summary'!$B$7)</f>
        <v/>
      </c>
      <c r="D126" t="str">
        <f>IF('Board Summary'!$B$8="","",'Board Summary'!$B$8)</f>
        <v/>
      </c>
      <c r="E126" s="33" t="str">
        <f>IF('Board Summary'!$B$9="","",'Board Summary'!$B$9)</f>
        <v/>
      </c>
      <c r="F126" s="33" t="str">
        <f>IF('Board Summary'!$C$9="","",'Board Summary'!$C$9)</f>
        <v/>
      </c>
      <c r="G126" s="33" t="str">
        <f>IF('Board Summary'!$E$9="","",'Board Summary'!$E$9)</f>
        <v/>
      </c>
      <c r="H126" t="str">
        <f>'Legacy Export Source'!$A126</f>
        <v>1.8 QR6</v>
      </c>
      <c r="I126" t="str">
        <f>'Legacy Export Source'!$B126</f>
        <v>Not assessed</v>
      </c>
    </row>
    <row r="127" spans="1:9" x14ac:dyDescent="0.35">
      <c r="A127" t="str">
        <f>IF('Board Summary'!$B$5="","",'Board Summary'!$B$5)</f>
        <v/>
      </c>
      <c r="B127" t="str">
        <f>IF('Board Summary'!$B$6="","",'Board Summary'!$B$6)</f>
        <v/>
      </c>
      <c r="C127" t="str">
        <f>IF('Board Summary'!$B$7="","",'Board Summary'!$B$7)</f>
        <v/>
      </c>
      <c r="D127" t="str">
        <f>IF('Board Summary'!$B$8="","",'Board Summary'!$B$8)</f>
        <v/>
      </c>
      <c r="E127" s="33" t="str">
        <f>IF('Board Summary'!$B$9="","",'Board Summary'!$B$9)</f>
        <v/>
      </c>
      <c r="F127" s="33" t="str">
        <f>IF('Board Summary'!$C$9="","",'Board Summary'!$C$9)</f>
        <v/>
      </c>
      <c r="G127" s="33" t="str">
        <f>IF('Board Summary'!$E$9="","",'Board Summary'!$E$9)</f>
        <v/>
      </c>
      <c r="H127" t="str">
        <f>'Legacy Export Source'!$A127</f>
        <v>1.9 MS1</v>
      </c>
      <c r="I127" t="str">
        <f>'Legacy Export Source'!$B127</f>
        <v>Not assessed</v>
      </c>
    </row>
    <row r="128" spans="1:9" x14ac:dyDescent="0.35">
      <c r="A128" t="str">
        <f>IF('Board Summary'!$B$5="","",'Board Summary'!$B$5)</f>
        <v/>
      </c>
      <c r="B128" t="str">
        <f>IF('Board Summary'!$B$6="","",'Board Summary'!$B$6)</f>
        <v/>
      </c>
      <c r="C128" t="str">
        <f>IF('Board Summary'!$B$7="","",'Board Summary'!$B$7)</f>
        <v/>
      </c>
      <c r="D128" t="str">
        <f>IF('Board Summary'!$B$8="","",'Board Summary'!$B$8)</f>
        <v/>
      </c>
      <c r="E128" s="33" t="str">
        <f>IF('Board Summary'!$B$9="","",'Board Summary'!$B$9)</f>
        <v/>
      </c>
      <c r="F128" s="33" t="str">
        <f>IF('Board Summary'!$C$9="","",'Board Summary'!$C$9)</f>
        <v/>
      </c>
      <c r="G128" s="33" t="str">
        <f>IF('Board Summary'!$E$9="","",'Board Summary'!$E$9)</f>
        <v/>
      </c>
      <c r="H128" t="str">
        <f>'Legacy Export Source'!$A128</f>
        <v>1.9 MS2</v>
      </c>
      <c r="I128" t="str">
        <f>'Legacy Export Source'!$B128</f>
        <v>Not assessed</v>
      </c>
    </row>
    <row r="129" spans="1:9" x14ac:dyDescent="0.35">
      <c r="A129" t="str">
        <f>IF('Board Summary'!$B$5="","",'Board Summary'!$B$5)</f>
        <v/>
      </c>
      <c r="B129" t="str">
        <f>IF('Board Summary'!$B$6="","",'Board Summary'!$B$6)</f>
        <v/>
      </c>
      <c r="C129" t="str">
        <f>IF('Board Summary'!$B$7="","",'Board Summary'!$B$7)</f>
        <v/>
      </c>
      <c r="D129" t="str">
        <f>IF('Board Summary'!$B$8="","",'Board Summary'!$B$8)</f>
        <v/>
      </c>
      <c r="E129" s="33" t="str">
        <f>IF('Board Summary'!$B$9="","",'Board Summary'!$B$9)</f>
        <v/>
      </c>
      <c r="F129" s="33" t="str">
        <f>IF('Board Summary'!$C$9="","",'Board Summary'!$C$9)</f>
        <v/>
      </c>
      <c r="G129" s="33" t="str">
        <f>IF('Board Summary'!$E$9="","",'Board Summary'!$E$9)</f>
        <v/>
      </c>
      <c r="H129" t="str">
        <f>'Legacy Export Source'!$A129</f>
        <v>1.9 MS3</v>
      </c>
      <c r="I129" t="str">
        <f>'Legacy Export Source'!$B129</f>
        <v>Not assessed</v>
      </c>
    </row>
    <row r="130" spans="1:9" x14ac:dyDescent="0.35">
      <c r="A130" t="str">
        <f>IF('Board Summary'!$B$5="","",'Board Summary'!$B$5)</f>
        <v/>
      </c>
      <c r="B130" t="str">
        <f>IF('Board Summary'!$B$6="","",'Board Summary'!$B$6)</f>
        <v/>
      </c>
      <c r="C130" t="str">
        <f>IF('Board Summary'!$B$7="","",'Board Summary'!$B$7)</f>
        <v/>
      </c>
      <c r="D130" t="str">
        <f>IF('Board Summary'!$B$8="","",'Board Summary'!$B$8)</f>
        <v/>
      </c>
      <c r="E130" s="33" t="str">
        <f>IF('Board Summary'!$B$9="","",'Board Summary'!$B$9)</f>
        <v/>
      </c>
      <c r="F130" s="33" t="str">
        <f>IF('Board Summary'!$C$9="","",'Board Summary'!$C$9)</f>
        <v/>
      </c>
      <c r="G130" s="33" t="str">
        <f>IF('Board Summary'!$E$9="","",'Board Summary'!$E$9)</f>
        <v/>
      </c>
      <c r="H130" t="str">
        <f>'Legacy Export Source'!$A130</f>
        <v>1.9 MS4</v>
      </c>
      <c r="I130" t="str">
        <f>'Legacy Export Source'!$B130</f>
        <v>Not assessed</v>
      </c>
    </row>
    <row r="131" spans="1:9" x14ac:dyDescent="0.35">
      <c r="A131" t="str">
        <f>IF('Board Summary'!$B$5="","",'Board Summary'!$B$5)</f>
        <v/>
      </c>
      <c r="B131" t="str">
        <f>IF('Board Summary'!$B$6="","",'Board Summary'!$B$6)</f>
        <v/>
      </c>
      <c r="C131" t="str">
        <f>IF('Board Summary'!$B$7="","",'Board Summary'!$B$7)</f>
        <v/>
      </c>
      <c r="D131" t="str">
        <f>IF('Board Summary'!$B$8="","",'Board Summary'!$B$8)</f>
        <v/>
      </c>
      <c r="E131" s="33" t="str">
        <f>IF('Board Summary'!$B$9="","",'Board Summary'!$B$9)</f>
        <v/>
      </c>
      <c r="F131" s="33" t="str">
        <f>IF('Board Summary'!$C$9="","",'Board Summary'!$C$9)</f>
        <v/>
      </c>
      <c r="G131" s="33" t="str">
        <f>IF('Board Summary'!$E$9="","",'Board Summary'!$E$9)</f>
        <v/>
      </c>
      <c r="H131" t="str">
        <f>'Legacy Export Source'!$A131</f>
        <v>1.9 MS5</v>
      </c>
      <c r="I131" t="str">
        <f>'Legacy Export Source'!$B131</f>
        <v>Not assessed</v>
      </c>
    </row>
    <row r="132" spans="1:9" x14ac:dyDescent="0.35">
      <c r="A132" t="str">
        <f>IF('Board Summary'!$B$5="","",'Board Summary'!$B$5)</f>
        <v/>
      </c>
      <c r="B132" t="str">
        <f>IF('Board Summary'!$B$6="","",'Board Summary'!$B$6)</f>
        <v/>
      </c>
      <c r="C132" t="str">
        <f>IF('Board Summary'!$B$7="","",'Board Summary'!$B$7)</f>
        <v/>
      </c>
      <c r="D132" t="str">
        <f>IF('Board Summary'!$B$8="","",'Board Summary'!$B$8)</f>
        <v/>
      </c>
      <c r="E132" s="33" t="str">
        <f>IF('Board Summary'!$B$9="","",'Board Summary'!$B$9)</f>
        <v/>
      </c>
      <c r="F132" s="33" t="str">
        <f>IF('Board Summary'!$C$9="","",'Board Summary'!$C$9)</f>
        <v/>
      </c>
      <c r="G132" s="33" t="str">
        <f>IF('Board Summary'!$E$9="","",'Board Summary'!$E$9)</f>
        <v/>
      </c>
      <c r="H132" t="str">
        <f>'Legacy Export Source'!$A132</f>
        <v>1.9 MS6</v>
      </c>
      <c r="I132" t="str">
        <f>'Legacy Export Source'!$B132</f>
        <v>Not assessed</v>
      </c>
    </row>
    <row r="133" spans="1:9" x14ac:dyDescent="0.35">
      <c r="A133" t="str">
        <f>IF('Board Summary'!$B$5="","",'Board Summary'!$B$5)</f>
        <v/>
      </c>
      <c r="B133" t="str">
        <f>IF('Board Summary'!$B$6="","",'Board Summary'!$B$6)</f>
        <v/>
      </c>
      <c r="C133" t="str">
        <f>IF('Board Summary'!$B$7="","",'Board Summary'!$B$7)</f>
        <v/>
      </c>
      <c r="D133" t="str">
        <f>IF('Board Summary'!$B$8="","",'Board Summary'!$B$8)</f>
        <v/>
      </c>
      <c r="E133" s="33" t="str">
        <f>IF('Board Summary'!$B$9="","",'Board Summary'!$B$9)</f>
        <v/>
      </c>
      <c r="F133" s="33" t="str">
        <f>IF('Board Summary'!$C$9="","",'Board Summary'!$C$9)</f>
        <v/>
      </c>
      <c r="G133" s="33" t="str">
        <f>IF('Board Summary'!$E$9="","",'Board Summary'!$E$9)</f>
        <v/>
      </c>
      <c r="H133" t="str">
        <f>'Legacy Export Source'!$A133</f>
        <v>1.9 MS7</v>
      </c>
      <c r="I133" t="str">
        <f>'Legacy Export Source'!$B133</f>
        <v>Not assessed</v>
      </c>
    </row>
    <row r="134" spans="1:9" x14ac:dyDescent="0.35">
      <c r="A134" t="str">
        <f>IF('Board Summary'!$B$5="","",'Board Summary'!$B$5)</f>
        <v/>
      </c>
      <c r="B134" t="str">
        <f>IF('Board Summary'!$B$6="","",'Board Summary'!$B$6)</f>
        <v/>
      </c>
      <c r="C134" t="str">
        <f>IF('Board Summary'!$B$7="","",'Board Summary'!$B$7)</f>
        <v/>
      </c>
      <c r="D134" t="str">
        <f>IF('Board Summary'!$B$8="","",'Board Summary'!$B$8)</f>
        <v/>
      </c>
      <c r="E134" s="33" t="str">
        <f>IF('Board Summary'!$B$9="","",'Board Summary'!$B$9)</f>
        <v/>
      </c>
      <c r="F134" s="33" t="str">
        <f>IF('Board Summary'!$C$9="","",'Board Summary'!$C$9)</f>
        <v/>
      </c>
      <c r="G134" s="33" t="str">
        <f>IF('Board Summary'!$E$9="","",'Board Summary'!$E$9)</f>
        <v/>
      </c>
      <c r="H134" t="str">
        <f>'Legacy Export Source'!$A134</f>
        <v>1.9 MS8</v>
      </c>
      <c r="I134" t="str">
        <f>'Legacy Export Source'!$B134</f>
        <v>Not assessed</v>
      </c>
    </row>
    <row r="135" spans="1:9" x14ac:dyDescent="0.35">
      <c r="A135" t="str">
        <f>IF('Board Summary'!$B$5="","",'Board Summary'!$B$5)</f>
        <v/>
      </c>
      <c r="B135" t="str">
        <f>IF('Board Summary'!$B$6="","",'Board Summary'!$B$6)</f>
        <v/>
      </c>
      <c r="C135" t="str">
        <f>IF('Board Summary'!$B$7="","",'Board Summary'!$B$7)</f>
        <v/>
      </c>
      <c r="D135" t="str">
        <f>IF('Board Summary'!$B$8="","",'Board Summary'!$B$8)</f>
        <v/>
      </c>
      <c r="E135" s="33" t="str">
        <f>IF('Board Summary'!$B$9="","",'Board Summary'!$B$9)</f>
        <v/>
      </c>
      <c r="F135" s="33" t="str">
        <f>IF('Board Summary'!$C$9="","",'Board Summary'!$C$9)</f>
        <v/>
      </c>
      <c r="G135" s="33" t="str">
        <f>IF('Board Summary'!$E$9="","",'Board Summary'!$E$9)</f>
        <v/>
      </c>
      <c r="H135" t="str">
        <f>'Legacy Export Source'!$A135</f>
        <v>1.9 MS9</v>
      </c>
      <c r="I135" t="str">
        <f>'Legacy Export Source'!$B135</f>
        <v>Not assessed</v>
      </c>
    </row>
    <row r="136" spans="1:9" x14ac:dyDescent="0.35">
      <c r="A136" t="str">
        <f>IF('Board Summary'!$B$5="","",'Board Summary'!$B$5)</f>
        <v/>
      </c>
      <c r="B136" t="str">
        <f>IF('Board Summary'!$B$6="","",'Board Summary'!$B$6)</f>
        <v/>
      </c>
      <c r="C136" t="str">
        <f>IF('Board Summary'!$B$7="","",'Board Summary'!$B$7)</f>
        <v/>
      </c>
      <c r="D136" t="str">
        <f>IF('Board Summary'!$B$8="","",'Board Summary'!$B$8)</f>
        <v/>
      </c>
      <c r="E136" s="33" t="str">
        <f>IF('Board Summary'!$B$9="","",'Board Summary'!$B$9)</f>
        <v/>
      </c>
      <c r="F136" s="33" t="str">
        <f>IF('Board Summary'!$C$9="","",'Board Summary'!$C$9)</f>
        <v/>
      </c>
      <c r="G136" s="33" t="str">
        <f>IF('Board Summary'!$E$9="","",'Board Summary'!$E$9)</f>
        <v/>
      </c>
      <c r="H136" t="str">
        <f>'Legacy Export Source'!$A136</f>
        <v>1.9 MS10</v>
      </c>
      <c r="I136" t="str">
        <f>'Legacy Export Source'!$B136</f>
        <v>Not assessed</v>
      </c>
    </row>
    <row r="137" spans="1:9" x14ac:dyDescent="0.35">
      <c r="A137" t="str">
        <f>IF('Board Summary'!$B$5="","",'Board Summary'!$B$5)</f>
        <v/>
      </c>
      <c r="B137" t="str">
        <f>IF('Board Summary'!$B$6="","",'Board Summary'!$B$6)</f>
        <v/>
      </c>
      <c r="C137" t="str">
        <f>IF('Board Summary'!$B$7="","",'Board Summary'!$B$7)</f>
        <v/>
      </c>
      <c r="D137" t="str">
        <f>IF('Board Summary'!$B$8="","",'Board Summary'!$B$8)</f>
        <v/>
      </c>
      <c r="E137" s="33" t="str">
        <f>IF('Board Summary'!$B$9="","",'Board Summary'!$B$9)</f>
        <v/>
      </c>
      <c r="F137" s="33" t="str">
        <f>IF('Board Summary'!$C$9="","",'Board Summary'!$C$9)</f>
        <v/>
      </c>
      <c r="G137" s="33" t="str">
        <f>IF('Board Summary'!$E$9="","",'Board Summary'!$E$9)</f>
        <v/>
      </c>
      <c r="H137" t="str">
        <f>'Legacy Export Source'!$A137</f>
        <v>1.9 MS11</v>
      </c>
      <c r="I137" t="str">
        <f>'Legacy Export Source'!$B137</f>
        <v>Not assessed</v>
      </c>
    </row>
    <row r="138" spans="1:9" x14ac:dyDescent="0.35">
      <c r="A138" t="str">
        <f>IF('Board Summary'!$B$5="","",'Board Summary'!$B$5)</f>
        <v/>
      </c>
      <c r="B138" t="str">
        <f>IF('Board Summary'!$B$6="","",'Board Summary'!$B$6)</f>
        <v/>
      </c>
      <c r="C138" t="str">
        <f>IF('Board Summary'!$B$7="","",'Board Summary'!$B$7)</f>
        <v/>
      </c>
      <c r="D138" t="str">
        <f>IF('Board Summary'!$B$8="","",'Board Summary'!$B$8)</f>
        <v/>
      </c>
      <c r="E138" s="33" t="str">
        <f>IF('Board Summary'!$B$9="","",'Board Summary'!$B$9)</f>
        <v/>
      </c>
      <c r="F138" s="33" t="str">
        <f>IF('Board Summary'!$C$9="","",'Board Summary'!$C$9)</f>
        <v/>
      </c>
      <c r="G138" s="33" t="str">
        <f>IF('Board Summary'!$E$9="","",'Board Summary'!$E$9)</f>
        <v/>
      </c>
      <c r="H138" t="str">
        <f>'Legacy Export Source'!$A138</f>
        <v>1.9 QR1</v>
      </c>
      <c r="I138" t="str">
        <f>'Legacy Export Source'!$B138</f>
        <v>Not assessed</v>
      </c>
    </row>
    <row r="139" spans="1:9" x14ac:dyDescent="0.35">
      <c r="A139" t="str">
        <f>IF('Board Summary'!$B$5="","",'Board Summary'!$B$5)</f>
        <v/>
      </c>
      <c r="B139" t="str">
        <f>IF('Board Summary'!$B$6="","",'Board Summary'!$B$6)</f>
        <v/>
      </c>
      <c r="C139" t="str">
        <f>IF('Board Summary'!$B$7="","",'Board Summary'!$B$7)</f>
        <v/>
      </c>
      <c r="D139" t="str">
        <f>IF('Board Summary'!$B$8="","",'Board Summary'!$B$8)</f>
        <v/>
      </c>
      <c r="E139" s="33" t="str">
        <f>IF('Board Summary'!$B$9="","",'Board Summary'!$B$9)</f>
        <v/>
      </c>
      <c r="F139" s="33" t="str">
        <f>IF('Board Summary'!$C$9="","",'Board Summary'!$C$9)</f>
        <v/>
      </c>
      <c r="G139" s="33" t="str">
        <f>IF('Board Summary'!$E$9="","",'Board Summary'!$E$9)</f>
        <v/>
      </c>
      <c r="H139" t="str">
        <f>'Legacy Export Source'!$A139</f>
        <v>1.9 QR2</v>
      </c>
      <c r="I139" t="str">
        <f>'Legacy Export Source'!$B139</f>
        <v>Not assessed</v>
      </c>
    </row>
    <row r="140" spans="1:9" x14ac:dyDescent="0.35">
      <c r="A140" t="str">
        <f>IF('Board Summary'!$B$5="","",'Board Summary'!$B$5)</f>
        <v/>
      </c>
      <c r="B140" t="str">
        <f>IF('Board Summary'!$B$6="","",'Board Summary'!$B$6)</f>
        <v/>
      </c>
      <c r="C140" t="str">
        <f>IF('Board Summary'!$B$7="","",'Board Summary'!$B$7)</f>
        <v/>
      </c>
      <c r="D140" t="str">
        <f>IF('Board Summary'!$B$8="","",'Board Summary'!$B$8)</f>
        <v/>
      </c>
      <c r="E140" s="33" t="str">
        <f>IF('Board Summary'!$B$9="","",'Board Summary'!$B$9)</f>
        <v/>
      </c>
      <c r="F140" s="33" t="str">
        <f>IF('Board Summary'!$C$9="","",'Board Summary'!$C$9)</f>
        <v/>
      </c>
      <c r="G140" s="33" t="str">
        <f>IF('Board Summary'!$E$9="","",'Board Summary'!$E$9)</f>
        <v/>
      </c>
      <c r="H140" t="str">
        <f>'Legacy Export Source'!$A140</f>
        <v>1.9 QR3</v>
      </c>
      <c r="I140" t="str">
        <f>'Legacy Export Source'!$B140</f>
        <v>Not assessed</v>
      </c>
    </row>
    <row r="141" spans="1:9" x14ac:dyDescent="0.35">
      <c r="A141" t="str">
        <f>IF('Board Summary'!$B$5="","",'Board Summary'!$B$5)</f>
        <v/>
      </c>
      <c r="B141" t="str">
        <f>IF('Board Summary'!$B$6="","",'Board Summary'!$B$6)</f>
        <v/>
      </c>
      <c r="C141" t="str">
        <f>IF('Board Summary'!$B$7="","",'Board Summary'!$B$7)</f>
        <v/>
      </c>
      <c r="D141" t="str">
        <f>IF('Board Summary'!$B$8="","",'Board Summary'!$B$8)</f>
        <v/>
      </c>
      <c r="E141" s="33" t="str">
        <f>IF('Board Summary'!$B$9="","",'Board Summary'!$B$9)</f>
        <v/>
      </c>
      <c r="F141" s="33" t="str">
        <f>IF('Board Summary'!$C$9="","",'Board Summary'!$C$9)</f>
        <v/>
      </c>
      <c r="G141" s="33" t="str">
        <f>IF('Board Summary'!$E$9="","",'Board Summary'!$E$9)</f>
        <v/>
      </c>
      <c r="H141" t="str">
        <f>'Legacy Export Source'!$A141</f>
        <v>1.10 MS1</v>
      </c>
      <c r="I141" t="str">
        <f>'Legacy Export Source'!$B141</f>
        <v>Not assessed</v>
      </c>
    </row>
    <row r="142" spans="1:9" x14ac:dyDescent="0.35">
      <c r="A142" t="str">
        <f>IF('Board Summary'!$B$5="","",'Board Summary'!$B$5)</f>
        <v/>
      </c>
      <c r="B142" t="str">
        <f>IF('Board Summary'!$B$6="","",'Board Summary'!$B$6)</f>
        <v/>
      </c>
      <c r="C142" t="str">
        <f>IF('Board Summary'!$B$7="","",'Board Summary'!$B$7)</f>
        <v/>
      </c>
      <c r="D142" t="str">
        <f>IF('Board Summary'!$B$8="","",'Board Summary'!$B$8)</f>
        <v/>
      </c>
      <c r="E142" s="33" t="str">
        <f>IF('Board Summary'!$B$9="","",'Board Summary'!$B$9)</f>
        <v/>
      </c>
      <c r="F142" s="33" t="str">
        <f>IF('Board Summary'!$C$9="","",'Board Summary'!$C$9)</f>
        <v/>
      </c>
      <c r="G142" s="33" t="str">
        <f>IF('Board Summary'!$E$9="","",'Board Summary'!$E$9)</f>
        <v/>
      </c>
      <c r="H142" t="str">
        <f>'Legacy Export Source'!$A142</f>
        <v>1.10 MS2</v>
      </c>
      <c r="I142" t="str">
        <f>'Legacy Export Source'!$B142</f>
        <v>Not assessed</v>
      </c>
    </row>
    <row r="143" spans="1:9" x14ac:dyDescent="0.35">
      <c r="A143" t="str">
        <f>IF('Board Summary'!$B$5="","",'Board Summary'!$B$5)</f>
        <v/>
      </c>
      <c r="B143" t="str">
        <f>IF('Board Summary'!$B$6="","",'Board Summary'!$B$6)</f>
        <v/>
      </c>
      <c r="C143" t="str">
        <f>IF('Board Summary'!$B$7="","",'Board Summary'!$B$7)</f>
        <v/>
      </c>
      <c r="D143" t="str">
        <f>IF('Board Summary'!$B$8="","",'Board Summary'!$B$8)</f>
        <v/>
      </c>
      <c r="E143" s="33" t="str">
        <f>IF('Board Summary'!$B$9="","",'Board Summary'!$B$9)</f>
        <v/>
      </c>
      <c r="F143" s="33" t="str">
        <f>IF('Board Summary'!$C$9="","",'Board Summary'!$C$9)</f>
        <v/>
      </c>
      <c r="G143" s="33" t="str">
        <f>IF('Board Summary'!$E$9="","",'Board Summary'!$E$9)</f>
        <v/>
      </c>
      <c r="H143" t="str">
        <f>'Legacy Export Source'!$A143</f>
        <v>1.10 MS3</v>
      </c>
      <c r="I143" t="str">
        <f>'Legacy Export Source'!$B143</f>
        <v>Not assessed</v>
      </c>
    </row>
    <row r="144" spans="1:9" x14ac:dyDescent="0.35">
      <c r="A144" t="str">
        <f>IF('Board Summary'!$B$5="","",'Board Summary'!$B$5)</f>
        <v/>
      </c>
      <c r="B144" t="str">
        <f>IF('Board Summary'!$B$6="","",'Board Summary'!$B$6)</f>
        <v/>
      </c>
      <c r="C144" t="str">
        <f>IF('Board Summary'!$B$7="","",'Board Summary'!$B$7)</f>
        <v/>
      </c>
      <c r="D144" t="str">
        <f>IF('Board Summary'!$B$8="","",'Board Summary'!$B$8)</f>
        <v/>
      </c>
      <c r="E144" s="33" t="str">
        <f>IF('Board Summary'!$B$9="","",'Board Summary'!$B$9)</f>
        <v/>
      </c>
      <c r="F144" s="33" t="str">
        <f>IF('Board Summary'!$C$9="","",'Board Summary'!$C$9)</f>
        <v/>
      </c>
      <c r="G144" s="33" t="str">
        <f>IF('Board Summary'!$E$9="","",'Board Summary'!$E$9)</f>
        <v/>
      </c>
      <c r="H144" t="str">
        <f>'Legacy Export Source'!$A144</f>
        <v>1.10 MS4</v>
      </c>
      <c r="I144" t="str">
        <f>'Legacy Export Source'!$B144</f>
        <v>Not assessed</v>
      </c>
    </row>
    <row r="145" spans="1:9" x14ac:dyDescent="0.35">
      <c r="A145" t="str">
        <f>IF('Board Summary'!$B$5="","",'Board Summary'!$B$5)</f>
        <v/>
      </c>
      <c r="B145" t="str">
        <f>IF('Board Summary'!$B$6="","",'Board Summary'!$B$6)</f>
        <v/>
      </c>
      <c r="C145" t="str">
        <f>IF('Board Summary'!$B$7="","",'Board Summary'!$B$7)</f>
        <v/>
      </c>
      <c r="D145" t="str">
        <f>IF('Board Summary'!$B$8="","",'Board Summary'!$B$8)</f>
        <v/>
      </c>
      <c r="E145" s="33" t="str">
        <f>IF('Board Summary'!$B$9="","",'Board Summary'!$B$9)</f>
        <v/>
      </c>
      <c r="F145" s="33" t="str">
        <f>IF('Board Summary'!$C$9="","",'Board Summary'!$C$9)</f>
        <v/>
      </c>
      <c r="G145" s="33" t="str">
        <f>IF('Board Summary'!$E$9="","",'Board Summary'!$E$9)</f>
        <v/>
      </c>
      <c r="H145" t="str">
        <f>'Legacy Export Source'!$A145</f>
        <v>1.10 MS5</v>
      </c>
      <c r="I145" t="str">
        <f>'Legacy Export Source'!$B145</f>
        <v>Not assessed</v>
      </c>
    </row>
    <row r="146" spans="1:9" x14ac:dyDescent="0.35">
      <c r="A146" t="str">
        <f>IF('Board Summary'!$B$5="","",'Board Summary'!$B$5)</f>
        <v/>
      </c>
      <c r="B146" t="str">
        <f>IF('Board Summary'!$B$6="","",'Board Summary'!$B$6)</f>
        <v/>
      </c>
      <c r="C146" t="str">
        <f>IF('Board Summary'!$B$7="","",'Board Summary'!$B$7)</f>
        <v/>
      </c>
      <c r="D146" t="str">
        <f>IF('Board Summary'!$B$8="","",'Board Summary'!$B$8)</f>
        <v/>
      </c>
      <c r="E146" s="33" t="str">
        <f>IF('Board Summary'!$B$9="","",'Board Summary'!$B$9)</f>
        <v/>
      </c>
      <c r="F146" s="33" t="str">
        <f>IF('Board Summary'!$C$9="","",'Board Summary'!$C$9)</f>
        <v/>
      </c>
      <c r="G146" s="33" t="str">
        <f>IF('Board Summary'!$E$9="","",'Board Summary'!$E$9)</f>
        <v/>
      </c>
      <c r="H146" t="str">
        <f>'Legacy Export Source'!$A146</f>
        <v>1.10 MS6</v>
      </c>
      <c r="I146" t="str">
        <f>'Legacy Export Source'!$B146</f>
        <v>Not assessed</v>
      </c>
    </row>
    <row r="147" spans="1:9" x14ac:dyDescent="0.35">
      <c r="A147" t="str">
        <f>IF('Board Summary'!$B$5="","",'Board Summary'!$B$5)</f>
        <v/>
      </c>
      <c r="B147" t="str">
        <f>IF('Board Summary'!$B$6="","",'Board Summary'!$B$6)</f>
        <v/>
      </c>
      <c r="C147" t="str">
        <f>IF('Board Summary'!$B$7="","",'Board Summary'!$B$7)</f>
        <v/>
      </c>
      <c r="D147" t="str">
        <f>IF('Board Summary'!$B$8="","",'Board Summary'!$B$8)</f>
        <v/>
      </c>
      <c r="E147" s="33" t="str">
        <f>IF('Board Summary'!$B$9="","",'Board Summary'!$B$9)</f>
        <v/>
      </c>
      <c r="F147" s="33" t="str">
        <f>IF('Board Summary'!$C$9="","",'Board Summary'!$C$9)</f>
        <v/>
      </c>
      <c r="G147" s="33" t="str">
        <f>IF('Board Summary'!$E$9="","",'Board Summary'!$E$9)</f>
        <v/>
      </c>
      <c r="H147" t="str">
        <f>'Legacy Export Source'!$A147</f>
        <v>1.10 QR1</v>
      </c>
      <c r="I147" t="str">
        <f>'Legacy Export Source'!$B147</f>
        <v>Not assessed</v>
      </c>
    </row>
    <row r="148" spans="1:9" x14ac:dyDescent="0.35">
      <c r="A148" t="str">
        <f>IF('Board Summary'!$B$5="","",'Board Summary'!$B$5)</f>
        <v/>
      </c>
      <c r="B148" t="str">
        <f>IF('Board Summary'!$B$6="","",'Board Summary'!$B$6)</f>
        <v/>
      </c>
      <c r="C148" t="str">
        <f>IF('Board Summary'!$B$7="","",'Board Summary'!$B$7)</f>
        <v/>
      </c>
      <c r="D148" t="str">
        <f>IF('Board Summary'!$B$8="","",'Board Summary'!$B$8)</f>
        <v/>
      </c>
      <c r="E148" s="33" t="str">
        <f>IF('Board Summary'!$B$9="","",'Board Summary'!$B$9)</f>
        <v/>
      </c>
      <c r="F148" s="33" t="str">
        <f>IF('Board Summary'!$C$9="","",'Board Summary'!$C$9)</f>
        <v/>
      </c>
      <c r="G148" s="33" t="str">
        <f>IF('Board Summary'!$E$9="","",'Board Summary'!$E$9)</f>
        <v/>
      </c>
      <c r="H148" t="str">
        <f>'Legacy Export Source'!$A148</f>
        <v>1.10 QR2</v>
      </c>
      <c r="I148" t="str">
        <f>'Legacy Export Source'!$B148</f>
        <v>Not assessed</v>
      </c>
    </row>
    <row r="149" spans="1:9" x14ac:dyDescent="0.35">
      <c r="A149" t="str">
        <f>IF('Board Summary'!$B$5="","",'Board Summary'!$B$5)</f>
        <v/>
      </c>
      <c r="B149" t="str">
        <f>IF('Board Summary'!$B$6="","",'Board Summary'!$B$6)</f>
        <v/>
      </c>
      <c r="C149" t="str">
        <f>IF('Board Summary'!$B$7="","",'Board Summary'!$B$7)</f>
        <v/>
      </c>
      <c r="D149" t="str">
        <f>IF('Board Summary'!$B$8="","",'Board Summary'!$B$8)</f>
        <v/>
      </c>
      <c r="E149" s="33" t="str">
        <f>IF('Board Summary'!$B$9="","",'Board Summary'!$B$9)</f>
        <v/>
      </c>
      <c r="F149" s="33" t="str">
        <f>IF('Board Summary'!$C$9="","",'Board Summary'!$C$9)</f>
        <v/>
      </c>
      <c r="G149" s="33" t="str">
        <f>IF('Board Summary'!$E$9="","",'Board Summary'!$E$9)</f>
        <v/>
      </c>
      <c r="H149" t="str">
        <f>'Legacy Export Source'!$A149</f>
        <v>1.10 QR3</v>
      </c>
      <c r="I149" t="str">
        <f>'Legacy Export Source'!$B149</f>
        <v>Not assessed</v>
      </c>
    </row>
    <row r="150" spans="1:9" x14ac:dyDescent="0.35">
      <c r="A150" t="str">
        <f>IF('Board Summary'!$B$5="","",'Board Summary'!$B$5)</f>
        <v/>
      </c>
      <c r="B150" t="str">
        <f>IF('Board Summary'!$B$6="","",'Board Summary'!$B$6)</f>
        <v/>
      </c>
      <c r="C150" t="str">
        <f>IF('Board Summary'!$B$7="","",'Board Summary'!$B$7)</f>
        <v/>
      </c>
      <c r="D150" t="str">
        <f>IF('Board Summary'!$B$8="","",'Board Summary'!$B$8)</f>
        <v/>
      </c>
      <c r="E150" s="33" t="str">
        <f>IF('Board Summary'!$B$9="","",'Board Summary'!$B$9)</f>
        <v/>
      </c>
      <c r="F150" s="33" t="str">
        <f>IF('Board Summary'!$C$9="","",'Board Summary'!$C$9)</f>
        <v/>
      </c>
      <c r="G150" s="33" t="str">
        <f>IF('Board Summary'!$E$9="","",'Board Summary'!$E$9)</f>
        <v/>
      </c>
      <c r="H150" t="str">
        <f>'Legacy Export Source'!$A150</f>
        <v>1.10 QR4</v>
      </c>
      <c r="I150" t="str">
        <f>'Legacy Export Source'!$B150</f>
        <v>Not assessed</v>
      </c>
    </row>
    <row r="151" spans="1:9" x14ac:dyDescent="0.35">
      <c r="A151" t="str">
        <f>IF('Board Summary'!$B$5="","",'Board Summary'!$B$5)</f>
        <v/>
      </c>
      <c r="B151" t="str">
        <f>IF('Board Summary'!$B$6="","",'Board Summary'!$B$6)</f>
        <v/>
      </c>
      <c r="C151" t="str">
        <f>IF('Board Summary'!$B$7="","",'Board Summary'!$B$7)</f>
        <v/>
      </c>
      <c r="D151" t="str">
        <f>IF('Board Summary'!$B$8="","",'Board Summary'!$B$8)</f>
        <v/>
      </c>
      <c r="E151" s="33" t="str">
        <f>IF('Board Summary'!$B$9="","",'Board Summary'!$B$9)</f>
        <v/>
      </c>
      <c r="F151" s="33" t="str">
        <f>IF('Board Summary'!$C$9="","",'Board Summary'!$C$9)</f>
        <v/>
      </c>
      <c r="G151" s="33" t="str">
        <f>IF('Board Summary'!$E$9="","",'Board Summary'!$E$9)</f>
        <v/>
      </c>
      <c r="H151" t="str">
        <f>'Legacy Export Source'!$A151</f>
        <v>1.10 QR5</v>
      </c>
      <c r="I151" t="str">
        <f>'Legacy Export Source'!$B151</f>
        <v>Not assessed</v>
      </c>
    </row>
    <row r="152" spans="1:9" x14ac:dyDescent="0.35">
      <c r="A152" t="str">
        <f>IF('Board Summary'!$B$5="","",'Board Summary'!$B$5)</f>
        <v/>
      </c>
      <c r="B152" t="str">
        <f>IF('Board Summary'!$B$6="","",'Board Summary'!$B$6)</f>
        <v/>
      </c>
      <c r="C152" t="str">
        <f>IF('Board Summary'!$B$7="","",'Board Summary'!$B$7)</f>
        <v/>
      </c>
      <c r="D152" t="str">
        <f>IF('Board Summary'!$B$8="","",'Board Summary'!$B$8)</f>
        <v/>
      </c>
      <c r="E152" s="33" t="str">
        <f>IF('Board Summary'!$B$9="","",'Board Summary'!$B$9)</f>
        <v/>
      </c>
      <c r="F152" s="33" t="str">
        <f>IF('Board Summary'!$C$9="","",'Board Summary'!$C$9)</f>
        <v/>
      </c>
      <c r="G152" s="33" t="str">
        <f>IF('Board Summary'!$E$9="","",'Board Summary'!$E$9)</f>
        <v/>
      </c>
      <c r="H152" t="str">
        <f>'Legacy Export Source'!$A152</f>
        <v>1.10 QR6</v>
      </c>
      <c r="I152" t="str">
        <f>'Legacy Export Source'!$B152</f>
        <v>Not assessed</v>
      </c>
    </row>
    <row r="153" spans="1:9" x14ac:dyDescent="0.35">
      <c r="A153" t="str">
        <f>IF('Board Summary'!$B$5="","",'Board Summary'!$B$5)</f>
        <v/>
      </c>
      <c r="B153" t="str">
        <f>IF('Board Summary'!$B$6="","",'Board Summary'!$B$6)</f>
        <v/>
      </c>
      <c r="C153" t="str">
        <f>IF('Board Summary'!$B$7="","",'Board Summary'!$B$7)</f>
        <v/>
      </c>
      <c r="D153" t="str">
        <f>IF('Board Summary'!$B$8="","",'Board Summary'!$B$8)</f>
        <v/>
      </c>
      <c r="E153" s="33" t="str">
        <f>IF('Board Summary'!$B$9="","",'Board Summary'!$B$9)</f>
        <v/>
      </c>
      <c r="F153" s="33" t="str">
        <f>IF('Board Summary'!$C$9="","",'Board Summary'!$C$9)</f>
        <v/>
      </c>
      <c r="G153" s="33" t="str">
        <f>IF('Board Summary'!$E$9="","",'Board Summary'!$E$9)</f>
        <v/>
      </c>
      <c r="H153" t="str">
        <f>'Legacy Export Source'!$A153</f>
        <v>1.10 QR7</v>
      </c>
      <c r="I153" t="str">
        <f>'Legacy Export Source'!$B153</f>
        <v>Not assessed</v>
      </c>
    </row>
    <row r="154" spans="1:9" x14ac:dyDescent="0.35">
      <c r="A154" t="str">
        <f>IF('Board Summary'!$B$5="","",'Board Summary'!$B$5)</f>
        <v/>
      </c>
      <c r="B154" t="str">
        <f>IF('Board Summary'!$B$6="","",'Board Summary'!$B$6)</f>
        <v/>
      </c>
      <c r="C154" t="str">
        <f>IF('Board Summary'!$B$7="","",'Board Summary'!$B$7)</f>
        <v/>
      </c>
      <c r="D154" t="str">
        <f>IF('Board Summary'!$B$8="","",'Board Summary'!$B$8)</f>
        <v/>
      </c>
      <c r="E154" s="33" t="str">
        <f>IF('Board Summary'!$B$9="","",'Board Summary'!$B$9)</f>
        <v/>
      </c>
      <c r="F154" s="33" t="str">
        <f>IF('Board Summary'!$C$9="","",'Board Summary'!$C$9)</f>
        <v/>
      </c>
      <c r="G154" s="33" t="str">
        <f>IF('Board Summary'!$E$9="","",'Board Summary'!$E$9)</f>
        <v/>
      </c>
      <c r="H154" t="str">
        <f>'Legacy Export Source'!$A154</f>
        <v>1.10 QR8</v>
      </c>
      <c r="I154" t="str">
        <f>'Legacy Export Source'!$B154</f>
        <v>Not assessed</v>
      </c>
    </row>
    <row r="155" spans="1:9" x14ac:dyDescent="0.35">
      <c r="A155" t="str">
        <f>IF('Board Summary'!$B$5="","",'Board Summary'!$B$5)</f>
        <v/>
      </c>
      <c r="B155" t="str">
        <f>IF('Board Summary'!$B$6="","",'Board Summary'!$B$6)</f>
        <v/>
      </c>
      <c r="C155" t="str">
        <f>IF('Board Summary'!$B$7="","",'Board Summary'!$B$7)</f>
        <v/>
      </c>
      <c r="D155" t="str">
        <f>IF('Board Summary'!$B$8="","",'Board Summary'!$B$8)</f>
        <v/>
      </c>
      <c r="E155" s="33" t="str">
        <f>IF('Board Summary'!$B$9="","",'Board Summary'!$B$9)</f>
        <v/>
      </c>
      <c r="F155" s="33" t="str">
        <f>IF('Board Summary'!$C$9="","",'Board Summary'!$C$9)</f>
        <v/>
      </c>
      <c r="G155" s="33" t="str">
        <f>IF('Board Summary'!$E$9="","",'Board Summary'!$E$9)</f>
        <v/>
      </c>
      <c r="H155" t="str">
        <f>'Legacy Export Source'!$A155</f>
        <v>1.11 MS1</v>
      </c>
      <c r="I155" t="str">
        <f>'Legacy Export Source'!$B155</f>
        <v>Not assessed</v>
      </c>
    </row>
    <row r="156" spans="1:9" x14ac:dyDescent="0.35">
      <c r="A156" t="str">
        <f>IF('Board Summary'!$B$5="","",'Board Summary'!$B$5)</f>
        <v/>
      </c>
      <c r="B156" t="str">
        <f>IF('Board Summary'!$B$6="","",'Board Summary'!$B$6)</f>
        <v/>
      </c>
      <c r="C156" t="str">
        <f>IF('Board Summary'!$B$7="","",'Board Summary'!$B$7)</f>
        <v/>
      </c>
      <c r="D156" t="str">
        <f>IF('Board Summary'!$B$8="","",'Board Summary'!$B$8)</f>
        <v/>
      </c>
      <c r="E156" s="33" t="str">
        <f>IF('Board Summary'!$B$9="","",'Board Summary'!$B$9)</f>
        <v/>
      </c>
      <c r="F156" s="33" t="str">
        <f>IF('Board Summary'!$C$9="","",'Board Summary'!$C$9)</f>
        <v/>
      </c>
      <c r="G156" s="33" t="str">
        <f>IF('Board Summary'!$E$9="","",'Board Summary'!$E$9)</f>
        <v/>
      </c>
      <c r="H156" t="str">
        <f>'Legacy Export Source'!$A156</f>
        <v>1.11 MS2</v>
      </c>
      <c r="I156" t="str">
        <f>'Legacy Export Source'!$B156</f>
        <v>Not assessed</v>
      </c>
    </row>
    <row r="157" spans="1:9" x14ac:dyDescent="0.35">
      <c r="A157" t="str">
        <f>IF('Board Summary'!$B$5="","",'Board Summary'!$B$5)</f>
        <v/>
      </c>
      <c r="B157" t="str">
        <f>IF('Board Summary'!$B$6="","",'Board Summary'!$B$6)</f>
        <v/>
      </c>
      <c r="C157" t="str">
        <f>IF('Board Summary'!$B$7="","",'Board Summary'!$B$7)</f>
        <v/>
      </c>
      <c r="D157" t="str">
        <f>IF('Board Summary'!$B$8="","",'Board Summary'!$B$8)</f>
        <v/>
      </c>
      <c r="E157" s="33" t="str">
        <f>IF('Board Summary'!$B$9="","",'Board Summary'!$B$9)</f>
        <v/>
      </c>
      <c r="F157" s="33" t="str">
        <f>IF('Board Summary'!$C$9="","",'Board Summary'!$C$9)</f>
        <v/>
      </c>
      <c r="G157" s="33" t="str">
        <f>IF('Board Summary'!$E$9="","",'Board Summary'!$E$9)</f>
        <v/>
      </c>
      <c r="H157" t="str">
        <f>'Legacy Export Source'!$A157</f>
        <v>1.11 MS3</v>
      </c>
      <c r="I157" t="str">
        <f>'Legacy Export Source'!$B157</f>
        <v>Not assessed</v>
      </c>
    </row>
    <row r="158" spans="1:9" x14ac:dyDescent="0.35">
      <c r="A158" t="str">
        <f>IF('Board Summary'!$B$5="","",'Board Summary'!$B$5)</f>
        <v/>
      </c>
      <c r="B158" t="str">
        <f>IF('Board Summary'!$B$6="","",'Board Summary'!$B$6)</f>
        <v/>
      </c>
      <c r="C158" t="str">
        <f>IF('Board Summary'!$B$7="","",'Board Summary'!$B$7)</f>
        <v/>
      </c>
      <c r="D158" t="str">
        <f>IF('Board Summary'!$B$8="","",'Board Summary'!$B$8)</f>
        <v/>
      </c>
      <c r="E158" s="33" t="str">
        <f>IF('Board Summary'!$B$9="","",'Board Summary'!$B$9)</f>
        <v/>
      </c>
      <c r="F158" s="33" t="str">
        <f>IF('Board Summary'!$C$9="","",'Board Summary'!$C$9)</f>
        <v/>
      </c>
      <c r="G158" s="33" t="str">
        <f>IF('Board Summary'!$E$9="","",'Board Summary'!$E$9)</f>
        <v/>
      </c>
      <c r="H158" t="str">
        <f>'Legacy Export Source'!$A158</f>
        <v>1.11 MS4</v>
      </c>
      <c r="I158" t="str">
        <f>'Legacy Export Source'!$B158</f>
        <v>Not assessed</v>
      </c>
    </row>
    <row r="159" spans="1:9" x14ac:dyDescent="0.35">
      <c r="A159" t="str">
        <f>IF('Board Summary'!$B$5="","",'Board Summary'!$B$5)</f>
        <v/>
      </c>
      <c r="B159" t="str">
        <f>IF('Board Summary'!$B$6="","",'Board Summary'!$B$6)</f>
        <v/>
      </c>
      <c r="C159" t="str">
        <f>IF('Board Summary'!$B$7="","",'Board Summary'!$B$7)</f>
        <v/>
      </c>
      <c r="D159" t="str">
        <f>IF('Board Summary'!$B$8="","",'Board Summary'!$B$8)</f>
        <v/>
      </c>
      <c r="E159" s="33" t="str">
        <f>IF('Board Summary'!$B$9="","",'Board Summary'!$B$9)</f>
        <v/>
      </c>
      <c r="F159" s="33" t="str">
        <f>IF('Board Summary'!$C$9="","",'Board Summary'!$C$9)</f>
        <v/>
      </c>
      <c r="G159" s="33" t="str">
        <f>IF('Board Summary'!$E$9="","",'Board Summary'!$E$9)</f>
        <v/>
      </c>
      <c r="H159" t="str">
        <f>'Legacy Export Source'!$A159</f>
        <v>1.11 MS5</v>
      </c>
      <c r="I159" t="str">
        <f>'Legacy Export Source'!$B159</f>
        <v>Not assessed</v>
      </c>
    </row>
    <row r="160" spans="1:9" x14ac:dyDescent="0.35">
      <c r="A160" t="str">
        <f>IF('Board Summary'!$B$5="","",'Board Summary'!$B$5)</f>
        <v/>
      </c>
      <c r="B160" t="str">
        <f>IF('Board Summary'!$B$6="","",'Board Summary'!$B$6)</f>
        <v/>
      </c>
      <c r="C160" t="str">
        <f>IF('Board Summary'!$B$7="","",'Board Summary'!$B$7)</f>
        <v/>
      </c>
      <c r="D160" t="str">
        <f>IF('Board Summary'!$B$8="","",'Board Summary'!$B$8)</f>
        <v/>
      </c>
      <c r="E160" s="33" t="str">
        <f>IF('Board Summary'!$B$9="","",'Board Summary'!$B$9)</f>
        <v/>
      </c>
      <c r="F160" s="33" t="str">
        <f>IF('Board Summary'!$C$9="","",'Board Summary'!$C$9)</f>
        <v/>
      </c>
      <c r="G160" s="33" t="str">
        <f>IF('Board Summary'!$E$9="","",'Board Summary'!$E$9)</f>
        <v/>
      </c>
      <c r="H160" t="str">
        <f>'Legacy Export Source'!$A160</f>
        <v>1.11 MS6</v>
      </c>
      <c r="I160" t="str">
        <f>'Legacy Export Source'!$B160</f>
        <v>Not assessed</v>
      </c>
    </row>
    <row r="161" spans="1:9" x14ac:dyDescent="0.35">
      <c r="A161" t="str">
        <f>IF('Board Summary'!$B$5="","",'Board Summary'!$B$5)</f>
        <v/>
      </c>
      <c r="B161" t="str">
        <f>IF('Board Summary'!$B$6="","",'Board Summary'!$B$6)</f>
        <v/>
      </c>
      <c r="C161" t="str">
        <f>IF('Board Summary'!$B$7="","",'Board Summary'!$B$7)</f>
        <v/>
      </c>
      <c r="D161" t="str">
        <f>IF('Board Summary'!$B$8="","",'Board Summary'!$B$8)</f>
        <v/>
      </c>
      <c r="E161" s="33" t="str">
        <f>IF('Board Summary'!$B$9="","",'Board Summary'!$B$9)</f>
        <v/>
      </c>
      <c r="F161" s="33" t="str">
        <f>IF('Board Summary'!$C$9="","",'Board Summary'!$C$9)</f>
        <v/>
      </c>
      <c r="G161" s="33" t="str">
        <f>IF('Board Summary'!$E$9="","",'Board Summary'!$E$9)</f>
        <v/>
      </c>
      <c r="H161" t="str">
        <f>'Legacy Export Source'!$A161</f>
        <v>1.11 QR1</v>
      </c>
      <c r="I161" t="str">
        <f>'Legacy Export Source'!$B161</f>
        <v>Not assessed</v>
      </c>
    </row>
    <row r="162" spans="1:9" x14ac:dyDescent="0.35">
      <c r="A162" t="str">
        <f>IF('Board Summary'!$B$5="","",'Board Summary'!$B$5)</f>
        <v/>
      </c>
      <c r="B162" t="str">
        <f>IF('Board Summary'!$B$6="","",'Board Summary'!$B$6)</f>
        <v/>
      </c>
      <c r="C162" t="str">
        <f>IF('Board Summary'!$B$7="","",'Board Summary'!$B$7)</f>
        <v/>
      </c>
      <c r="D162" t="str">
        <f>IF('Board Summary'!$B$8="","",'Board Summary'!$B$8)</f>
        <v/>
      </c>
      <c r="E162" s="33" t="str">
        <f>IF('Board Summary'!$B$9="","",'Board Summary'!$B$9)</f>
        <v/>
      </c>
      <c r="F162" s="33" t="str">
        <f>IF('Board Summary'!$C$9="","",'Board Summary'!$C$9)</f>
        <v/>
      </c>
      <c r="G162" s="33" t="str">
        <f>IF('Board Summary'!$E$9="","",'Board Summary'!$E$9)</f>
        <v/>
      </c>
      <c r="H162" t="str">
        <f>'Legacy Export Source'!$A162</f>
        <v>1.11 QR2</v>
      </c>
      <c r="I162" t="str">
        <f>'Legacy Export Source'!$B162</f>
        <v>Not assessed</v>
      </c>
    </row>
    <row r="163" spans="1:9" x14ac:dyDescent="0.35">
      <c r="A163" t="str">
        <f>IF('Board Summary'!$B$5="","",'Board Summary'!$B$5)</f>
        <v/>
      </c>
      <c r="B163" t="str">
        <f>IF('Board Summary'!$B$6="","",'Board Summary'!$B$6)</f>
        <v/>
      </c>
      <c r="C163" t="str">
        <f>IF('Board Summary'!$B$7="","",'Board Summary'!$B$7)</f>
        <v/>
      </c>
      <c r="D163" t="str">
        <f>IF('Board Summary'!$B$8="","",'Board Summary'!$B$8)</f>
        <v/>
      </c>
      <c r="E163" s="33" t="str">
        <f>IF('Board Summary'!$B$9="","",'Board Summary'!$B$9)</f>
        <v/>
      </c>
      <c r="F163" s="33" t="str">
        <f>IF('Board Summary'!$C$9="","",'Board Summary'!$C$9)</f>
        <v/>
      </c>
      <c r="G163" s="33" t="str">
        <f>IF('Board Summary'!$E$9="","",'Board Summary'!$E$9)</f>
        <v/>
      </c>
      <c r="H163" t="str">
        <f>'Legacy Export Source'!$A163</f>
        <v>1.11 QR3</v>
      </c>
      <c r="I163" t="str">
        <f>'Legacy Export Source'!$B163</f>
        <v>Not assessed</v>
      </c>
    </row>
    <row r="164" spans="1:9" x14ac:dyDescent="0.35">
      <c r="A164" t="str">
        <f>IF('Board Summary'!$B$5="","",'Board Summary'!$B$5)</f>
        <v/>
      </c>
      <c r="B164" t="str">
        <f>IF('Board Summary'!$B$6="","",'Board Summary'!$B$6)</f>
        <v/>
      </c>
      <c r="C164" t="str">
        <f>IF('Board Summary'!$B$7="","",'Board Summary'!$B$7)</f>
        <v/>
      </c>
      <c r="D164" t="str">
        <f>IF('Board Summary'!$B$8="","",'Board Summary'!$B$8)</f>
        <v/>
      </c>
      <c r="E164" s="33" t="str">
        <f>IF('Board Summary'!$B$9="","",'Board Summary'!$B$9)</f>
        <v/>
      </c>
      <c r="F164" s="33" t="str">
        <f>IF('Board Summary'!$C$9="","",'Board Summary'!$C$9)</f>
        <v/>
      </c>
      <c r="G164" s="33" t="str">
        <f>IF('Board Summary'!$E$9="","",'Board Summary'!$E$9)</f>
        <v/>
      </c>
      <c r="H164" t="str">
        <f>'Legacy Export Source'!$A164</f>
        <v>1.11 QR4</v>
      </c>
      <c r="I164" t="str">
        <f>'Legacy Export Source'!$B164</f>
        <v>Not assessed</v>
      </c>
    </row>
    <row r="165" spans="1:9" x14ac:dyDescent="0.35">
      <c r="A165" t="str">
        <f>IF('Board Summary'!$B$5="","",'Board Summary'!$B$5)</f>
        <v/>
      </c>
      <c r="B165" t="str">
        <f>IF('Board Summary'!$B$6="","",'Board Summary'!$B$6)</f>
        <v/>
      </c>
      <c r="C165" t="str">
        <f>IF('Board Summary'!$B$7="","",'Board Summary'!$B$7)</f>
        <v/>
      </c>
      <c r="D165" t="str">
        <f>IF('Board Summary'!$B$8="","",'Board Summary'!$B$8)</f>
        <v/>
      </c>
      <c r="E165" s="33" t="str">
        <f>IF('Board Summary'!$B$9="","",'Board Summary'!$B$9)</f>
        <v/>
      </c>
      <c r="F165" s="33" t="str">
        <f>IF('Board Summary'!$C$9="","",'Board Summary'!$C$9)</f>
        <v/>
      </c>
      <c r="G165" s="33" t="str">
        <f>IF('Board Summary'!$E$9="","",'Board Summary'!$E$9)</f>
        <v/>
      </c>
      <c r="H165" t="str">
        <f>'Legacy Export Source'!$A165</f>
        <v>1.11 QR5</v>
      </c>
      <c r="I165" t="str">
        <f>'Legacy Export Source'!$B165</f>
        <v>Not assessed</v>
      </c>
    </row>
    <row r="166" spans="1:9" x14ac:dyDescent="0.35">
      <c r="A166" t="str">
        <f>IF('Board Summary'!$B$5="","",'Board Summary'!$B$5)</f>
        <v/>
      </c>
      <c r="B166" t="str">
        <f>IF('Board Summary'!$B$6="","",'Board Summary'!$B$6)</f>
        <v/>
      </c>
      <c r="C166" t="str">
        <f>IF('Board Summary'!$B$7="","",'Board Summary'!$B$7)</f>
        <v/>
      </c>
      <c r="D166" t="str">
        <f>IF('Board Summary'!$B$8="","",'Board Summary'!$B$8)</f>
        <v/>
      </c>
      <c r="E166" s="33" t="str">
        <f>IF('Board Summary'!$B$9="","",'Board Summary'!$B$9)</f>
        <v/>
      </c>
      <c r="F166" s="33" t="str">
        <f>IF('Board Summary'!$C$9="","",'Board Summary'!$C$9)</f>
        <v/>
      </c>
      <c r="G166" s="33" t="str">
        <f>IF('Board Summary'!$E$9="","",'Board Summary'!$E$9)</f>
        <v/>
      </c>
      <c r="H166" t="str">
        <f>'Legacy Export Source'!$A166</f>
        <v>1.11 QR6</v>
      </c>
      <c r="I166" t="str">
        <f>'Legacy Export Source'!$B166</f>
        <v>Not assessed</v>
      </c>
    </row>
    <row r="167" spans="1:9" x14ac:dyDescent="0.35">
      <c r="A167" t="str">
        <f>IF('Board Summary'!$B$5="","",'Board Summary'!$B$5)</f>
        <v/>
      </c>
      <c r="B167" t="str">
        <f>IF('Board Summary'!$B$6="","",'Board Summary'!$B$6)</f>
        <v/>
      </c>
      <c r="C167" t="str">
        <f>IF('Board Summary'!$B$7="","",'Board Summary'!$B$7)</f>
        <v/>
      </c>
      <c r="D167" t="str">
        <f>IF('Board Summary'!$B$8="","",'Board Summary'!$B$8)</f>
        <v/>
      </c>
      <c r="E167" s="33" t="str">
        <f>IF('Board Summary'!$B$9="","",'Board Summary'!$B$9)</f>
        <v/>
      </c>
      <c r="F167" s="33" t="str">
        <f>IF('Board Summary'!$C$9="","",'Board Summary'!$C$9)</f>
        <v/>
      </c>
      <c r="G167" s="33" t="str">
        <f>IF('Board Summary'!$E$9="","",'Board Summary'!$E$9)</f>
        <v/>
      </c>
      <c r="H167" t="str">
        <f>'Legacy Export Source'!$A167</f>
        <v>1.12 MS1</v>
      </c>
      <c r="I167" t="str">
        <f>'Legacy Export Source'!$B167</f>
        <v>Not assessed</v>
      </c>
    </row>
    <row r="168" spans="1:9" x14ac:dyDescent="0.35">
      <c r="A168" t="str">
        <f>IF('Board Summary'!$B$5="","",'Board Summary'!$B$5)</f>
        <v/>
      </c>
      <c r="B168" t="str">
        <f>IF('Board Summary'!$B$6="","",'Board Summary'!$B$6)</f>
        <v/>
      </c>
      <c r="C168" t="str">
        <f>IF('Board Summary'!$B$7="","",'Board Summary'!$B$7)</f>
        <v/>
      </c>
      <c r="D168" t="str">
        <f>IF('Board Summary'!$B$8="","",'Board Summary'!$B$8)</f>
        <v/>
      </c>
      <c r="E168" s="33" t="str">
        <f>IF('Board Summary'!$B$9="","",'Board Summary'!$B$9)</f>
        <v/>
      </c>
      <c r="F168" s="33" t="str">
        <f>IF('Board Summary'!$C$9="","",'Board Summary'!$C$9)</f>
        <v/>
      </c>
      <c r="G168" s="33" t="str">
        <f>IF('Board Summary'!$E$9="","",'Board Summary'!$E$9)</f>
        <v/>
      </c>
      <c r="H168" t="str">
        <f>'Legacy Export Source'!$A168</f>
        <v>1.12 MS2</v>
      </c>
      <c r="I168" t="str">
        <f>'Legacy Export Source'!$B168</f>
        <v>Not assessed</v>
      </c>
    </row>
    <row r="169" spans="1:9" x14ac:dyDescent="0.35">
      <c r="A169" t="str">
        <f>IF('Board Summary'!$B$5="","",'Board Summary'!$B$5)</f>
        <v/>
      </c>
      <c r="B169" t="str">
        <f>IF('Board Summary'!$B$6="","",'Board Summary'!$B$6)</f>
        <v/>
      </c>
      <c r="C169" t="str">
        <f>IF('Board Summary'!$B$7="","",'Board Summary'!$B$7)</f>
        <v/>
      </c>
      <c r="D169" t="str">
        <f>IF('Board Summary'!$B$8="","",'Board Summary'!$B$8)</f>
        <v/>
      </c>
      <c r="E169" s="33" t="str">
        <f>IF('Board Summary'!$B$9="","",'Board Summary'!$B$9)</f>
        <v/>
      </c>
      <c r="F169" s="33" t="str">
        <f>IF('Board Summary'!$C$9="","",'Board Summary'!$C$9)</f>
        <v/>
      </c>
      <c r="G169" s="33" t="str">
        <f>IF('Board Summary'!$E$9="","",'Board Summary'!$E$9)</f>
        <v/>
      </c>
      <c r="H169" t="str">
        <f>'Legacy Export Source'!$A169</f>
        <v>1.12 MS3</v>
      </c>
      <c r="I169" t="str">
        <f>'Legacy Export Source'!$B169</f>
        <v>Not assessed</v>
      </c>
    </row>
    <row r="170" spans="1:9" x14ac:dyDescent="0.35">
      <c r="A170" t="str">
        <f>IF('Board Summary'!$B$5="","",'Board Summary'!$B$5)</f>
        <v/>
      </c>
      <c r="B170" t="str">
        <f>IF('Board Summary'!$B$6="","",'Board Summary'!$B$6)</f>
        <v/>
      </c>
      <c r="C170" t="str">
        <f>IF('Board Summary'!$B$7="","",'Board Summary'!$B$7)</f>
        <v/>
      </c>
      <c r="D170" t="str">
        <f>IF('Board Summary'!$B$8="","",'Board Summary'!$B$8)</f>
        <v/>
      </c>
      <c r="E170" s="33" t="str">
        <f>IF('Board Summary'!$B$9="","",'Board Summary'!$B$9)</f>
        <v/>
      </c>
      <c r="F170" s="33" t="str">
        <f>IF('Board Summary'!$C$9="","",'Board Summary'!$C$9)</f>
        <v/>
      </c>
      <c r="G170" s="33" t="str">
        <f>IF('Board Summary'!$E$9="","",'Board Summary'!$E$9)</f>
        <v/>
      </c>
      <c r="H170" t="str">
        <f>'Legacy Export Source'!$A170</f>
        <v>1.12 MS4</v>
      </c>
      <c r="I170" t="str">
        <f>'Legacy Export Source'!$B170</f>
        <v>Not assessed</v>
      </c>
    </row>
    <row r="171" spans="1:9" x14ac:dyDescent="0.35">
      <c r="A171" t="str">
        <f>IF('Board Summary'!$B$5="","",'Board Summary'!$B$5)</f>
        <v/>
      </c>
      <c r="B171" t="str">
        <f>IF('Board Summary'!$B$6="","",'Board Summary'!$B$6)</f>
        <v/>
      </c>
      <c r="C171" t="str">
        <f>IF('Board Summary'!$B$7="","",'Board Summary'!$B$7)</f>
        <v/>
      </c>
      <c r="D171" t="str">
        <f>IF('Board Summary'!$B$8="","",'Board Summary'!$B$8)</f>
        <v/>
      </c>
      <c r="E171" s="33" t="str">
        <f>IF('Board Summary'!$B$9="","",'Board Summary'!$B$9)</f>
        <v/>
      </c>
      <c r="F171" s="33" t="str">
        <f>IF('Board Summary'!$C$9="","",'Board Summary'!$C$9)</f>
        <v/>
      </c>
      <c r="G171" s="33" t="str">
        <f>IF('Board Summary'!$E$9="","",'Board Summary'!$E$9)</f>
        <v/>
      </c>
      <c r="H171" t="str">
        <f>'Legacy Export Source'!$A171</f>
        <v>1.12 MS5</v>
      </c>
      <c r="I171" t="str">
        <f>'Legacy Export Source'!$B171</f>
        <v>Not assessed</v>
      </c>
    </row>
    <row r="172" spans="1:9" x14ac:dyDescent="0.35">
      <c r="A172" t="str">
        <f>IF('Board Summary'!$B$5="","",'Board Summary'!$B$5)</f>
        <v/>
      </c>
      <c r="B172" t="str">
        <f>IF('Board Summary'!$B$6="","",'Board Summary'!$B$6)</f>
        <v/>
      </c>
      <c r="C172" t="str">
        <f>IF('Board Summary'!$B$7="","",'Board Summary'!$B$7)</f>
        <v/>
      </c>
      <c r="D172" t="str">
        <f>IF('Board Summary'!$B$8="","",'Board Summary'!$B$8)</f>
        <v/>
      </c>
      <c r="E172" s="33" t="str">
        <f>IF('Board Summary'!$B$9="","",'Board Summary'!$B$9)</f>
        <v/>
      </c>
      <c r="F172" s="33" t="str">
        <f>IF('Board Summary'!$C$9="","",'Board Summary'!$C$9)</f>
        <v/>
      </c>
      <c r="G172" s="33" t="str">
        <f>IF('Board Summary'!$E$9="","",'Board Summary'!$E$9)</f>
        <v/>
      </c>
      <c r="H172" t="str">
        <f>'Legacy Export Source'!$A172</f>
        <v>1.12 MS6</v>
      </c>
      <c r="I172" t="str">
        <f>'Legacy Export Source'!$B172</f>
        <v>Not assessed</v>
      </c>
    </row>
    <row r="173" spans="1:9" x14ac:dyDescent="0.35">
      <c r="A173" t="str">
        <f>IF('Board Summary'!$B$5="","",'Board Summary'!$B$5)</f>
        <v/>
      </c>
      <c r="B173" t="str">
        <f>IF('Board Summary'!$B$6="","",'Board Summary'!$B$6)</f>
        <v/>
      </c>
      <c r="C173" t="str">
        <f>IF('Board Summary'!$B$7="","",'Board Summary'!$B$7)</f>
        <v/>
      </c>
      <c r="D173" t="str">
        <f>IF('Board Summary'!$B$8="","",'Board Summary'!$B$8)</f>
        <v/>
      </c>
      <c r="E173" s="33" t="str">
        <f>IF('Board Summary'!$B$9="","",'Board Summary'!$B$9)</f>
        <v/>
      </c>
      <c r="F173" s="33" t="str">
        <f>IF('Board Summary'!$C$9="","",'Board Summary'!$C$9)</f>
        <v/>
      </c>
      <c r="G173" s="33" t="str">
        <f>IF('Board Summary'!$E$9="","",'Board Summary'!$E$9)</f>
        <v/>
      </c>
      <c r="H173" t="str">
        <f>'Legacy Export Source'!$A173</f>
        <v>1.12 MS7</v>
      </c>
      <c r="I173" t="str">
        <f>'Legacy Export Source'!$B173</f>
        <v>Not assessed</v>
      </c>
    </row>
    <row r="174" spans="1:9" x14ac:dyDescent="0.35">
      <c r="A174" t="str">
        <f>IF('Board Summary'!$B$5="","",'Board Summary'!$B$5)</f>
        <v/>
      </c>
      <c r="B174" t="str">
        <f>IF('Board Summary'!$B$6="","",'Board Summary'!$B$6)</f>
        <v/>
      </c>
      <c r="C174" t="str">
        <f>IF('Board Summary'!$B$7="","",'Board Summary'!$B$7)</f>
        <v/>
      </c>
      <c r="D174" t="str">
        <f>IF('Board Summary'!$B$8="","",'Board Summary'!$B$8)</f>
        <v/>
      </c>
      <c r="E174" s="33" t="str">
        <f>IF('Board Summary'!$B$9="","",'Board Summary'!$B$9)</f>
        <v/>
      </c>
      <c r="F174" s="33" t="str">
        <f>IF('Board Summary'!$C$9="","",'Board Summary'!$C$9)</f>
        <v/>
      </c>
      <c r="G174" s="33" t="str">
        <f>IF('Board Summary'!$E$9="","",'Board Summary'!$E$9)</f>
        <v/>
      </c>
      <c r="H174" t="str">
        <f>'Legacy Export Source'!$A174</f>
        <v>1.12 MS8</v>
      </c>
      <c r="I174" t="str">
        <f>'Legacy Export Source'!$B174</f>
        <v>Not assessed</v>
      </c>
    </row>
    <row r="175" spans="1:9" x14ac:dyDescent="0.35">
      <c r="A175" t="str">
        <f>IF('Board Summary'!$B$5="","",'Board Summary'!$B$5)</f>
        <v/>
      </c>
      <c r="B175" t="str">
        <f>IF('Board Summary'!$B$6="","",'Board Summary'!$B$6)</f>
        <v/>
      </c>
      <c r="C175" t="str">
        <f>IF('Board Summary'!$B$7="","",'Board Summary'!$B$7)</f>
        <v/>
      </c>
      <c r="D175" t="str">
        <f>IF('Board Summary'!$B$8="","",'Board Summary'!$B$8)</f>
        <v/>
      </c>
      <c r="E175" s="33" t="str">
        <f>IF('Board Summary'!$B$9="","",'Board Summary'!$B$9)</f>
        <v/>
      </c>
      <c r="F175" s="33" t="str">
        <f>IF('Board Summary'!$C$9="","",'Board Summary'!$C$9)</f>
        <v/>
      </c>
      <c r="G175" s="33" t="str">
        <f>IF('Board Summary'!$E$9="","",'Board Summary'!$E$9)</f>
        <v/>
      </c>
      <c r="H175" t="str">
        <f>'Legacy Export Source'!$A175</f>
        <v>1.12 MS9</v>
      </c>
      <c r="I175" t="str">
        <f>'Legacy Export Source'!$B175</f>
        <v>Not assessed</v>
      </c>
    </row>
    <row r="176" spans="1:9" x14ac:dyDescent="0.35">
      <c r="A176" t="str">
        <f>IF('Board Summary'!$B$5="","",'Board Summary'!$B$5)</f>
        <v/>
      </c>
      <c r="B176" t="str">
        <f>IF('Board Summary'!$B$6="","",'Board Summary'!$B$6)</f>
        <v/>
      </c>
      <c r="C176" t="str">
        <f>IF('Board Summary'!$B$7="","",'Board Summary'!$B$7)</f>
        <v/>
      </c>
      <c r="D176" t="str">
        <f>IF('Board Summary'!$B$8="","",'Board Summary'!$B$8)</f>
        <v/>
      </c>
      <c r="E176" s="33" t="str">
        <f>IF('Board Summary'!$B$9="","",'Board Summary'!$B$9)</f>
        <v/>
      </c>
      <c r="F176" s="33" t="str">
        <f>IF('Board Summary'!$C$9="","",'Board Summary'!$C$9)</f>
        <v/>
      </c>
      <c r="G176" s="33" t="str">
        <f>IF('Board Summary'!$E$9="","",'Board Summary'!$E$9)</f>
        <v/>
      </c>
      <c r="H176" t="str">
        <f>'Legacy Export Source'!$A176</f>
        <v>1.12 MS10</v>
      </c>
      <c r="I176" t="str">
        <f>'Legacy Export Source'!$B176</f>
        <v>Not assessed</v>
      </c>
    </row>
    <row r="177" spans="1:9" x14ac:dyDescent="0.35">
      <c r="A177" t="str">
        <f>IF('Board Summary'!$B$5="","",'Board Summary'!$B$5)</f>
        <v/>
      </c>
      <c r="B177" t="str">
        <f>IF('Board Summary'!$B$6="","",'Board Summary'!$B$6)</f>
        <v/>
      </c>
      <c r="C177" t="str">
        <f>IF('Board Summary'!$B$7="","",'Board Summary'!$B$7)</f>
        <v/>
      </c>
      <c r="D177" t="str">
        <f>IF('Board Summary'!$B$8="","",'Board Summary'!$B$8)</f>
        <v/>
      </c>
      <c r="E177" s="33" t="str">
        <f>IF('Board Summary'!$B$9="","",'Board Summary'!$B$9)</f>
        <v/>
      </c>
      <c r="F177" s="33" t="str">
        <f>IF('Board Summary'!$C$9="","",'Board Summary'!$C$9)</f>
        <v/>
      </c>
      <c r="G177" s="33" t="str">
        <f>IF('Board Summary'!$E$9="","",'Board Summary'!$E$9)</f>
        <v/>
      </c>
      <c r="H177" t="str">
        <f>'Legacy Export Source'!$A177</f>
        <v>1.12 MS11</v>
      </c>
      <c r="I177" t="str">
        <f>'Legacy Export Source'!$B177</f>
        <v>Not assessed</v>
      </c>
    </row>
    <row r="178" spans="1:9" x14ac:dyDescent="0.35">
      <c r="A178" t="str">
        <f>IF('Board Summary'!$B$5="","",'Board Summary'!$B$5)</f>
        <v/>
      </c>
      <c r="B178" t="str">
        <f>IF('Board Summary'!$B$6="","",'Board Summary'!$B$6)</f>
        <v/>
      </c>
      <c r="C178" t="str">
        <f>IF('Board Summary'!$B$7="","",'Board Summary'!$B$7)</f>
        <v/>
      </c>
      <c r="D178" t="str">
        <f>IF('Board Summary'!$B$8="","",'Board Summary'!$B$8)</f>
        <v/>
      </c>
      <c r="E178" s="33" t="str">
        <f>IF('Board Summary'!$B$9="","",'Board Summary'!$B$9)</f>
        <v/>
      </c>
      <c r="F178" s="33" t="str">
        <f>IF('Board Summary'!$C$9="","",'Board Summary'!$C$9)</f>
        <v/>
      </c>
      <c r="G178" s="33" t="str">
        <f>IF('Board Summary'!$E$9="","",'Board Summary'!$E$9)</f>
        <v/>
      </c>
      <c r="H178" t="str">
        <f>'Legacy Export Source'!$A178</f>
        <v>1.12 MS12</v>
      </c>
      <c r="I178" t="str">
        <f>'Legacy Export Source'!$B178</f>
        <v>Not assessed</v>
      </c>
    </row>
    <row r="179" spans="1:9" x14ac:dyDescent="0.35">
      <c r="A179" t="str">
        <f>IF('Board Summary'!$B$5="","",'Board Summary'!$B$5)</f>
        <v/>
      </c>
      <c r="B179" t="str">
        <f>IF('Board Summary'!$B$6="","",'Board Summary'!$B$6)</f>
        <v/>
      </c>
      <c r="C179" t="str">
        <f>IF('Board Summary'!$B$7="","",'Board Summary'!$B$7)</f>
        <v/>
      </c>
      <c r="D179" t="str">
        <f>IF('Board Summary'!$B$8="","",'Board Summary'!$B$8)</f>
        <v/>
      </c>
      <c r="E179" s="33" t="str">
        <f>IF('Board Summary'!$B$9="","",'Board Summary'!$B$9)</f>
        <v/>
      </c>
      <c r="F179" s="33" t="str">
        <f>IF('Board Summary'!$C$9="","",'Board Summary'!$C$9)</f>
        <v/>
      </c>
      <c r="G179" s="33" t="str">
        <f>IF('Board Summary'!$E$9="","",'Board Summary'!$E$9)</f>
        <v/>
      </c>
      <c r="H179" t="str">
        <f>'Legacy Export Source'!$A179</f>
        <v>1.12 QR1</v>
      </c>
      <c r="I179" t="str">
        <f>'Legacy Export Source'!$B179</f>
        <v>Not assessed</v>
      </c>
    </row>
    <row r="180" spans="1:9" x14ac:dyDescent="0.35">
      <c r="A180" t="str">
        <f>IF('Board Summary'!$B$5="","",'Board Summary'!$B$5)</f>
        <v/>
      </c>
      <c r="B180" t="str">
        <f>IF('Board Summary'!$B$6="","",'Board Summary'!$B$6)</f>
        <v/>
      </c>
      <c r="C180" t="str">
        <f>IF('Board Summary'!$B$7="","",'Board Summary'!$B$7)</f>
        <v/>
      </c>
      <c r="D180" t="str">
        <f>IF('Board Summary'!$B$8="","",'Board Summary'!$B$8)</f>
        <v/>
      </c>
      <c r="E180" s="33" t="str">
        <f>IF('Board Summary'!$B$9="","",'Board Summary'!$B$9)</f>
        <v/>
      </c>
      <c r="F180" s="33" t="str">
        <f>IF('Board Summary'!$C$9="","",'Board Summary'!$C$9)</f>
        <v/>
      </c>
      <c r="G180" s="33" t="str">
        <f>IF('Board Summary'!$E$9="","",'Board Summary'!$E$9)</f>
        <v/>
      </c>
      <c r="H180" t="str">
        <f>'Legacy Export Source'!$A180</f>
        <v>1.12 QR2</v>
      </c>
      <c r="I180" t="str">
        <f>'Legacy Export Source'!$B180</f>
        <v>Not assessed</v>
      </c>
    </row>
    <row r="181" spans="1:9" x14ac:dyDescent="0.35">
      <c r="A181" t="str">
        <f>IF('Board Summary'!$B$5="","",'Board Summary'!$B$5)</f>
        <v/>
      </c>
      <c r="B181" t="str">
        <f>IF('Board Summary'!$B$6="","",'Board Summary'!$B$6)</f>
        <v/>
      </c>
      <c r="C181" t="str">
        <f>IF('Board Summary'!$B$7="","",'Board Summary'!$B$7)</f>
        <v/>
      </c>
      <c r="D181" t="str">
        <f>IF('Board Summary'!$B$8="","",'Board Summary'!$B$8)</f>
        <v/>
      </c>
      <c r="E181" s="33" t="str">
        <f>IF('Board Summary'!$B$9="","",'Board Summary'!$B$9)</f>
        <v/>
      </c>
      <c r="F181" s="33" t="str">
        <f>IF('Board Summary'!$C$9="","",'Board Summary'!$C$9)</f>
        <v/>
      </c>
      <c r="G181" s="33" t="str">
        <f>IF('Board Summary'!$E$9="","",'Board Summary'!$E$9)</f>
        <v/>
      </c>
      <c r="H181" t="str">
        <f>'Legacy Export Source'!$A181</f>
        <v>1.12 QR3</v>
      </c>
      <c r="I181" t="str">
        <f>'Legacy Export Source'!$B181</f>
        <v>Not assessed</v>
      </c>
    </row>
    <row r="182" spans="1:9" x14ac:dyDescent="0.35">
      <c r="A182" t="str">
        <f>IF('Board Summary'!$B$5="","",'Board Summary'!$B$5)</f>
        <v/>
      </c>
      <c r="B182" t="str">
        <f>IF('Board Summary'!$B$6="","",'Board Summary'!$B$6)</f>
        <v/>
      </c>
      <c r="C182" t="str">
        <f>IF('Board Summary'!$B$7="","",'Board Summary'!$B$7)</f>
        <v/>
      </c>
      <c r="D182" t="str">
        <f>IF('Board Summary'!$B$8="","",'Board Summary'!$B$8)</f>
        <v/>
      </c>
      <c r="E182" s="33" t="str">
        <f>IF('Board Summary'!$B$9="","",'Board Summary'!$B$9)</f>
        <v/>
      </c>
      <c r="F182" s="33" t="str">
        <f>IF('Board Summary'!$C$9="","",'Board Summary'!$C$9)</f>
        <v/>
      </c>
      <c r="G182" s="33" t="str">
        <f>IF('Board Summary'!$E$9="","",'Board Summary'!$E$9)</f>
        <v/>
      </c>
      <c r="H182" t="str">
        <f>'Legacy Export Source'!$A182</f>
        <v>1.13 MS1</v>
      </c>
      <c r="I182" t="str">
        <f>'Legacy Export Source'!$B182</f>
        <v>Not assessed</v>
      </c>
    </row>
    <row r="183" spans="1:9" x14ac:dyDescent="0.35">
      <c r="A183" t="str">
        <f>IF('Board Summary'!$B$5="","",'Board Summary'!$B$5)</f>
        <v/>
      </c>
      <c r="B183" t="str">
        <f>IF('Board Summary'!$B$6="","",'Board Summary'!$B$6)</f>
        <v/>
      </c>
      <c r="C183" t="str">
        <f>IF('Board Summary'!$B$7="","",'Board Summary'!$B$7)</f>
        <v/>
      </c>
      <c r="D183" t="str">
        <f>IF('Board Summary'!$B$8="","",'Board Summary'!$B$8)</f>
        <v/>
      </c>
      <c r="E183" s="33" t="str">
        <f>IF('Board Summary'!$B$9="","",'Board Summary'!$B$9)</f>
        <v/>
      </c>
      <c r="F183" s="33" t="str">
        <f>IF('Board Summary'!$C$9="","",'Board Summary'!$C$9)</f>
        <v/>
      </c>
      <c r="G183" s="33" t="str">
        <f>IF('Board Summary'!$E$9="","",'Board Summary'!$E$9)</f>
        <v/>
      </c>
      <c r="H183" t="str">
        <f>'Legacy Export Source'!$A183</f>
        <v>1.13 MS2</v>
      </c>
      <c r="I183" t="str">
        <f>'Legacy Export Source'!$B183</f>
        <v>Not assessed</v>
      </c>
    </row>
    <row r="184" spans="1:9" x14ac:dyDescent="0.35">
      <c r="A184" t="str">
        <f>IF('Board Summary'!$B$5="","",'Board Summary'!$B$5)</f>
        <v/>
      </c>
      <c r="B184" t="str">
        <f>IF('Board Summary'!$B$6="","",'Board Summary'!$B$6)</f>
        <v/>
      </c>
      <c r="C184" t="str">
        <f>IF('Board Summary'!$B$7="","",'Board Summary'!$B$7)</f>
        <v/>
      </c>
      <c r="D184" t="str">
        <f>IF('Board Summary'!$B$8="","",'Board Summary'!$B$8)</f>
        <v/>
      </c>
      <c r="E184" s="33" t="str">
        <f>IF('Board Summary'!$B$9="","",'Board Summary'!$B$9)</f>
        <v/>
      </c>
      <c r="F184" s="33" t="str">
        <f>IF('Board Summary'!$C$9="","",'Board Summary'!$C$9)</f>
        <v/>
      </c>
      <c r="G184" s="33" t="str">
        <f>IF('Board Summary'!$E$9="","",'Board Summary'!$E$9)</f>
        <v/>
      </c>
      <c r="H184" t="str">
        <f>'Legacy Export Source'!$A184</f>
        <v>1.13 MS3</v>
      </c>
      <c r="I184" t="str">
        <f>'Legacy Export Source'!$B184</f>
        <v>Not assessed</v>
      </c>
    </row>
    <row r="185" spans="1:9" x14ac:dyDescent="0.35">
      <c r="A185" t="str">
        <f>IF('Board Summary'!$B$5="","",'Board Summary'!$B$5)</f>
        <v/>
      </c>
      <c r="B185" t="str">
        <f>IF('Board Summary'!$B$6="","",'Board Summary'!$B$6)</f>
        <v/>
      </c>
      <c r="C185" t="str">
        <f>IF('Board Summary'!$B$7="","",'Board Summary'!$B$7)</f>
        <v/>
      </c>
      <c r="D185" t="str">
        <f>IF('Board Summary'!$B$8="","",'Board Summary'!$B$8)</f>
        <v/>
      </c>
      <c r="E185" s="33" t="str">
        <f>IF('Board Summary'!$B$9="","",'Board Summary'!$B$9)</f>
        <v/>
      </c>
      <c r="F185" s="33" t="str">
        <f>IF('Board Summary'!$C$9="","",'Board Summary'!$C$9)</f>
        <v/>
      </c>
      <c r="G185" s="33" t="str">
        <f>IF('Board Summary'!$E$9="","",'Board Summary'!$E$9)</f>
        <v/>
      </c>
      <c r="H185" t="str">
        <f>'Legacy Export Source'!$A185</f>
        <v>1.13 MS4</v>
      </c>
      <c r="I185" t="str">
        <f>'Legacy Export Source'!$B185</f>
        <v>Not assessed</v>
      </c>
    </row>
    <row r="186" spans="1:9" x14ac:dyDescent="0.35">
      <c r="A186" t="str">
        <f>IF('Board Summary'!$B$5="","",'Board Summary'!$B$5)</f>
        <v/>
      </c>
      <c r="B186" t="str">
        <f>IF('Board Summary'!$B$6="","",'Board Summary'!$B$6)</f>
        <v/>
      </c>
      <c r="C186" t="str">
        <f>IF('Board Summary'!$B$7="","",'Board Summary'!$B$7)</f>
        <v/>
      </c>
      <c r="D186" t="str">
        <f>IF('Board Summary'!$B$8="","",'Board Summary'!$B$8)</f>
        <v/>
      </c>
      <c r="E186" s="33" t="str">
        <f>IF('Board Summary'!$B$9="","",'Board Summary'!$B$9)</f>
        <v/>
      </c>
      <c r="F186" s="33" t="str">
        <f>IF('Board Summary'!$C$9="","",'Board Summary'!$C$9)</f>
        <v/>
      </c>
      <c r="G186" s="33" t="str">
        <f>IF('Board Summary'!$E$9="","",'Board Summary'!$E$9)</f>
        <v/>
      </c>
      <c r="H186" t="str">
        <f>'Legacy Export Source'!$A186</f>
        <v>1.13 MS5</v>
      </c>
      <c r="I186" t="str">
        <f>'Legacy Export Source'!$B186</f>
        <v>Not assessed</v>
      </c>
    </row>
    <row r="187" spans="1:9" x14ac:dyDescent="0.35">
      <c r="A187" t="str">
        <f>IF('Board Summary'!$B$5="","",'Board Summary'!$B$5)</f>
        <v/>
      </c>
      <c r="B187" t="str">
        <f>IF('Board Summary'!$B$6="","",'Board Summary'!$B$6)</f>
        <v/>
      </c>
      <c r="C187" t="str">
        <f>IF('Board Summary'!$B$7="","",'Board Summary'!$B$7)</f>
        <v/>
      </c>
      <c r="D187" t="str">
        <f>IF('Board Summary'!$B$8="","",'Board Summary'!$B$8)</f>
        <v/>
      </c>
      <c r="E187" s="33" t="str">
        <f>IF('Board Summary'!$B$9="","",'Board Summary'!$B$9)</f>
        <v/>
      </c>
      <c r="F187" s="33" t="str">
        <f>IF('Board Summary'!$C$9="","",'Board Summary'!$C$9)</f>
        <v/>
      </c>
      <c r="G187" s="33" t="str">
        <f>IF('Board Summary'!$E$9="","",'Board Summary'!$E$9)</f>
        <v/>
      </c>
      <c r="H187" t="str">
        <f>'Legacy Export Source'!$A187</f>
        <v>1.13 MS6</v>
      </c>
      <c r="I187" t="str">
        <f>'Legacy Export Source'!$B187</f>
        <v>Not assessed</v>
      </c>
    </row>
    <row r="188" spans="1:9" x14ac:dyDescent="0.35">
      <c r="A188" t="str">
        <f>IF('Board Summary'!$B$5="","",'Board Summary'!$B$5)</f>
        <v/>
      </c>
      <c r="B188" t="str">
        <f>IF('Board Summary'!$B$6="","",'Board Summary'!$B$6)</f>
        <v/>
      </c>
      <c r="C188" t="str">
        <f>IF('Board Summary'!$B$7="","",'Board Summary'!$B$7)</f>
        <v/>
      </c>
      <c r="D188" t="str">
        <f>IF('Board Summary'!$B$8="","",'Board Summary'!$B$8)</f>
        <v/>
      </c>
      <c r="E188" s="33" t="str">
        <f>IF('Board Summary'!$B$9="","",'Board Summary'!$B$9)</f>
        <v/>
      </c>
      <c r="F188" s="33" t="str">
        <f>IF('Board Summary'!$C$9="","",'Board Summary'!$C$9)</f>
        <v/>
      </c>
      <c r="G188" s="33" t="str">
        <f>IF('Board Summary'!$E$9="","",'Board Summary'!$E$9)</f>
        <v/>
      </c>
      <c r="H188" t="str">
        <f>'Legacy Export Source'!$A188</f>
        <v>1.13 MS7</v>
      </c>
      <c r="I188" t="str">
        <f>'Legacy Export Source'!$B188</f>
        <v>Not assessed</v>
      </c>
    </row>
    <row r="189" spans="1:9" x14ac:dyDescent="0.35">
      <c r="A189" t="str">
        <f>IF('Board Summary'!$B$5="","",'Board Summary'!$B$5)</f>
        <v/>
      </c>
      <c r="B189" t="str">
        <f>IF('Board Summary'!$B$6="","",'Board Summary'!$B$6)</f>
        <v/>
      </c>
      <c r="C189" t="str">
        <f>IF('Board Summary'!$B$7="","",'Board Summary'!$B$7)</f>
        <v/>
      </c>
      <c r="D189" t="str">
        <f>IF('Board Summary'!$B$8="","",'Board Summary'!$B$8)</f>
        <v/>
      </c>
      <c r="E189" s="33" t="str">
        <f>IF('Board Summary'!$B$9="","",'Board Summary'!$B$9)</f>
        <v/>
      </c>
      <c r="F189" s="33" t="str">
        <f>IF('Board Summary'!$C$9="","",'Board Summary'!$C$9)</f>
        <v/>
      </c>
      <c r="G189" s="33" t="str">
        <f>IF('Board Summary'!$E$9="","",'Board Summary'!$E$9)</f>
        <v/>
      </c>
      <c r="H189" t="str">
        <f>'Legacy Export Source'!$A189</f>
        <v>1.13 MS8</v>
      </c>
      <c r="I189" t="str">
        <f>'Legacy Export Source'!$B189</f>
        <v>Not assessed</v>
      </c>
    </row>
    <row r="190" spans="1:9" x14ac:dyDescent="0.35">
      <c r="A190" t="str">
        <f>IF('Board Summary'!$B$5="","",'Board Summary'!$B$5)</f>
        <v/>
      </c>
      <c r="B190" t="str">
        <f>IF('Board Summary'!$B$6="","",'Board Summary'!$B$6)</f>
        <v/>
      </c>
      <c r="C190" t="str">
        <f>IF('Board Summary'!$B$7="","",'Board Summary'!$B$7)</f>
        <v/>
      </c>
      <c r="D190" t="str">
        <f>IF('Board Summary'!$B$8="","",'Board Summary'!$B$8)</f>
        <v/>
      </c>
      <c r="E190" s="33" t="str">
        <f>IF('Board Summary'!$B$9="","",'Board Summary'!$B$9)</f>
        <v/>
      </c>
      <c r="F190" s="33" t="str">
        <f>IF('Board Summary'!$C$9="","",'Board Summary'!$C$9)</f>
        <v/>
      </c>
      <c r="G190" s="33" t="str">
        <f>IF('Board Summary'!$E$9="","",'Board Summary'!$E$9)</f>
        <v/>
      </c>
      <c r="H190" t="str">
        <f>'Legacy Export Source'!$A190</f>
        <v>1.13 QR1</v>
      </c>
      <c r="I190" t="str">
        <f>'Legacy Export Source'!$B190</f>
        <v>Not assessed</v>
      </c>
    </row>
    <row r="191" spans="1:9" x14ac:dyDescent="0.35">
      <c r="A191" t="str">
        <f>IF('Board Summary'!$B$5="","",'Board Summary'!$B$5)</f>
        <v/>
      </c>
      <c r="B191" t="str">
        <f>IF('Board Summary'!$B$6="","",'Board Summary'!$B$6)</f>
        <v/>
      </c>
      <c r="C191" t="str">
        <f>IF('Board Summary'!$B$7="","",'Board Summary'!$B$7)</f>
        <v/>
      </c>
      <c r="D191" t="str">
        <f>IF('Board Summary'!$B$8="","",'Board Summary'!$B$8)</f>
        <v/>
      </c>
      <c r="E191" s="33" t="str">
        <f>IF('Board Summary'!$B$9="","",'Board Summary'!$B$9)</f>
        <v/>
      </c>
      <c r="F191" s="33" t="str">
        <f>IF('Board Summary'!$C$9="","",'Board Summary'!$C$9)</f>
        <v/>
      </c>
      <c r="G191" s="33" t="str">
        <f>IF('Board Summary'!$E$9="","",'Board Summary'!$E$9)</f>
        <v/>
      </c>
      <c r="H191" t="str">
        <f>'Legacy Export Source'!$A191</f>
        <v>1.13 QR2</v>
      </c>
      <c r="I191" t="str">
        <f>'Legacy Export Source'!$B191</f>
        <v>Not assessed</v>
      </c>
    </row>
    <row r="192" spans="1:9" x14ac:dyDescent="0.35">
      <c r="A192" t="str">
        <f>IF('Board Summary'!$B$5="","",'Board Summary'!$B$5)</f>
        <v/>
      </c>
      <c r="B192" t="str">
        <f>IF('Board Summary'!$B$6="","",'Board Summary'!$B$6)</f>
        <v/>
      </c>
      <c r="C192" t="str">
        <f>IF('Board Summary'!$B$7="","",'Board Summary'!$B$7)</f>
        <v/>
      </c>
      <c r="D192" t="str">
        <f>IF('Board Summary'!$B$8="","",'Board Summary'!$B$8)</f>
        <v/>
      </c>
      <c r="E192" s="33" t="str">
        <f>IF('Board Summary'!$B$9="","",'Board Summary'!$B$9)</f>
        <v/>
      </c>
      <c r="F192" s="33" t="str">
        <f>IF('Board Summary'!$C$9="","",'Board Summary'!$C$9)</f>
        <v/>
      </c>
      <c r="G192" s="33" t="str">
        <f>IF('Board Summary'!$E$9="","",'Board Summary'!$E$9)</f>
        <v/>
      </c>
      <c r="H192" t="str">
        <f>'Legacy Export Source'!$A192</f>
        <v>1.13 QR3</v>
      </c>
      <c r="I192" t="str">
        <f>'Legacy Export Source'!$B192</f>
        <v>Not assessed</v>
      </c>
    </row>
    <row r="193" spans="1:9" x14ac:dyDescent="0.35">
      <c r="A193" t="str">
        <f>IF('Board Summary'!$B$5="","",'Board Summary'!$B$5)</f>
        <v/>
      </c>
      <c r="B193" t="str">
        <f>IF('Board Summary'!$B$6="","",'Board Summary'!$B$6)</f>
        <v/>
      </c>
      <c r="C193" t="str">
        <f>IF('Board Summary'!$B$7="","",'Board Summary'!$B$7)</f>
        <v/>
      </c>
      <c r="D193" t="str">
        <f>IF('Board Summary'!$B$8="","",'Board Summary'!$B$8)</f>
        <v/>
      </c>
      <c r="E193" s="33" t="str">
        <f>IF('Board Summary'!$B$9="","",'Board Summary'!$B$9)</f>
        <v/>
      </c>
      <c r="F193" s="33" t="str">
        <f>IF('Board Summary'!$C$9="","",'Board Summary'!$C$9)</f>
        <v/>
      </c>
      <c r="G193" s="33" t="str">
        <f>IF('Board Summary'!$E$9="","",'Board Summary'!$E$9)</f>
        <v/>
      </c>
      <c r="H193" t="str">
        <f>'Legacy Export Source'!$A193</f>
        <v>1.14 MS1</v>
      </c>
      <c r="I193" t="str">
        <f>'Legacy Export Source'!$B193</f>
        <v>Not assessed</v>
      </c>
    </row>
    <row r="194" spans="1:9" x14ac:dyDescent="0.35">
      <c r="A194" t="str">
        <f>IF('Board Summary'!$B$5="","",'Board Summary'!$B$5)</f>
        <v/>
      </c>
      <c r="B194" t="str">
        <f>IF('Board Summary'!$B$6="","",'Board Summary'!$B$6)</f>
        <v/>
      </c>
      <c r="C194" t="str">
        <f>IF('Board Summary'!$B$7="","",'Board Summary'!$B$7)</f>
        <v/>
      </c>
      <c r="D194" t="str">
        <f>IF('Board Summary'!$B$8="","",'Board Summary'!$B$8)</f>
        <v/>
      </c>
      <c r="E194" s="33" t="str">
        <f>IF('Board Summary'!$B$9="","",'Board Summary'!$B$9)</f>
        <v/>
      </c>
      <c r="F194" s="33" t="str">
        <f>IF('Board Summary'!$C$9="","",'Board Summary'!$C$9)</f>
        <v/>
      </c>
      <c r="G194" s="33" t="str">
        <f>IF('Board Summary'!$E$9="","",'Board Summary'!$E$9)</f>
        <v/>
      </c>
      <c r="H194" t="str">
        <f>'Legacy Export Source'!$A194</f>
        <v>1.14 MS2</v>
      </c>
      <c r="I194" t="str">
        <f>'Legacy Export Source'!$B194</f>
        <v>Not assessed</v>
      </c>
    </row>
    <row r="195" spans="1:9" x14ac:dyDescent="0.35">
      <c r="A195" t="str">
        <f>IF('Board Summary'!$B$5="","",'Board Summary'!$B$5)</f>
        <v/>
      </c>
      <c r="B195" t="str">
        <f>IF('Board Summary'!$B$6="","",'Board Summary'!$B$6)</f>
        <v/>
      </c>
      <c r="C195" t="str">
        <f>IF('Board Summary'!$B$7="","",'Board Summary'!$B$7)</f>
        <v/>
      </c>
      <c r="D195" t="str">
        <f>IF('Board Summary'!$B$8="","",'Board Summary'!$B$8)</f>
        <v/>
      </c>
      <c r="E195" s="33" t="str">
        <f>IF('Board Summary'!$B$9="","",'Board Summary'!$B$9)</f>
        <v/>
      </c>
      <c r="F195" s="33" t="str">
        <f>IF('Board Summary'!$C$9="","",'Board Summary'!$C$9)</f>
        <v/>
      </c>
      <c r="G195" s="33" t="str">
        <f>IF('Board Summary'!$E$9="","",'Board Summary'!$E$9)</f>
        <v/>
      </c>
      <c r="H195" t="str">
        <f>'Legacy Export Source'!$A195</f>
        <v>1.14 MS3</v>
      </c>
      <c r="I195" t="str">
        <f>'Legacy Export Source'!$B195</f>
        <v>Not assessed</v>
      </c>
    </row>
    <row r="196" spans="1:9" x14ac:dyDescent="0.35">
      <c r="A196" t="str">
        <f>IF('Board Summary'!$B$5="","",'Board Summary'!$B$5)</f>
        <v/>
      </c>
      <c r="B196" t="str">
        <f>IF('Board Summary'!$B$6="","",'Board Summary'!$B$6)</f>
        <v/>
      </c>
      <c r="C196" t="str">
        <f>IF('Board Summary'!$B$7="","",'Board Summary'!$B$7)</f>
        <v/>
      </c>
      <c r="D196" t="str">
        <f>IF('Board Summary'!$B$8="","",'Board Summary'!$B$8)</f>
        <v/>
      </c>
      <c r="E196" s="33" t="str">
        <f>IF('Board Summary'!$B$9="","",'Board Summary'!$B$9)</f>
        <v/>
      </c>
      <c r="F196" s="33" t="str">
        <f>IF('Board Summary'!$C$9="","",'Board Summary'!$C$9)</f>
        <v/>
      </c>
      <c r="G196" s="33" t="str">
        <f>IF('Board Summary'!$E$9="","",'Board Summary'!$E$9)</f>
        <v/>
      </c>
      <c r="H196" t="str">
        <f>'Legacy Export Source'!$A196</f>
        <v>1.14 MS4</v>
      </c>
      <c r="I196" t="str">
        <f>'Legacy Export Source'!$B196</f>
        <v>Not assessed</v>
      </c>
    </row>
    <row r="197" spans="1:9" x14ac:dyDescent="0.35">
      <c r="A197" t="str">
        <f>IF('Board Summary'!$B$5="","",'Board Summary'!$B$5)</f>
        <v/>
      </c>
      <c r="B197" t="str">
        <f>IF('Board Summary'!$B$6="","",'Board Summary'!$B$6)</f>
        <v/>
      </c>
      <c r="C197" t="str">
        <f>IF('Board Summary'!$B$7="","",'Board Summary'!$B$7)</f>
        <v/>
      </c>
      <c r="D197" t="str">
        <f>IF('Board Summary'!$B$8="","",'Board Summary'!$B$8)</f>
        <v/>
      </c>
      <c r="E197" s="33" t="str">
        <f>IF('Board Summary'!$B$9="","",'Board Summary'!$B$9)</f>
        <v/>
      </c>
      <c r="F197" s="33" t="str">
        <f>IF('Board Summary'!$C$9="","",'Board Summary'!$C$9)</f>
        <v/>
      </c>
      <c r="G197" s="33" t="str">
        <f>IF('Board Summary'!$E$9="","",'Board Summary'!$E$9)</f>
        <v/>
      </c>
      <c r="H197" t="str">
        <f>'Legacy Export Source'!$A197</f>
        <v>1.14 QR1</v>
      </c>
      <c r="I197" t="str">
        <f>'Legacy Export Source'!$B197</f>
        <v>Not assessed</v>
      </c>
    </row>
    <row r="198" spans="1:9" x14ac:dyDescent="0.35">
      <c r="A198" t="str">
        <f>IF('Board Summary'!$B$5="","",'Board Summary'!$B$5)</f>
        <v/>
      </c>
      <c r="B198" t="str">
        <f>IF('Board Summary'!$B$6="","",'Board Summary'!$B$6)</f>
        <v/>
      </c>
      <c r="C198" t="str">
        <f>IF('Board Summary'!$B$7="","",'Board Summary'!$B$7)</f>
        <v/>
      </c>
      <c r="D198" t="str">
        <f>IF('Board Summary'!$B$8="","",'Board Summary'!$B$8)</f>
        <v/>
      </c>
      <c r="E198" s="33" t="str">
        <f>IF('Board Summary'!$B$9="","",'Board Summary'!$B$9)</f>
        <v/>
      </c>
      <c r="F198" s="33" t="str">
        <f>IF('Board Summary'!$C$9="","",'Board Summary'!$C$9)</f>
        <v/>
      </c>
      <c r="G198" s="33" t="str">
        <f>IF('Board Summary'!$E$9="","",'Board Summary'!$E$9)</f>
        <v/>
      </c>
      <c r="H198" t="str">
        <f>'Legacy Export Source'!$A198</f>
        <v>1.14 QR2</v>
      </c>
      <c r="I198" t="str">
        <f>'Legacy Export Source'!$B198</f>
        <v>Not assessed</v>
      </c>
    </row>
    <row r="199" spans="1:9" x14ac:dyDescent="0.35">
      <c r="A199" t="str">
        <f>IF('Board Summary'!$B$5="","",'Board Summary'!$B$5)</f>
        <v/>
      </c>
      <c r="B199" t="str">
        <f>IF('Board Summary'!$B$6="","",'Board Summary'!$B$6)</f>
        <v/>
      </c>
      <c r="C199" t="str">
        <f>IF('Board Summary'!$B$7="","",'Board Summary'!$B$7)</f>
        <v/>
      </c>
      <c r="D199" t="str">
        <f>IF('Board Summary'!$B$8="","",'Board Summary'!$B$8)</f>
        <v/>
      </c>
      <c r="E199" s="33" t="str">
        <f>IF('Board Summary'!$B$9="","",'Board Summary'!$B$9)</f>
        <v/>
      </c>
      <c r="F199" s="33" t="str">
        <f>IF('Board Summary'!$C$9="","",'Board Summary'!$C$9)</f>
        <v/>
      </c>
      <c r="G199" s="33" t="str">
        <f>IF('Board Summary'!$E$9="","",'Board Summary'!$E$9)</f>
        <v/>
      </c>
      <c r="H199" t="str">
        <f>'Legacy Export Source'!$A199</f>
        <v>1.14 QR3</v>
      </c>
      <c r="I199" t="str">
        <f>'Legacy Export Source'!$B199</f>
        <v>Not assessed</v>
      </c>
    </row>
    <row r="200" spans="1:9" x14ac:dyDescent="0.35">
      <c r="A200" t="str">
        <f>IF('Board Summary'!$B$5="","",'Board Summary'!$B$5)</f>
        <v/>
      </c>
      <c r="B200" t="str">
        <f>IF('Board Summary'!$B$6="","",'Board Summary'!$B$6)</f>
        <v/>
      </c>
      <c r="C200" t="str">
        <f>IF('Board Summary'!$B$7="","",'Board Summary'!$B$7)</f>
        <v/>
      </c>
      <c r="D200" t="str">
        <f>IF('Board Summary'!$B$8="","",'Board Summary'!$B$8)</f>
        <v/>
      </c>
      <c r="E200" s="33" t="str">
        <f>IF('Board Summary'!$B$9="","",'Board Summary'!$B$9)</f>
        <v/>
      </c>
      <c r="F200" s="33" t="str">
        <f>IF('Board Summary'!$C$9="","",'Board Summary'!$C$9)</f>
        <v/>
      </c>
      <c r="G200" s="33" t="str">
        <f>IF('Board Summary'!$E$9="","",'Board Summary'!$E$9)</f>
        <v/>
      </c>
      <c r="H200" t="str">
        <f>'Legacy Export Source'!$A200</f>
        <v>1.14 QR4</v>
      </c>
      <c r="I200" t="str">
        <f>'Legacy Export Source'!$B200</f>
        <v>Not assessed</v>
      </c>
    </row>
    <row r="201" spans="1:9" x14ac:dyDescent="0.35">
      <c r="A201" t="str">
        <f>IF('Board Summary'!$B$5="","",'Board Summary'!$B$5)</f>
        <v/>
      </c>
      <c r="B201" t="str">
        <f>IF('Board Summary'!$B$6="","",'Board Summary'!$B$6)</f>
        <v/>
      </c>
      <c r="C201" t="str">
        <f>IF('Board Summary'!$B$7="","",'Board Summary'!$B$7)</f>
        <v/>
      </c>
      <c r="D201" t="str">
        <f>IF('Board Summary'!$B$8="","",'Board Summary'!$B$8)</f>
        <v/>
      </c>
      <c r="E201" s="33" t="str">
        <f>IF('Board Summary'!$B$9="","",'Board Summary'!$B$9)</f>
        <v/>
      </c>
      <c r="F201" s="33" t="str">
        <f>IF('Board Summary'!$C$9="","",'Board Summary'!$C$9)</f>
        <v/>
      </c>
      <c r="G201" s="33" t="str">
        <f>IF('Board Summary'!$E$9="","",'Board Summary'!$E$9)</f>
        <v/>
      </c>
      <c r="H201" t="str">
        <f>'Legacy Export Source'!$A201</f>
        <v>1.14 QR5</v>
      </c>
      <c r="I201" t="str">
        <f>'Legacy Export Source'!$B201</f>
        <v>Not assessed</v>
      </c>
    </row>
    <row r="202" spans="1:9" x14ac:dyDescent="0.35">
      <c r="A202" t="str">
        <f>IF('Board Summary'!$B$5="","",'Board Summary'!$B$5)</f>
        <v/>
      </c>
      <c r="B202" t="str">
        <f>IF('Board Summary'!$B$6="","",'Board Summary'!$B$6)</f>
        <v/>
      </c>
      <c r="C202" t="str">
        <f>IF('Board Summary'!$B$7="","",'Board Summary'!$B$7)</f>
        <v/>
      </c>
      <c r="D202" t="str">
        <f>IF('Board Summary'!$B$8="","",'Board Summary'!$B$8)</f>
        <v/>
      </c>
      <c r="E202" s="33" t="str">
        <f>IF('Board Summary'!$B$9="","",'Board Summary'!$B$9)</f>
        <v/>
      </c>
      <c r="F202" s="33" t="str">
        <f>IF('Board Summary'!$C$9="","",'Board Summary'!$C$9)</f>
        <v/>
      </c>
      <c r="G202" s="33" t="str">
        <f>IF('Board Summary'!$E$9="","",'Board Summary'!$E$9)</f>
        <v/>
      </c>
      <c r="H202" t="str">
        <f>'Legacy Export Source'!$A202</f>
        <v>1.14 QR6</v>
      </c>
      <c r="I202" t="str">
        <f>'Legacy Export Source'!$B202</f>
        <v>Not assessed</v>
      </c>
    </row>
    <row r="203" spans="1:9" x14ac:dyDescent="0.35">
      <c r="A203" t="str">
        <f>IF('Board Summary'!$B$5="","",'Board Summary'!$B$5)</f>
        <v/>
      </c>
      <c r="B203" t="str">
        <f>IF('Board Summary'!$B$6="","",'Board Summary'!$B$6)</f>
        <v/>
      </c>
      <c r="C203" t="str">
        <f>IF('Board Summary'!$B$7="","",'Board Summary'!$B$7)</f>
        <v/>
      </c>
      <c r="D203" t="str">
        <f>IF('Board Summary'!$B$8="","",'Board Summary'!$B$8)</f>
        <v/>
      </c>
      <c r="E203" s="33" t="str">
        <f>IF('Board Summary'!$B$9="","",'Board Summary'!$B$9)</f>
        <v/>
      </c>
      <c r="F203" s="33" t="str">
        <f>IF('Board Summary'!$C$9="","",'Board Summary'!$C$9)</f>
        <v/>
      </c>
      <c r="G203" s="33" t="str">
        <f>IF('Board Summary'!$E$9="","",'Board Summary'!$E$9)</f>
        <v/>
      </c>
      <c r="H203" t="str">
        <f>'Legacy Export Source'!$A203</f>
        <v>1.15 MS1</v>
      </c>
      <c r="I203" t="str">
        <f>'Legacy Export Source'!$B203</f>
        <v>Not assessed</v>
      </c>
    </row>
    <row r="204" spans="1:9" x14ac:dyDescent="0.35">
      <c r="A204" t="str">
        <f>IF('Board Summary'!$B$5="","",'Board Summary'!$B$5)</f>
        <v/>
      </c>
      <c r="B204" t="str">
        <f>IF('Board Summary'!$B$6="","",'Board Summary'!$B$6)</f>
        <v/>
      </c>
      <c r="C204" t="str">
        <f>IF('Board Summary'!$B$7="","",'Board Summary'!$B$7)</f>
        <v/>
      </c>
      <c r="D204" t="str">
        <f>IF('Board Summary'!$B$8="","",'Board Summary'!$B$8)</f>
        <v/>
      </c>
      <c r="E204" s="33" t="str">
        <f>IF('Board Summary'!$B$9="","",'Board Summary'!$B$9)</f>
        <v/>
      </c>
      <c r="F204" s="33" t="str">
        <f>IF('Board Summary'!$C$9="","",'Board Summary'!$C$9)</f>
        <v/>
      </c>
      <c r="G204" s="33" t="str">
        <f>IF('Board Summary'!$E$9="","",'Board Summary'!$E$9)</f>
        <v/>
      </c>
      <c r="H204" t="str">
        <f>'Legacy Export Source'!$A204</f>
        <v>1.15 MS2</v>
      </c>
      <c r="I204" t="str">
        <f>'Legacy Export Source'!$B204</f>
        <v>Not assessed</v>
      </c>
    </row>
    <row r="205" spans="1:9" x14ac:dyDescent="0.35">
      <c r="A205" t="str">
        <f>IF('Board Summary'!$B$5="","",'Board Summary'!$B$5)</f>
        <v/>
      </c>
      <c r="B205" t="str">
        <f>IF('Board Summary'!$B$6="","",'Board Summary'!$B$6)</f>
        <v/>
      </c>
      <c r="C205" t="str">
        <f>IF('Board Summary'!$B$7="","",'Board Summary'!$B$7)</f>
        <v/>
      </c>
      <c r="D205" t="str">
        <f>IF('Board Summary'!$B$8="","",'Board Summary'!$B$8)</f>
        <v/>
      </c>
      <c r="E205" s="33" t="str">
        <f>IF('Board Summary'!$B$9="","",'Board Summary'!$B$9)</f>
        <v/>
      </c>
      <c r="F205" s="33" t="str">
        <f>IF('Board Summary'!$C$9="","",'Board Summary'!$C$9)</f>
        <v/>
      </c>
      <c r="G205" s="33" t="str">
        <f>IF('Board Summary'!$E$9="","",'Board Summary'!$E$9)</f>
        <v/>
      </c>
      <c r="H205" t="str">
        <f>'Legacy Export Source'!$A205</f>
        <v>1.15 MS3</v>
      </c>
      <c r="I205" t="str">
        <f>'Legacy Export Source'!$B205</f>
        <v>Not assessed</v>
      </c>
    </row>
    <row r="206" spans="1:9" x14ac:dyDescent="0.35">
      <c r="A206" t="str">
        <f>IF('Board Summary'!$B$5="","",'Board Summary'!$B$5)</f>
        <v/>
      </c>
      <c r="B206" t="str">
        <f>IF('Board Summary'!$B$6="","",'Board Summary'!$B$6)</f>
        <v/>
      </c>
      <c r="C206" t="str">
        <f>IF('Board Summary'!$B$7="","",'Board Summary'!$B$7)</f>
        <v/>
      </c>
      <c r="D206" t="str">
        <f>IF('Board Summary'!$B$8="","",'Board Summary'!$B$8)</f>
        <v/>
      </c>
      <c r="E206" s="33" t="str">
        <f>IF('Board Summary'!$B$9="","",'Board Summary'!$B$9)</f>
        <v/>
      </c>
      <c r="F206" s="33" t="str">
        <f>IF('Board Summary'!$C$9="","",'Board Summary'!$C$9)</f>
        <v/>
      </c>
      <c r="G206" s="33" t="str">
        <f>IF('Board Summary'!$E$9="","",'Board Summary'!$E$9)</f>
        <v/>
      </c>
      <c r="H206" t="str">
        <f>'Legacy Export Source'!$A206</f>
        <v>1.15 MS4</v>
      </c>
      <c r="I206" t="str">
        <f>'Legacy Export Source'!$B206</f>
        <v>Not assessed</v>
      </c>
    </row>
    <row r="207" spans="1:9" x14ac:dyDescent="0.35">
      <c r="A207" t="str">
        <f>IF('Board Summary'!$B$5="","",'Board Summary'!$B$5)</f>
        <v/>
      </c>
      <c r="B207" t="str">
        <f>IF('Board Summary'!$B$6="","",'Board Summary'!$B$6)</f>
        <v/>
      </c>
      <c r="C207" t="str">
        <f>IF('Board Summary'!$B$7="","",'Board Summary'!$B$7)</f>
        <v/>
      </c>
      <c r="D207" t="str">
        <f>IF('Board Summary'!$B$8="","",'Board Summary'!$B$8)</f>
        <v/>
      </c>
      <c r="E207" s="33" t="str">
        <f>IF('Board Summary'!$B$9="","",'Board Summary'!$B$9)</f>
        <v/>
      </c>
      <c r="F207" s="33" t="str">
        <f>IF('Board Summary'!$C$9="","",'Board Summary'!$C$9)</f>
        <v/>
      </c>
      <c r="G207" s="33" t="str">
        <f>IF('Board Summary'!$E$9="","",'Board Summary'!$E$9)</f>
        <v/>
      </c>
      <c r="H207" t="str">
        <f>'Legacy Export Source'!$A207</f>
        <v>1.15 MS5</v>
      </c>
      <c r="I207" t="str">
        <f>'Legacy Export Source'!$B207</f>
        <v>Not assessed</v>
      </c>
    </row>
    <row r="208" spans="1:9" x14ac:dyDescent="0.35">
      <c r="A208" t="str">
        <f>IF('Board Summary'!$B$5="","",'Board Summary'!$B$5)</f>
        <v/>
      </c>
      <c r="B208" t="str">
        <f>IF('Board Summary'!$B$6="","",'Board Summary'!$B$6)</f>
        <v/>
      </c>
      <c r="C208" t="str">
        <f>IF('Board Summary'!$B$7="","",'Board Summary'!$B$7)</f>
        <v/>
      </c>
      <c r="D208" t="str">
        <f>IF('Board Summary'!$B$8="","",'Board Summary'!$B$8)</f>
        <v/>
      </c>
      <c r="E208" s="33" t="str">
        <f>IF('Board Summary'!$B$9="","",'Board Summary'!$B$9)</f>
        <v/>
      </c>
      <c r="F208" s="33" t="str">
        <f>IF('Board Summary'!$C$9="","",'Board Summary'!$C$9)</f>
        <v/>
      </c>
      <c r="G208" s="33" t="str">
        <f>IF('Board Summary'!$E$9="","",'Board Summary'!$E$9)</f>
        <v/>
      </c>
      <c r="H208" t="str">
        <f>'Legacy Export Source'!$A208</f>
        <v>1.15 MS6</v>
      </c>
      <c r="I208" t="str">
        <f>'Legacy Export Source'!$B208</f>
        <v>Not assessed</v>
      </c>
    </row>
    <row r="209" spans="1:9" x14ac:dyDescent="0.35">
      <c r="A209" t="str">
        <f>IF('Board Summary'!$B$5="","",'Board Summary'!$B$5)</f>
        <v/>
      </c>
      <c r="B209" t="str">
        <f>IF('Board Summary'!$B$6="","",'Board Summary'!$B$6)</f>
        <v/>
      </c>
      <c r="C209" t="str">
        <f>IF('Board Summary'!$B$7="","",'Board Summary'!$B$7)</f>
        <v/>
      </c>
      <c r="D209" t="str">
        <f>IF('Board Summary'!$B$8="","",'Board Summary'!$B$8)</f>
        <v/>
      </c>
      <c r="E209" s="33" t="str">
        <f>IF('Board Summary'!$B$9="","",'Board Summary'!$B$9)</f>
        <v/>
      </c>
      <c r="F209" s="33" t="str">
        <f>IF('Board Summary'!$C$9="","",'Board Summary'!$C$9)</f>
        <v/>
      </c>
      <c r="G209" s="33" t="str">
        <f>IF('Board Summary'!$E$9="","",'Board Summary'!$E$9)</f>
        <v/>
      </c>
      <c r="H209" t="str">
        <f>'Legacy Export Source'!$A209</f>
        <v>1.15 MS7</v>
      </c>
      <c r="I209" t="str">
        <f>'Legacy Export Source'!$B209</f>
        <v>Not assessed</v>
      </c>
    </row>
    <row r="210" spans="1:9" x14ac:dyDescent="0.35">
      <c r="A210" t="str">
        <f>IF('Board Summary'!$B$5="","",'Board Summary'!$B$5)</f>
        <v/>
      </c>
      <c r="B210" t="str">
        <f>IF('Board Summary'!$B$6="","",'Board Summary'!$B$6)</f>
        <v/>
      </c>
      <c r="C210" t="str">
        <f>IF('Board Summary'!$B$7="","",'Board Summary'!$B$7)</f>
        <v/>
      </c>
      <c r="D210" t="str">
        <f>IF('Board Summary'!$B$8="","",'Board Summary'!$B$8)</f>
        <v/>
      </c>
      <c r="E210" s="33" t="str">
        <f>IF('Board Summary'!$B$9="","",'Board Summary'!$B$9)</f>
        <v/>
      </c>
      <c r="F210" s="33" t="str">
        <f>IF('Board Summary'!$C$9="","",'Board Summary'!$C$9)</f>
        <v/>
      </c>
      <c r="G210" s="33" t="str">
        <f>IF('Board Summary'!$E$9="","",'Board Summary'!$E$9)</f>
        <v/>
      </c>
      <c r="H210" t="str">
        <f>'Legacy Export Source'!$A210</f>
        <v>1.15 MS8</v>
      </c>
      <c r="I210" t="str">
        <f>'Legacy Export Source'!$B210</f>
        <v>Not assessed</v>
      </c>
    </row>
    <row r="211" spans="1:9" x14ac:dyDescent="0.35">
      <c r="A211" t="str">
        <f>IF('Board Summary'!$B$5="","",'Board Summary'!$B$5)</f>
        <v/>
      </c>
      <c r="B211" t="str">
        <f>IF('Board Summary'!$B$6="","",'Board Summary'!$B$6)</f>
        <v/>
      </c>
      <c r="C211" t="str">
        <f>IF('Board Summary'!$B$7="","",'Board Summary'!$B$7)</f>
        <v/>
      </c>
      <c r="D211" t="str">
        <f>IF('Board Summary'!$B$8="","",'Board Summary'!$B$8)</f>
        <v/>
      </c>
      <c r="E211" s="33" t="str">
        <f>IF('Board Summary'!$B$9="","",'Board Summary'!$B$9)</f>
        <v/>
      </c>
      <c r="F211" s="33" t="str">
        <f>IF('Board Summary'!$C$9="","",'Board Summary'!$C$9)</f>
        <v/>
      </c>
      <c r="G211" s="33" t="str">
        <f>IF('Board Summary'!$E$9="","",'Board Summary'!$E$9)</f>
        <v/>
      </c>
      <c r="H211" t="str">
        <f>'Legacy Export Source'!$A211</f>
        <v>1.15 QR1</v>
      </c>
      <c r="I211" t="str">
        <f>'Legacy Export Source'!$B211</f>
        <v>Not assessed</v>
      </c>
    </row>
    <row r="212" spans="1:9" x14ac:dyDescent="0.35">
      <c r="A212" t="str">
        <f>IF('Board Summary'!$B$5="","",'Board Summary'!$B$5)</f>
        <v/>
      </c>
      <c r="B212" t="str">
        <f>IF('Board Summary'!$B$6="","",'Board Summary'!$B$6)</f>
        <v/>
      </c>
      <c r="C212" t="str">
        <f>IF('Board Summary'!$B$7="","",'Board Summary'!$B$7)</f>
        <v/>
      </c>
      <c r="D212" t="str">
        <f>IF('Board Summary'!$B$8="","",'Board Summary'!$B$8)</f>
        <v/>
      </c>
      <c r="E212" s="33" t="str">
        <f>IF('Board Summary'!$B$9="","",'Board Summary'!$B$9)</f>
        <v/>
      </c>
      <c r="F212" s="33" t="str">
        <f>IF('Board Summary'!$C$9="","",'Board Summary'!$C$9)</f>
        <v/>
      </c>
      <c r="G212" s="33" t="str">
        <f>IF('Board Summary'!$E$9="","",'Board Summary'!$E$9)</f>
        <v/>
      </c>
      <c r="H212" t="str">
        <f>'Legacy Export Source'!$A212</f>
        <v>1.15 QR2</v>
      </c>
      <c r="I212" t="str">
        <f>'Legacy Export Source'!$B212</f>
        <v>Not assessed</v>
      </c>
    </row>
    <row r="213" spans="1:9" x14ac:dyDescent="0.35">
      <c r="A213" t="str">
        <f>IF('Board Summary'!$B$5="","",'Board Summary'!$B$5)</f>
        <v/>
      </c>
      <c r="B213" t="str">
        <f>IF('Board Summary'!$B$6="","",'Board Summary'!$B$6)</f>
        <v/>
      </c>
      <c r="C213" t="str">
        <f>IF('Board Summary'!$B$7="","",'Board Summary'!$B$7)</f>
        <v/>
      </c>
      <c r="D213" t="str">
        <f>IF('Board Summary'!$B$8="","",'Board Summary'!$B$8)</f>
        <v/>
      </c>
      <c r="E213" s="33" t="str">
        <f>IF('Board Summary'!$B$9="","",'Board Summary'!$B$9)</f>
        <v/>
      </c>
      <c r="F213" s="33" t="str">
        <f>IF('Board Summary'!$C$9="","",'Board Summary'!$C$9)</f>
        <v/>
      </c>
      <c r="G213" s="33" t="str">
        <f>IF('Board Summary'!$E$9="","",'Board Summary'!$E$9)</f>
        <v/>
      </c>
      <c r="H213" t="str">
        <f>'Legacy Export Source'!$A213</f>
        <v>1.15 QR3</v>
      </c>
      <c r="I213" t="str">
        <f>'Legacy Export Source'!$B213</f>
        <v>Not assessed</v>
      </c>
    </row>
    <row r="214" spans="1:9" x14ac:dyDescent="0.35">
      <c r="A214" t="str">
        <f>IF('Board Summary'!$B$5="","",'Board Summary'!$B$5)</f>
        <v/>
      </c>
      <c r="B214" t="str">
        <f>IF('Board Summary'!$B$6="","",'Board Summary'!$B$6)</f>
        <v/>
      </c>
      <c r="C214" t="str">
        <f>IF('Board Summary'!$B$7="","",'Board Summary'!$B$7)</f>
        <v/>
      </c>
      <c r="D214" t="str">
        <f>IF('Board Summary'!$B$8="","",'Board Summary'!$B$8)</f>
        <v/>
      </c>
      <c r="E214" s="33" t="str">
        <f>IF('Board Summary'!$B$9="","",'Board Summary'!$B$9)</f>
        <v/>
      </c>
      <c r="F214" s="33" t="str">
        <f>IF('Board Summary'!$C$9="","",'Board Summary'!$C$9)</f>
        <v/>
      </c>
      <c r="G214" s="33" t="str">
        <f>IF('Board Summary'!$E$9="","",'Board Summary'!$E$9)</f>
        <v/>
      </c>
      <c r="H214" t="str">
        <f>'Legacy Export Source'!$A214</f>
        <v>1.15 QR4</v>
      </c>
      <c r="I214" t="str">
        <f>'Legacy Export Source'!$B214</f>
        <v>Not assessed</v>
      </c>
    </row>
    <row r="215" spans="1:9" x14ac:dyDescent="0.35">
      <c r="A215" t="str">
        <f>IF('Board Summary'!$B$5="","",'Board Summary'!$B$5)</f>
        <v/>
      </c>
      <c r="B215" t="str">
        <f>IF('Board Summary'!$B$6="","",'Board Summary'!$B$6)</f>
        <v/>
      </c>
      <c r="C215" t="str">
        <f>IF('Board Summary'!$B$7="","",'Board Summary'!$B$7)</f>
        <v/>
      </c>
      <c r="D215" t="str">
        <f>IF('Board Summary'!$B$8="","",'Board Summary'!$B$8)</f>
        <v/>
      </c>
      <c r="E215" s="33" t="str">
        <f>IF('Board Summary'!$B$9="","",'Board Summary'!$B$9)</f>
        <v/>
      </c>
      <c r="F215" s="33" t="str">
        <f>IF('Board Summary'!$C$9="","",'Board Summary'!$C$9)</f>
        <v/>
      </c>
      <c r="G215" s="33" t="str">
        <f>IF('Board Summary'!$E$9="","",'Board Summary'!$E$9)</f>
        <v/>
      </c>
      <c r="H215" t="str">
        <f>'Legacy Export Source'!$A215</f>
        <v>1.16 MS1</v>
      </c>
      <c r="I215" t="str">
        <f>'Legacy Export Source'!$B215</f>
        <v>Not assessed</v>
      </c>
    </row>
    <row r="216" spans="1:9" x14ac:dyDescent="0.35">
      <c r="A216" t="str">
        <f>IF('Board Summary'!$B$5="","",'Board Summary'!$B$5)</f>
        <v/>
      </c>
      <c r="B216" t="str">
        <f>IF('Board Summary'!$B$6="","",'Board Summary'!$B$6)</f>
        <v/>
      </c>
      <c r="C216" t="str">
        <f>IF('Board Summary'!$B$7="","",'Board Summary'!$B$7)</f>
        <v/>
      </c>
      <c r="D216" t="str">
        <f>IF('Board Summary'!$B$8="","",'Board Summary'!$B$8)</f>
        <v/>
      </c>
      <c r="E216" s="33" t="str">
        <f>IF('Board Summary'!$B$9="","",'Board Summary'!$B$9)</f>
        <v/>
      </c>
      <c r="F216" s="33" t="str">
        <f>IF('Board Summary'!$C$9="","",'Board Summary'!$C$9)</f>
        <v/>
      </c>
      <c r="G216" s="33" t="str">
        <f>IF('Board Summary'!$E$9="","",'Board Summary'!$E$9)</f>
        <v/>
      </c>
      <c r="H216" t="str">
        <f>'Legacy Export Source'!$A216</f>
        <v>1.16 MS2</v>
      </c>
      <c r="I216" t="str">
        <f>'Legacy Export Source'!$B216</f>
        <v>Not assessed</v>
      </c>
    </row>
    <row r="217" spans="1:9" x14ac:dyDescent="0.35">
      <c r="A217" t="str">
        <f>IF('Board Summary'!$B$5="","",'Board Summary'!$B$5)</f>
        <v/>
      </c>
      <c r="B217" t="str">
        <f>IF('Board Summary'!$B$6="","",'Board Summary'!$B$6)</f>
        <v/>
      </c>
      <c r="C217" t="str">
        <f>IF('Board Summary'!$B$7="","",'Board Summary'!$B$7)</f>
        <v/>
      </c>
      <c r="D217" t="str">
        <f>IF('Board Summary'!$B$8="","",'Board Summary'!$B$8)</f>
        <v/>
      </c>
      <c r="E217" s="33" t="str">
        <f>IF('Board Summary'!$B$9="","",'Board Summary'!$B$9)</f>
        <v/>
      </c>
      <c r="F217" s="33" t="str">
        <f>IF('Board Summary'!$C$9="","",'Board Summary'!$C$9)</f>
        <v/>
      </c>
      <c r="G217" s="33" t="str">
        <f>IF('Board Summary'!$E$9="","",'Board Summary'!$E$9)</f>
        <v/>
      </c>
      <c r="H217" t="str">
        <f>'Legacy Export Source'!$A217</f>
        <v>1.16 MS3</v>
      </c>
      <c r="I217" t="str">
        <f>'Legacy Export Source'!$B217</f>
        <v>Not assessed</v>
      </c>
    </row>
    <row r="218" spans="1:9" x14ac:dyDescent="0.35">
      <c r="A218" t="str">
        <f>IF('Board Summary'!$B$5="","",'Board Summary'!$B$5)</f>
        <v/>
      </c>
      <c r="B218" t="str">
        <f>IF('Board Summary'!$B$6="","",'Board Summary'!$B$6)</f>
        <v/>
      </c>
      <c r="C218" t="str">
        <f>IF('Board Summary'!$B$7="","",'Board Summary'!$B$7)</f>
        <v/>
      </c>
      <c r="D218" t="str">
        <f>IF('Board Summary'!$B$8="","",'Board Summary'!$B$8)</f>
        <v/>
      </c>
      <c r="E218" s="33" t="str">
        <f>IF('Board Summary'!$B$9="","",'Board Summary'!$B$9)</f>
        <v/>
      </c>
      <c r="F218" s="33" t="str">
        <f>IF('Board Summary'!$C$9="","",'Board Summary'!$C$9)</f>
        <v/>
      </c>
      <c r="G218" s="33" t="str">
        <f>IF('Board Summary'!$E$9="","",'Board Summary'!$E$9)</f>
        <v/>
      </c>
      <c r="H218" t="str">
        <f>'Legacy Export Source'!$A218</f>
        <v>1.16 MS4</v>
      </c>
      <c r="I218" t="str">
        <f>'Legacy Export Source'!$B218</f>
        <v>Not assessed</v>
      </c>
    </row>
    <row r="219" spans="1:9" x14ac:dyDescent="0.35">
      <c r="A219" t="str">
        <f>IF('Board Summary'!$B$5="","",'Board Summary'!$B$5)</f>
        <v/>
      </c>
      <c r="B219" t="str">
        <f>IF('Board Summary'!$B$6="","",'Board Summary'!$B$6)</f>
        <v/>
      </c>
      <c r="C219" t="str">
        <f>IF('Board Summary'!$B$7="","",'Board Summary'!$B$7)</f>
        <v/>
      </c>
      <c r="D219" t="str">
        <f>IF('Board Summary'!$B$8="","",'Board Summary'!$B$8)</f>
        <v/>
      </c>
      <c r="E219" s="33" t="str">
        <f>IF('Board Summary'!$B$9="","",'Board Summary'!$B$9)</f>
        <v/>
      </c>
      <c r="F219" s="33" t="str">
        <f>IF('Board Summary'!$C$9="","",'Board Summary'!$C$9)</f>
        <v/>
      </c>
      <c r="G219" s="33" t="str">
        <f>IF('Board Summary'!$E$9="","",'Board Summary'!$E$9)</f>
        <v/>
      </c>
      <c r="H219" t="str">
        <f>'Legacy Export Source'!$A219</f>
        <v>1.16 MS5</v>
      </c>
      <c r="I219" t="str">
        <f>'Legacy Export Source'!$B219</f>
        <v>Not assessed</v>
      </c>
    </row>
    <row r="220" spans="1:9" x14ac:dyDescent="0.35">
      <c r="A220" t="str">
        <f>IF('Board Summary'!$B$5="","",'Board Summary'!$B$5)</f>
        <v/>
      </c>
      <c r="B220" t="str">
        <f>IF('Board Summary'!$B$6="","",'Board Summary'!$B$6)</f>
        <v/>
      </c>
      <c r="C220" t="str">
        <f>IF('Board Summary'!$B$7="","",'Board Summary'!$B$7)</f>
        <v/>
      </c>
      <c r="D220" t="str">
        <f>IF('Board Summary'!$B$8="","",'Board Summary'!$B$8)</f>
        <v/>
      </c>
      <c r="E220" s="33" t="str">
        <f>IF('Board Summary'!$B$9="","",'Board Summary'!$B$9)</f>
        <v/>
      </c>
      <c r="F220" s="33" t="str">
        <f>IF('Board Summary'!$C$9="","",'Board Summary'!$C$9)</f>
        <v/>
      </c>
      <c r="G220" s="33" t="str">
        <f>IF('Board Summary'!$E$9="","",'Board Summary'!$E$9)</f>
        <v/>
      </c>
      <c r="H220" t="str">
        <f>'Legacy Export Source'!$A220</f>
        <v>1.16 MS6</v>
      </c>
      <c r="I220" t="str">
        <f>'Legacy Export Source'!$B220</f>
        <v>Not assessed</v>
      </c>
    </row>
    <row r="221" spans="1:9" x14ac:dyDescent="0.35">
      <c r="A221" t="str">
        <f>IF('Board Summary'!$B$5="","",'Board Summary'!$B$5)</f>
        <v/>
      </c>
      <c r="B221" t="str">
        <f>IF('Board Summary'!$B$6="","",'Board Summary'!$B$6)</f>
        <v/>
      </c>
      <c r="C221" t="str">
        <f>IF('Board Summary'!$B$7="","",'Board Summary'!$B$7)</f>
        <v/>
      </c>
      <c r="D221" t="str">
        <f>IF('Board Summary'!$B$8="","",'Board Summary'!$B$8)</f>
        <v/>
      </c>
      <c r="E221" s="33" t="str">
        <f>IF('Board Summary'!$B$9="","",'Board Summary'!$B$9)</f>
        <v/>
      </c>
      <c r="F221" s="33" t="str">
        <f>IF('Board Summary'!$C$9="","",'Board Summary'!$C$9)</f>
        <v/>
      </c>
      <c r="G221" s="33" t="str">
        <f>IF('Board Summary'!$E$9="","",'Board Summary'!$E$9)</f>
        <v/>
      </c>
      <c r="H221" t="str">
        <f>'Legacy Export Source'!$A221</f>
        <v>1.16 MS7</v>
      </c>
      <c r="I221" t="str">
        <f>'Legacy Export Source'!$B221</f>
        <v>Not assessed</v>
      </c>
    </row>
    <row r="222" spans="1:9" x14ac:dyDescent="0.35">
      <c r="A222" t="str">
        <f>IF('Board Summary'!$B$5="","",'Board Summary'!$B$5)</f>
        <v/>
      </c>
      <c r="B222" t="str">
        <f>IF('Board Summary'!$B$6="","",'Board Summary'!$B$6)</f>
        <v/>
      </c>
      <c r="C222" t="str">
        <f>IF('Board Summary'!$B$7="","",'Board Summary'!$B$7)</f>
        <v/>
      </c>
      <c r="D222" t="str">
        <f>IF('Board Summary'!$B$8="","",'Board Summary'!$B$8)</f>
        <v/>
      </c>
      <c r="E222" s="33" t="str">
        <f>IF('Board Summary'!$B$9="","",'Board Summary'!$B$9)</f>
        <v/>
      </c>
      <c r="F222" s="33" t="str">
        <f>IF('Board Summary'!$C$9="","",'Board Summary'!$C$9)</f>
        <v/>
      </c>
      <c r="G222" s="33" t="str">
        <f>IF('Board Summary'!$E$9="","",'Board Summary'!$E$9)</f>
        <v/>
      </c>
      <c r="H222" t="str">
        <f>'Legacy Export Source'!$A222</f>
        <v>1.16 QR1</v>
      </c>
      <c r="I222" t="str">
        <f>'Legacy Export Source'!$B222</f>
        <v>Not assessed</v>
      </c>
    </row>
    <row r="223" spans="1:9" x14ac:dyDescent="0.35">
      <c r="A223" t="str">
        <f>IF('Board Summary'!$B$5="","",'Board Summary'!$B$5)</f>
        <v/>
      </c>
      <c r="B223" t="str">
        <f>IF('Board Summary'!$B$6="","",'Board Summary'!$B$6)</f>
        <v/>
      </c>
      <c r="C223" t="str">
        <f>IF('Board Summary'!$B$7="","",'Board Summary'!$B$7)</f>
        <v/>
      </c>
      <c r="D223" t="str">
        <f>IF('Board Summary'!$B$8="","",'Board Summary'!$B$8)</f>
        <v/>
      </c>
      <c r="E223" s="33" t="str">
        <f>IF('Board Summary'!$B$9="","",'Board Summary'!$B$9)</f>
        <v/>
      </c>
      <c r="F223" s="33" t="str">
        <f>IF('Board Summary'!$C$9="","",'Board Summary'!$C$9)</f>
        <v/>
      </c>
      <c r="G223" s="33" t="str">
        <f>IF('Board Summary'!$E$9="","",'Board Summary'!$E$9)</f>
        <v/>
      </c>
      <c r="H223" t="str">
        <f>'Legacy Export Source'!$A223</f>
        <v>1.16 QR2</v>
      </c>
      <c r="I223" t="str">
        <f>'Legacy Export Source'!$B223</f>
        <v>Not assessed</v>
      </c>
    </row>
    <row r="224" spans="1:9" x14ac:dyDescent="0.35">
      <c r="A224" t="str">
        <f>IF('Board Summary'!$B$5="","",'Board Summary'!$B$5)</f>
        <v/>
      </c>
      <c r="B224" t="str">
        <f>IF('Board Summary'!$B$6="","",'Board Summary'!$B$6)</f>
        <v/>
      </c>
      <c r="C224" t="str">
        <f>IF('Board Summary'!$B$7="","",'Board Summary'!$B$7)</f>
        <v/>
      </c>
      <c r="D224" t="str">
        <f>IF('Board Summary'!$B$8="","",'Board Summary'!$B$8)</f>
        <v/>
      </c>
      <c r="E224" s="33" t="str">
        <f>IF('Board Summary'!$B$9="","",'Board Summary'!$B$9)</f>
        <v/>
      </c>
      <c r="F224" s="33" t="str">
        <f>IF('Board Summary'!$C$9="","",'Board Summary'!$C$9)</f>
        <v/>
      </c>
      <c r="G224" s="33" t="str">
        <f>IF('Board Summary'!$E$9="","",'Board Summary'!$E$9)</f>
        <v/>
      </c>
      <c r="H224" t="str">
        <f>'Legacy Export Source'!$A224</f>
        <v>1.16 QR3</v>
      </c>
      <c r="I224" t="str">
        <f>'Legacy Export Source'!$B224</f>
        <v>Not assessed</v>
      </c>
    </row>
    <row r="225" spans="1:9" x14ac:dyDescent="0.35">
      <c r="A225" t="str">
        <f>IF('Board Summary'!$B$5="","",'Board Summary'!$B$5)</f>
        <v/>
      </c>
      <c r="B225" t="str">
        <f>IF('Board Summary'!$B$6="","",'Board Summary'!$B$6)</f>
        <v/>
      </c>
      <c r="C225" t="str">
        <f>IF('Board Summary'!$B$7="","",'Board Summary'!$B$7)</f>
        <v/>
      </c>
      <c r="D225" t="str">
        <f>IF('Board Summary'!$B$8="","",'Board Summary'!$B$8)</f>
        <v/>
      </c>
      <c r="E225" s="33" t="str">
        <f>IF('Board Summary'!$B$9="","",'Board Summary'!$B$9)</f>
        <v/>
      </c>
      <c r="F225" s="33" t="str">
        <f>IF('Board Summary'!$C$9="","",'Board Summary'!$C$9)</f>
        <v/>
      </c>
      <c r="G225" s="33" t="str">
        <f>IF('Board Summary'!$E$9="","",'Board Summary'!$E$9)</f>
        <v/>
      </c>
      <c r="H225" t="str">
        <f>'Legacy Export Source'!$A225</f>
        <v>1.17 MS1</v>
      </c>
      <c r="I225" t="str">
        <f>'Legacy Export Source'!$B225</f>
        <v>Not assessed</v>
      </c>
    </row>
    <row r="226" spans="1:9" x14ac:dyDescent="0.35">
      <c r="A226" t="str">
        <f>IF('Board Summary'!$B$5="","",'Board Summary'!$B$5)</f>
        <v/>
      </c>
      <c r="B226" t="str">
        <f>IF('Board Summary'!$B$6="","",'Board Summary'!$B$6)</f>
        <v/>
      </c>
      <c r="C226" t="str">
        <f>IF('Board Summary'!$B$7="","",'Board Summary'!$B$7)</f>
        <v/>
      </c>
      <c r="D226" t="str">
        <f>IF('Board Summary'!$B$8="","",'Board Summary'!$B$8)</f>
        <v/>
      </c>
      <c r="E226" s="33" t="str">
        <f>IF('Board Summary'!$B$9="","",'Board Summary'!$B$9)</f>
        <v/>
      </c>
      <c r="F226" s="33" t="str">
        <f>IF('Board Summary'!$C$9="","",'Board Summary'!$C$9)</f>
        <v/>
      </c>
      <c r="G226" s="33" t="str">
        <f>IF('Board Summary'!$E$9="","",'Board Summary'!$E$9)</f>
        <v/>
      </c>
      <c r="H226" t="str">
        <f>'Legacy Export Source'!$A226</f>
        <v>1.17 MS2</v>
      </c>
      <c r="I226" t="str">
        <f>'Legacy Export Source'!$B226</f>
        <v>Not assessed</v>
      </c>
    </row>
    <row r="227" spans="1:9" x14ac:dyDescent="0.35">
      <c r="A227" t="str">
        <f>IF('Board Summary'!$B$5="","",'Board Summary'!$B$5)</f>
        <v/>
      </c>
      <c r="B227" t="str">
        <f>IF('Board Summary'!$B$6="","",'Board Summary'!$B$6)</f>
        <v/>
      </c>
      <c r="C227" t="str">
        <f>IF('Board Summary'!$B$7="","",'Board Summary'!$B$7)</f>
        <v/>
      </c>
      <c r="D227" t="str">
        <f>IF('Board Summary'!$B$8="","",'Board Summary'!$B$8)</f>
        <v/>
      </c>
      <c r="E227" s="33" t="str">
        <f>IF('Board Summary'!$B$9="","",'Board Summary'!$B$9)</f>
        <v/>
      </c>
      <c r="F227" s="33" t="str">
        <f>IF('Board Summary'!$C$9="","",'Board Summary'!$C$9)</f>
        <v/>
      </c>
      <c r="G227" s="33" t="str">
        <f>IF('Board Summary'!$E$9="","",'Board Summary'!$E$9)</f>
        <v/>
      </c>
      <c r="H227" t="str">
        <f>'Legacy Export Source'!$A227</f>
        <v>1.17 MS3</v>
      </c>
      <c r="I227" t="str">
        <f>'Legacy Export Source'!$B227</f>
        <v>Not assessed</v>
      </c>
    </row>
    <row r="228" spans="1:9" x14ac:dyDescent="0.35">
      <c r="A228" t="str">
        <f>IF('Board Summary'!$B$5="","",'Board Summary'!$B$5)</f>
        <v/>
      </c>
      <c r="B228" t="str">
        <f>IF('Board Summary'!$B$6="","",'Board Summary'!$B$6)</f>
        <v/>
      </c>
      <c r="C228" t="str">
        <f>IF('Board Summary'!$B$7="","",'Board Summary'!$B$7)</f>
        <v/>
      </c>
      <c r="D228" t="str">
        <f>IF('Board Summary'!$B$8="","",'Board Summary'!$B$8)</f>
        <v/>
      </c>
      <c r="E228" s="33" t="str">
        <f>IF('Board Summary'!$B$9="","",'Board Summary'!$B$9)</f>
        <v/>
      </c>
      <c r="F228" s="33" t="str">
        <f>IF('Board Summary'!$C$9="","",'Board Summary'!$C$9)</f>
        <v/>
      </c>
      <c r="G228" s="33" t="str">
        <f>IF('Board Summary'!$E$9="","",'Board Summary'!$E$9)</f>
        <v/>
      </c>
      <c r="H228" t="str">
        <f>'Legacy Export Source'!$A228</f>
        <v>1.17 MS4</v>
      </c>
      <c r="I228" t="str">
        <f>'Legacy Export Source'!$B228</f>
        <v>Not assessed</v>
      </c>
    </row>
    <row r="229" spans="1:9" x14ac:dyDescent="0.35">
      <c r="A229" t="str">
        <f>IF('Board Summary'!$B$5="","",'Board Summary'!$B$5)</f>
        <v/>
      </c>
      <c r="B229" t="str">
        <f>IF('Board Summary'!$B$6="","",'Board Summary'!$B$6)</f>
        <v/>
      </c>
      <c r="C229" t="str">
        <f>IF('Board Summary'!$B$7="","",'Board Summary'!$B$7)</f>
        <v/>
      </c>
      <c r="D229" t="str">
        <f>IF('Board Summary'!$B$8="","",'Board Summary'!$B$8)</f>
        <v/>
      </c>
      <c r="E229" s="33" t="str">
        <f>IF('Board Summary'!$B$9="","",'Board Summary'!$B$9)</f>
        <v/>
      </c>
      <c r="F229" s="33" t="str">
        <f>IF('Board Summary'!$C$9="","",'Board Summary'!$C$9)</f>
        <v/>
      </c>
      <c r="G229" s="33" t="str">
        <f>IF('Board Summary'!$E$9="","",'Board Summary'!$E$9)</f>
        <v/>
      </c>
      <c r="H229" t="str">
        <f>'Legacy Export Source'!$A229</f>
        <v>1.17 MS5</v>
      </c>
      <c r="I229" t="str">
        <f>'Legacy Export Source'!$B229</f>
        <v>Not assessed</v>
      </c>
    </row>
    <row r="230" spans="1:9" x14ac:dyDescent="0.35">
      <c r="A230" t="str">
        <f>IF('Board Summary'!$B$5="","",'Board Summary'!$B$5)</f>
        <v/>
      </c>
      <c r="B230" t="str">
        <f>IF('Board Summary'!$B$6="","",'Board Summary'!$B$6)</f>
        <v/>
      </c>
      <c r="C230" t="str">
        <f>IF('Board Summary'!$B$7="","",'Board Summary'!$B$7)</f>
        <v/>
      </c>
      <c r="D230" t="str">
        <f>IF('Board Summary'!$B$8="","",'Board Summary'!$B$8)</f>
        <v/>
      </c>
      <c r="E230" s="33" t="str">
        <f>IF('Board Summary'!$B$9="","",'Board Summary'!$B$9)</f>
        <v/>
      </c>
      <c r="F230" s="33" t="str">
        <f>IF('Board Summary'!$C$9="","",'Board Summary'!$C$9)</f>
        <v/>
      </c>
      <c r="G230" s="33" t="str">
        <f>IF('Board Summary'!$E$9="","",'Board Summary'!$E$9)</f>
        <v/>
      </c>
      <c r="H230" t="str">
        <f>'Legacy Export Source'!$A230</f>
        <v>1.17 QR1</v>
      </c>
      <c r="I230" t="str">
        <f>'Legacy Export Source'!$B230</f>
        <v>Not assessed</v>
      </c>
    </row>
    <row r="231" spans="1:9" x14ac:dyDescent="0.35">
      <c r="A231" t="str">
        <f>IF('Board Summary'!$B$5="","",'Board Summary'!$B$5)</f>
        <v/>
      </c>
      <c r="B231" t="str">
        <f>IF('Board Summary'!$B$6="","",'Board Summary'!$B$6)</f>
        <v/>
      </c>
      <c r="C231" t="str">
        <f>IF('Board Summary'!$B$7="","",'Board Summary'!$B$7)</f>
        <v/>
      </c>
      <c r="D231" t="str">
        <f>IF('Board Summary'!$B$8="","",'Board Summary'!$B$8)</f>
        <v/>
      </c>
      <c r="E231" s="33" t="str">
        <f>IF('Board Summary'!$B$9="","",'Board Summary'!$B$9)</f>
        <v/>
      </c>
      <c r="F231" s="33" t="str">
        <f>IF('Board Summary'!$C$9="","",'Board Summary'!$C$9)</f>
        <v/>
      </c>
      <c r="G231" s="33" t="str">
        <f>IF('Board Summary'!$E$9="","",'Board Summary'!$E$9)</f>
        <v/>
      </c>
      <c r="H231" t="str">
        <f>'Legacy Export Source'!$A231</f>
        <v>1.17 QR2</v>
      </c>
      <c r="I231" t="str">
        <f>'Legacy Export Source'!$B231</f>
        <v>Not assessed</v>
      </c>
    </row>
    <row r="232" spans="1:9" x14ac:dyDescent="0.35">
      <c r="A232" t="str">
        <f>IF('Board Summary'!$B$5="","",'Board Summary'!$B$5)</f>
        <v/>
      </c>
      <c r="B232" t="str">
        <f>IF('Board Summary'!$B$6="","",'Board Summary'!$B$6)</f>
        <v/>
      </c>
      <c r="C232" t="str">
        <f>IF('Board Summary'!$B$7="","",'Board Summary'!$B$7)</f>
        <v/>
      </c>
      <c r="D232" t="str">
        <f>IF('Board Summary'!$B$8="","",'Board Summary'!$B$8)</f>
        <v/>
      </c>
      <c r="E232" s="33" t="str">
        <f>IF('Board Summary'!$B$9="","",'Board Summary'!$B$9)</f>
        <v/>
      </c>
      <c r="F232" s="33" t="str">
        <f>IF('Board Summary'!$C$9="","",'Board Summary'!$C$9)</f>
        <v/>
      </c>
      <c r="G232" s="33" t="str">
        <f>IF('Board Summary'!$E$9="","",'Board Summary'!$E$9)</f>
        <v/>
      </c>
      <c r="H232" t="str">
        <f>'Legacy Export Source'!$A232</f>
        <v>1.17 QR3</v>
      </c>
      <c r="I232" t="str">
        <f>'Legacy Export Source'!$B232</f>
        <v>Not assessed</v>
      </c>
    </row>
    <row r="233" spans="1:9" x14ac:dyDescent="0.35">
      <c r="A233" t="str">
        <f>IF('Board Summary'!$B$5="","",'Board Summary'!$B$5)</f>
        <v/>
      </c>
      <c r="B233" t="str">
        <f>IF('Board Summary'!$B$6="","",'Board Summary'!$B$6)</f>
        <v/>
      </c>
      <c r="C233" t="str">
        <f>IF('Board Summary'!$B$7="","",'Board Summary'!$B$7)</f>
        <v/>
      </c>
      <c r="D233" t="str">
        <f>IF('Board Summary'!$B$8="","",'Board Summary'!$B$8)</f>
        <v/>
      </c>
      <c r="E233" s="33" t="str">
        <f>IF('Board Summary'!$B$9="","",'Board Summary'!$B$9)</f>
        <v/>
      </c>
      <c r="F233" s="33" t="str">
        <f>IF('Board Summary'!$C$9="","",'Board Summary'!$C$9)</f>
        <v/>
      </c>
      <c r="G233" s="33" t="str">
        <f>IF('Board Summary'!$E$9="","",'Board Summary'!$E$9)</f>
        <v/>
      </c>
      <c r="H233" t="str">
        <f>'Legacy Export Source'!$A233</f>
        <v>2.1 MS1</v>
      </c>
      <c r="I233" t="str">
        <f>'Legacy Export Source'!$B233</f>
        <v>Not assessed</v>
      </c>
    </row>
    <row r="234" spans="1:9" x14ac:dyDescent="0.35">
      <c r="A234" t="str">
        <f>IF('Board Summary'!$B$5="","",'Board Summary'!$B$5)</f>
        <v/>
      </c>
      <c r="B234" t="str">
        <f>IF('Board Summary'!$B$6="","",'Board Summary'!$B$6)</f>
        <v/>
      </c>
      <c r="C234" t="str">
        <f>IF('Board Summary'!$B$7="","",'Board Summary'!$B$7)</f>
        <v/>
      </c>
      <c r="D234" t="str">
        <f>IF('Board Summary'!$B$8="","",'Board Summary'!$B$8)</f>
        <v/>
      </c>
      <c r="E234" s="33" t="str">
        <f>IF('Board Summary'!$B$9="","",'Board Summary'!$B$9)</f>
        <v/>
      </c>
      <c r="F234" s="33" t="str">
        <f>IF('Board Summary'!$C$9="","",'Board Summary'!$C$9)</f>
        <v/>
      </c>
      <c r="G234" s="33" t="str">
        <f>IF('Board Summary'!$E$9="","",'Board Summary'!$E$9)</f>
        <v/>
      </c>
      <c r="H234" t="str">
        <f>'Legacy Export Source'!$A234</f>
        <v>2.1 MS2</v>
      </c>
      <c r="I234" t="str">
        <f>'Legacy Export Source'!$B234</f>
        <v>Not assessed</v>
      </c>
    </row>
    <row r="235" spans="1:9" x14ac:dyDescent="0.35">
      <c r="A235" t="str">
        <f>IF('Board Summary'!$B$5="","",'Board Summary'!$B$5)</f>
        <v/>
      </c>
      <c r="B235" t="str">
        <f>IF('Board Summary'!$B$6="","",'Board Summary'!$B$6)</f>
        <v/>
      </c>
      <c r="C235" t="str">
        <f>IF('Board Summary'!$B$7="","",'Board Summary'!$B$7)</f>
        <v/>
      </c>
      <c r="D235" t="str">
        <f>IF('Board Summary'!$B$8="","",'Board Summary'!$B$8)</f>
        <v/>
      </c>
      <c r="E235" s="33" t="str">
        <f>IF('Board Summary'!$B$9="","",'Board Summary'!$B$9)</f>
        <v/>
      </c>
      <c r="F235" s="33" t="str">
        <f>IF('Board Summary'!$C$9="","",'Board Summary'!$C$9)</f>
        <v/>
      </c>
      <c r="G235" s="33" t="str">
        <f>IF('Board Summary'!$E$9="","",'Board Summary'!$E$9)</f>
        <v/>
      </c>
      <c r="H235" t="str">
        <f>'Legacy Export Source'!$A235</f>
        <v>2.1 MS3</v>
      </c>
      <c r="I235" t="str">
        <f>'Legacy Export Source'!$B235</f>
        <v>Not assessed</v>
      </c>
    </row>
    <row r="236" spans="1:9" x14ac:dyDescent="0.35">
      <c r="A236" t="str">
        <f>IF('Board Summary'!$B$5="","",'Board Summary'!$B$5)</f>
        <v/>
      </c>
      <c r="B236" t="str">
        <f>IF('Board Summary'!$B$6="","",'Board Summary'!$B$6)</f>
        <v/>
      </c>
      <c r="C236" t="str">
        <f>IF('Board Summary'!$B$7="","",'Board Summary'!$B$7)</f>
        <v/>
      </c>
      <c r="D236" t="str">
        <f>IF('Board Summary'!$B$8="","",'Board Summary'!$B$8)</f>
        <v/>
      </c>
      <c r="E236" s="33" t="str">
        <f>IF('Board Summary'!$B$9="","",'Board Summary'!$B$9)</f>
        <v/>
      </c>
      <c r="F236" s="33" t="str">
        <f>IF('Board Summary'!$C$9="","",'Board Summary'!$C$9)</f>
        <v/>
      </c>
      <c r="G236" s="33" t="str">
        <f>IF('Board Summary'!$E$9="","",'Board Summary'!$E$9)</f>
        <v/>
      </c>
      <c r="H236" t="str">
        <f>'Legacy Export Source'!$A236</f>
        <v>2.1 MS4</v>
      </c>
      <c r="I236" t="str">
        <f>'Legacy Export Source'!$B236</f>
        <v>Not assessed</v>
      </c>
    </row>
    <row r="237" spans="1:9" x14ac:dyDescent="0.35">
      <c r="A237" t="str">
        <f>IF('Board Summary'!$B$5="","",'Board Summary'!$B$5)</f>
        <v/>
      </c>
      <c r="B237" t="str">
        <f>IF('Board Summary'!$B$6="","",'Board Summary'!$B$6)</f>
        <v/>
      </c>
      <c r="C237" t="str">
        <f>IF('Board Summary'!$B$7="","",'Board Summary'!$B$7)</f>
        <v/>
      </c>
      <c r="D237" t="str">
        <f>IF('Board Summary'!$B$8="","",'Board Summary'!$B$8)</f>
        <v/>
      </c>
      <c r="E237" s="33" t="str">
        <f>IF('Board Summary'!$B$9="","",'Board Summary'!$B$9)</f>
        <v/>
      </c>
      <c r="F237" s="33" t="str">
        <f>IF('Board Summary'!$C$9="","",'Board Summary'!$C$9)</f>
        <v/>
      </c>
      <c r="G237" s="33" t="str">
        <f>IF('Board Summary'!$E$9="","",'Board Summary'!$E$9)</f>
        <v/>
      </c>
      <c r="H237" t="str">
        <f>'Legacy Export Source'!$A237</f>
        <v>2.1 MS5</v>
      </c>
      <c r="I237" t="str">
        <f>'Legacy Export Source'!$B237</f>
        <v>Not assessed</v>
      </c>
    </row>
    <row r="238" spans="1:9" x14ac:dyDescent="0.35">
      <c r="A238" t="str">
        <f>IF('Board Summary'!$B$5="","",'Board Summary'!$B$5)</f>
        <v/>
      </c>
      <c r="B238" t="str">
        <f>IF('Board Summary'!$B$6="","",'Board Summary'!$B$6)</f>
        <v/>
      </c>
      <c r="C238" t="str">
        <f>IF('Board Summary'!$B$7="","",'Board Summary'!$B$7)</f>
        <v/>
      </c>
      <c r="D238" t="str">
        <f>IF('Board Summary'!$B$8="","",'Board Summary'!$B$8)</f>
        <v/>
      </c>
      <c r="E238" s="33" t="str">
        <f>IF('Board Summary'!$B$9="","",'Board Summary'!$B$9)</f>
        <v/>
      </c>
      <c r="F238" s="33" t="str">
        <f>IF('Board Summary'!$C$9="","",'Board Summary'!$C$9)</f>
        <v/>
      </c>
      <c r="G238" s="33" t="str">
        <f>IF('Board Summary'!$E$9="","",'Board Summary'!$E$9)</f>
        <v/>
      </c>
      <c r="H238" t="str">
        <f>'Legacy Export Source'!$A238</f>
        <v>2.1 MS6</v>
      </c>
      <c r="I238" t="str">
        <f>'Legacy Export Source'!$B238</f>
        <v>Not assessed</v>
      </c>
    </row>
    <row r="239" spans="1:9" x14ac:dyDescent="0.35">
      <c r="A239" t="str">
        <f>IF('Board Summary'!$B$5="","",'Board Summary'!$B$5)</f>
        <v/>
      </c>
      <c r="B239" t="str">
        <f>IF('Board Summary'!$B$6="","",'Board Summary'!$B$6)</f>
        <v/>
      </c>
      <c r="C239" t="str">
        <f>IF('Board Summary'!$B$7="","",'Board Summary'!$B$7)</f>
        <v/>
      </c>
      <c r="D239" t="str">
        <f>IF('Board Summary'!$B$8="","",'Board Summary'!$B$8)</f>
        <v/>
      </c>
      <c r="E239" s="33" t="str">
        <f>IF('Board Summary'!$B$9="","",'Board Summary'!$B$9)</f>
        <v/>
      </c>
      <c r="F239" s="33" t="str">
        <f>IF('Board Summary'!$C$9="","",'Board Summary'!$C$9)</f>
        <v/>
      </c>
      <c r="G239" s="33" t="str">
        <f>IF('Board Summary'!$E$9="","",'Board Summary'!$E$9)</f>
        <v/>
      </c>
      <c r="H239" t="str">
        <f>'Legacy Export Source'!$A239</f>
        <v>2.1 MS7</v>
      </c>
      <c r="I239" t="str">
        <f>'Legacy Export Source'!$B239</f>
        <v>Not assessed</v>
      </c>
    </row>
    <row r="240" spans="1:9" x14ac:dyDescent="0.35">
      <c r="A240" t="str">
        <f>IF('Board Summary'!$B$5="","",'Board Summary'!$B$5)</f>
        <v/>
      </c>
      <c r="B240" t="str">
        <f>IF('Board Summary'!$B$6="","",'Board Summary'!$B$6)</f>
        <v/>
      </c>
      <c r="C240" t="str">
        <f>IF('Board Summary'!$B$7="","",'Board Summary'!$B$7)</f>
        <v/>
      </c>
      <c r="D240" t="str">
        <f>IF('Board Summary'!$B$8="","",'Board Summary'!$B$8)</f>
        <v/>
      </c>
      <c r="E240" s="33" t="str">
        <f>IF('Board Summary'!$B$9="","",'Board Summary'!$B$9)</f>
        <v/>
      </c>
      <c r="F240" s="33" t="str">
        <f>IF('Board Summary'!$C$9="","",'Board Summary'!$C$9)</f>
        <v/>
      </c>
      <c r="G240" s="33" t="str">
        <f>IF('Board Summary'!$E$9="","",'Board Summary'!$E$9)</f>
        <v/>
      </c>
      <c r="H240" t="str">
        <f>'Legacy Export Source'!$A240</f>
        <v>2.1 MS8</v>
      </c>
      <c r="I240" t="str">
        <f>'Legacy Export Source'!$B240</f>
        <v>Not assessed</v>
      </c>
    </row>
    <row r="241" spans="1:9" x14ac:dyDescent="0.35">
      <c r="A241" t="str">
        <f>IF('Board Summary'!$B$5="","",'Board Summary'!$B$5)</f>
        <v/>
      </c>
      <c r="B241" t="str">
        <f>IF('Board Summary'!$B$6="","",'Board Summary'!$B$6)</f>
        <v/>
      </c>
      <c r="C241" t="str">
        <f>IF('Board Summary'!$B$7="","",'Board Summary'!$B$7)</f>
        <v/>
      </c>
      <c r="D241" t="str">
        <f>IF('Board Summary'!$B$8="","",'Board Summary'!$B$8)</f>
        <v/>
      </c>
      <c r="E241" s="33" t="str">
        <f>IF('Board Summary'!$B$9="","",'Board Summary'!$B$9)</f>
        <v/>
      </c>
      <c r="F241" s="33" t="str">
        <f>IF('Board Summary'!$C$9="","",'Board Summary'!$C$9)</f>
        <v/>
      </c>
      <c r="G241" s="33" t="str">
        <f>IF('Board Summary'!$E$9="","",'Board Summary'!$E$9)</f>
        <v/>
      </c>
      <c r="H241" t="str">
        <f>'Legacy Export Source'!$A241</f>
        <v>2.1 MS9</v>
      </c>
      <c r="I241" t="str">
        <f>'Legacy Export Source'!$B241</f>
        <v>Not assessed</v>
      </c>
    </row>
    <row r="242" spans="1:9" x14ac:dyDescent="0.35">
      <c r="A242" t="str">
        <f>IF('Board Summary'!$B$5="","",'Board Summary'!$B$5)</f>
        <v/>
      </c>
      <c r="B242" t="str">
        <f>IF('Board Summary'!$B$6="","",'Board Summary'!$B$6)</f>
        <v/>
      </c>
      <c r="C242" t="str">
        <f>IF('Board Summary'!$B$7="","",'Board Summary'!$B$7)</f>
        <v/>
      </c>
      <c r="D242" t="str">
        <f>IF('Board Summary'!$B$8="","",'Board Summary'!$B$8)</f>
        <v/>
      </c>
      <c r="E242" s="33" t="str">
        <f>IF('Board Summary'!$B$9="","",'Board Summary'!$B$9)</f>
        <v/>
      </c>
      <c r="F242" s="33" t="str">
        <f>IF('Board Summary'!$C$9="","",'Board Summary'!$C$9)</f>
        <v/>
      </c>
      <c r="G242" s="33" t="str">
        <f>IF('Board Summary'!$E$9="","",'Board Summary'!$E$9)</f>
        <v/>
      </c>
      <c r="H242" t="str">
        <f>'Legacy Export Source'!$A242</f>
        <v>2.1 MS10</v>
      </c>
      <c r="I242" t="str">
        <f>'Legacy Export Source'!$B242</f>
        <v>Not assessed</v>
      </c>
    </row>
    <row r="243" spans="1:9" x14ac:dyDescent="0.35">
      <c r="A243" t="str">
        <f>IF('Board Summary'!$B$5="","",'Board Summary'!$B$5)</f>
        <v/>
      </c>
      <c r="B243" t="str">
        <f>IF('Board Summary'!$B$6="","",'Board Summary'!$B$6)</f>
        <v/>
      </c>
      <c r="C243" t="str">
        <f>IF('Board Summary'!$B$7="","",'Board Summary'!$B$7)</f>
        <v/>
      </c>
      <c r="D243" t="str">
        <f>IF('Board Summary'!$B$8="","",'Board Summary'!$B$8)</f>
        <v/>
      </c>
      <c r="E243" s="33" t="str">
        <f>IF('Board Summary'!$B$9="","",'Board Summary'!$B$9)</f>
        <v/>
      </c>
      <c r="F243" s="33" t="str">
        <f>IF('Board Summary'!$C$9="","",'Board Summary'!$C$9)</f>
        <v/>
      </c>
      <c r="G243" s="33" t="str">
        <f>IF('Board Summary'!$E$9="","",'Board Summary'!$E$9)</f>
        <v/>
      </c>
      <c r="H243" t="str">
        <f>'Legacy Export Source'!$A243</f>
        <v>2.1 MS11</v>
      </c>
      <c r="I243" t="str">
        <f>'Legacy Export Source'!$B243</f>
        <v>Not assessed</v>
      </c>
    </row>
    <row r="244" spans="1:9" x14ac:dyDescent="0.35">
      <c r="A244" t="str">
        <f>IF('Board Summary'!$B$5="","",'Board Summary'!$B$5)</f>
        <v/>
      </c>
      <c r="B244" t="str">
        <f>IF('Board Summary'!$B$6="","",'Board Summary'!$B$6)</f>
        <v/>
      </c>
      <c r="C244" t="str">
        <f>IF('Board Summary'!$B$7="","",'Board Summary'!$B$7)</f>
        <v/>
      </c>
      <c r="D244" t="str">
        <f>IF('Board Summary'!$B$8="","",'Board Summary'!$B$8)</f>
        <v/>
      </c>
      <c r="E244" s="33" t="str">
        <f>IF('Board Summary'!$B$9="","",'Board Summary'!$B$9)</f>
        <v/>
      </c>
      <c r="F244" s="33" t="str">
        <f>IF('Board Summary'!$C$9="","",'Board Summary'!$C$9)</f>
        <v/>
      </c>
      <c r="G244" s="33" t="str">
        <f>IF('Board Summary'!$E$9="","",'Board Summary'!$E$9)</f>
        <v/>
      </c>
      <c r="H244" t="str">
        <f>'Legacy Export Source'!$A244</f>
        <v>2.1 QR1</v>
      </c>
      <c r="I244" t="str">
        <f>'Legacy Export Source'!$B244</f>
        <v>Not assessed</v>
      </c>
    </row>
    <row r="245" spans="1:9" x14ac:dyDescent="0.35">
      <c r="A245" t="str">
        <f>IF('Board Summary'!$B$5="","",'Board Summary'!$B$5)</f>
        <v/>
      </c>
      <c r="B245" t="str">
        <f>IF('Board Summary'!$B$6="","",'Board Summary'!$B$6)</f>
        <v/>
      </c>
      <c r="C245" t="str">
        <f>IF('Board Summary'!$B$7="","",'Board Summary'!$B$7)</f>
        <v/>
      </c>
      <c r="D245" t="str">
        <f>IF('Board Summary'!$B$8="","",'Board Summary'!$B$8)</f>
        <v/>
      </c>
      <c r="E245" s="33" t="str">
        <f>IF('Board Summary'!$B$9="","",'Board Summary'!$B$9)</f>
        <v/>
      </c>
      <c r="F245" s="33" t="str">
        <f>IF('Board Summary'!$C$9="","",'Board Summary'!$C$9)</f>
        <v/>
      </c>
      <c r="G245" s="33" t="str">
        <f>IF('Board Summary'!$E$9="","",'Board Summary'!$E$9)</f>
        <v/>
      </c>
      <c r="H245" t="str">
        <f>'Legacy Export Source'!$A245</f>
        <v>2.1 QR2</v>
      </c>
      <c r="I245" t="str">
        <f>'Legacy Export Source'!$B245</f>
        <v>Not assessed</v>
      </c>
    </row>
    <row r="246" spans="1:9" x14ac:dyDescent="0.35">
      <c r="A246" t="str">
        <f>IF('Board Summary'!$B$5="","",'Board Summary'!$B$5)</f>
        <v/>
      </c>
      <c r="B246" t="str">
        <f>IF('Board Summary'!$B$6="","",'Board Summary'!$B$6)</f>
        <v/>
      </c>
      <c r="C246" t="str">
        <f>IF('Board Summary'!$B$7="","",'Board Summary'!$B$7)</f>
        <v/>
      </c>
      <c r="D246" t="str">
        <f>IF('Board Summary'!$B$8="","",'Board Summary'!$B$8)</f>
        <v/>
      </c>
      <c r="E246" s="33" t="str">
        <f>IF('Board Summary'!$B$9="","",'Board Summary'!$B$9)</f>
        <v/>
      </c>
      <c r="F246" s="33" t="str">
        <f>IF('Board Summary'!$C$9="","",'Board Summary'!$C$9)</f>
        <v/>
      </c>
      <c r="G246" s="33" t="str">
        <f>IF('Board Summary'!$E$9="","",'Board Summary'!$E$9)</f>
        <v/>
      </c>
      <c r="H246" t="str">
        <f>'Legacy Export Source'!$A246</f>
        <v>2.1 QR3</v>
      </c>
      <c r="I246" t="str">
        <f>'Legacy Export Source'!$B246</f>
        <v>Not assessed</v>
      </c>
    </row>
    <row r="247" spans="1:9" x14ac:dyDescent="0.35">
      <c r="A247" t="str">
        <f>IF('Board Summary'!$B$5="","",'Board Summary'!$B$5)</f>
        <v/>
      </c>
      <c r="B247" t="str">
        <f>IF('Board Summary'!$B$6="","",'Board Summary'!$B$6)</f>
        <v/>
      </c>
      <c r="C247" t="str">
        <f>IF('Board Summary'!$B$7="","",'Board Summary'!$B$7)</f>
        <v/>
      </c>
      <c r="D247" t="str">
        <f>IF('Board Summary'!$B$8="","",'Board Summary'!$B$8)</f>
        <v/>
      </c>
      <c r="E247" s="33" t="str">
        <f>IF('Board Summary'!$B$9="","",'Board Summary'!$B$9)</f>
        <v/>
      </c>
      <c r="F247" s="33" t="str">
        <f>IF('Board Summary'!$C$9="","",'Board Summary'!$C$9)</f>
        <v/>
      </c>
      <c r="G247" s="33" t="str">
        <f>IF('Board Summary'!$E$9="","",'Board Summary'!$E$9)</f>
        <v/>
      </c>
      <c r="H247" t="str">
        <f>'Legacy Export Source'!$A247</f>
        <v>2.1 QR4</v>
      </c>
      <c r="I247" t="str">
        <f>'Legacy Export Source'!$B247</f>
        <v>Not assessed</v>
      </c>
    </row>
    <row r="248" spans="1:9" x14ac:dyDescent="0.35">
      <c r="A248" t="str">
        <f>IF('Board Summary'!$B$5="","",'Board Summary'!$B$5)</f>
        <v/>
      </c>
      <c r="B248" t="str">
        <f>IF('Board Summary'!$B$6="","",'Board Summary'!$B$6)</f>
        <v/>
      </c>
      <c r="C248" t="str">
        <f>IF('Board Summary'!$B$7="","",'Board Summary'!$B$7)</f>
        <v/>
      </c>
      <c r="D248" t="str">
        <f>IF('Board Summary'!$B$8="","",'Board Summary'!$B$8)</f>
        <v/>
      </c>
      <c r="E248" s="33" t="str">
        <f>IF('Board Summary'!$B$9="","",'Board Summary'!$B$9)</f>
        <v/>
      </c>
      <c r="F248" s="33" t="str">
        <f>IF('Board Summary'!$C$9="","",'Board Summary'!$C$9)</f>
        <v/>
      </c>
      <c r="G248" s="33" t="str">
        <f>IF('Board Summary'!$E$9="","",'Board Summary'!$E$9)</f>
        <v/>
      </c>
      <c r="H248" t="str">
        <f>'Legacy Export Source'!$A248</f>
        <v>2.1 QR5</v>
      </c>
      <c r="I248" t="str">
        <f>'Legacy Export Source'!$B248</f>
        <v>Not assessed</v>
      </c>
    </row>
    <row r="249" spans="1:9" x14ac:dyDescent="0.35">
      <c r="A249" t="str">
        <f>IF('Board Summary'!$B$5="","",'Board Summary'!$B$5)</f>
        <v/>
      </c>
      <c r="B249" t="str">
        <f>IF('Board Summary'!$B$6="","",'Board Summary'!$B$6)</f>
        <v/>
      </c>
      <c r="C249" t="str">
        <f>IF('Board Summary'!$B$7="","",'Board Summary'!$B$7)</f>
        <v/>
      </c>
      <c r="D249" t="str">
        <f>IF('Board Summary'!$B$8="","",'Board Summary'!$B$8)</f>
        <v/>
      </c>
      <c r="E249" s="33" t="str">
        <f>IF('Board Summary'!$B$9="","",'Board Summary'!$B$9)</f>
        <v/>
      </c>
      <c r="F249" s="33" t="str">
        <f>IF('Board Summary'!$C$9="","",'Board Summary'!$C$9)</f>
        <v/>
      </c>
      <c r="G249" s="33" t="str">
        <f>IF('Board Summary'!$E$9="","",'Board Summary'!$E$9)</f>
        <v/>
      </c>
      <c r="H249" t="str">
        <f>'Legacy Export Source'!$A249</f>
        <v>2.1 QR6</v>
      </c>
      <c r="I249" t="str">
        <f>'Legacy Export Source'!$B249</f>
        <v>Not assessed</v>
      </c>
    </row>
    <row r="250" spans="1:9" x14ac:dyDescent="0.35">
      <c r="A250" t="str">
        <f>IF('Board Summary'!$B$5="","",'Board Summary'!$B$5)</f>
        <v/>
      </c>
      <c r="B250" t="str">
        <f>IF('Board Summary'!$B$6="","",'Board Summary'!$B$6)</f>
        <v/>
      </c>
      <c r="C250" t="str">
        <f>IF('Board Summary'!$B$7="","",'Board Summary'!$B$7)</f>
        <v/>
      </c>
      <c r="D250" t="str">
        <f>IF('Board Summary'!$B$8="","",'Board Summary'!$B$8)</f>
        <v/>
      </c>
      <c r="E250" s="33" t="str">
        <f>IF('Board Summary'!$B$9="","",'Board Summary'!$B$9)</f>
        <v/>
      </c>
      <c r="F250" s="33" t="str">
        <f>IF('Board Summary'!$C$9="","",'Board Summary'!$C$9)</f>
        <v/>
      </c>
      <c r="G250" s="33" t="str">
        <f>IF('Board Summary'!$E$9="","",'Board Summary'!$E$9)</f>
        <v/>
      </c>
      <c r="H250" t="str">
        <f>'Legacy Export Source'!$A250</f>
        <v>2.1 QR7</v>
      </c>
      <c r="I250" t="str">
        <f>'Legacy Export Source'!$B250</f>
        <v>Not assessed</v>
      </c>
    </row>
    <row r="251" spans="1:9" x14ac:dyDescent="0.35">
      <c r="A251" t="str">
        <f>IF('Board Summary'!$B$5="","",'Board Summary'!$B$5)</f>
        <v/>
      </c>
      <c r="B251" t="str">
        <f>IF('Board Summary'!$B$6="","",'Board Summary'!$B$6)</f>
        <v/>
      </c>
      <c r="C251" t="str">
        <f>IF('Board Summary'!$B$7="","",'Board Summary'!$B$7)</f>
        <v/>
      </c>
      <c r="D251" t="str">
        <f>IF('Board Summary'!$B$8="","",'Board Summary'!$B$8)</f>
        <v/>
      </c>
      <c r="E251" s="33" t="str">
        <f>IF('Board Summary'!$B$9="","",'Board Summary'!$B$9)</f>
        <v/>
      </c>
      <c r="F251" s="33" t="str">
        <f>IF('Board Summary'!$C$9="","",'Board Summary'!$C$9)</f>
        <v/>
      </c>
      <c r="G251" s="33" t="str">
        <f>IF('Board Summary'!$E$9="","",'Board Summary'!$E$9)</f>
        <v/>
      </c>
      <c r="H251" t="str">
        <f>'Legacy Export Source'!$A251</f>
        <v>2.1 QR8</v>
      </c>
      <c r="I251" t="str">
        <f>'Legacy Export Source'!$B251</f>
        <v>Not assessed</v>
      </c>
    </row>
    <row r="252" spans="1:9" s="33" customFormat="1" x14ac:dyDescent="0.35">
      <c r="A252" t="str">
        <f>IF('Board Summary'!$B$5="","",'Board Summary'!$B$5)</f>
        <v/>
      </c>
      <c r="B252" t="str">
        <f>IF('Board Summary'!$B$6="","",'Board Summary'!$B$6)</f>
        <v/>
      </c>
      <c r="C252" t="str">
        <f>IF('Board Summary'!$B$7="","",'Board Summary'!$B$7)</f>
        <v/>
      </c>
      <c r="D252" t="str">
        <f>IF('Board Summary'!$B$8="","",'Board Summary'!$B$8)</f>
        <v/>
      </c>
      <c r="E252" s="33" t="str">
        <f>IF('Board Summary'!$B$9="","",'Board Summary'!$B$9)</f>
        <v/>
      </c>
      <c r="F252" s="33" t="str">
        <f>IF('Board Summary'!$C$9="","",'Board Summary'!$C$9)</f>
        <v/>
      </c>
      <c r="G252" s="33" t="str">
        <f>IF('Board Summary'!$E$9="","",'Board Summary'!$E$9)</f>
        <v/>
      </c>
      <c r="H252" s="33" t="s">
        <v>3177</v>
      </c>
      <c r="I252" s="33" t="str">
        <f>'2.1 Consultant Staffing'!G24</f>
        <v>Not assessed</v>
      </c>
    </row>
    <row r="253" spans="1:9" x14ac:dyDescent="0.35">
      <c r="A253" t="str">
        <f>IF('Board Summary'!$B$5="","",'Board Summary'!$B$5)</f>
        <v/>
      </c>
      <c r="B253" t="str">
        <f>IF('Board Summary'!$B$6="","",'Board Summary'!$B$6)</f>
        <v/>
      </c>
      <c r="C253" t="str">
        <f>IF('Board Summary'!$B$7="","",'Board Summary'!$B$7)</f>
        <v/>
      </c>
      <c r="D253" t="str">
        <f>IF('Board Summary'!$B$8="","",'Board Summary'!$B$8)</f>
        <v/>
      </c>
      <c r="E253" s="33" t="str">
        <f>IF('Board Summary'!$B$9="","",'Board Summary'!$B$9)</f>
        <v/>
      </c>
      <c r="F253" s="33" t="str">
        <f>IF('Board Summary'!$C$9="","",'Board Summary'!$C$9)</f>
        <v/>
      </c>
      <c r="G253" s="33" t="str">
        <f>IF('Board Summary'!$E$9="","",'Board Summary'!$E$9)</f>
        <v/>
      </c>
      <c r="H253" t="str">
        <f>'Legacy Export Source'!$A252</f>
        <v>2.2 MS1</v>
      </c>
      <c r="I253" t="str">
        <f>'Legacy Export Source'!$B252</f>
        <v>Not assessed</v>
      </c>
    </row>
    <row r="254" spans="1:9" x14ac:dyDescent="0.35">
      <c r="A254" t="str">
        <f>IF('Board Summary'!$B$5="","",'Board Summary'!$B$5)</f>
        <v/>
      </c>
      <c r="B254" t="str">
        <f>IF('Board Summary'!$B$6="","",'Board Summary'!$B$6)</f>
        <v/>
      </c>
      <c r="C254" t="str">
        <f>IF('Board Summary'!$B$7="","",'Board Summary'!$B$7)</f>
        <v/>
      </c>
      <c r="D254" t="str">
        <f>IF('Board Summary'!$B$8="","",'Board Summary'!$B$8)</f>
        <v/>
      </c>
      <c r="E254" s="33" t="str">
        <f>IF('Board Summary'!$B$9="","",'Board Summary'!$B$9)</f>
        <v/>
      </c>
      <c r="F254" s="33" t="str">
        <f>IF('Board Summary'!$C$9="","",'Board Summary'!$C$9)</f>
        <v/>
      </c>
      <c r="G254" s="33" t="str">
        <f>IF('Board Summary'!$E$9="","",'Board Summary'!$E$9)</f>
        <v/>
      </c>
      <c r="H254" t="str">
        <f>'Legacy Export Source'!$A253</f>
        <v>2.2 MS2</v>
      </c>
      <c r="I254" t="str">
        <f>'Legacy Export Source'!$B253</f>
        <v>Not assessed</v>
      </c>
    </row>
    <row r="255" spans="1:9" x14ac:dyDescent="0.35">
      <c r="A255" t="str">
        <f>IF('Board Summary'!$B$5="","",'Board Summary'!$B$5)</f>
        <v/>
      </c>
      <c r="B255" t="str">
        <f>IF('Board Summary'!$B$6="","",'Board Summary'!$B$6)</f>
        <v/>
      </c>
      <c r="C255" t="str">
        <f>IF('Board Summary'!$B$7="","",'Board Summary'!$B$7)</f>
        <v/>
      </c>
      <c r="D255" t="str">
        <f>IF('Board Summary'!$B$8="","",'Board Summary'!$B$8)</f>
        <v/>
      </c>
      <c r="E255" s="33" t="str">
        <f>IF('Board Summary'!$B$9="","",'Board Summary'!$B$9)</f>
        <v/>
      </c>
      <c r="F255" s="33" t="str">
        <f>IF('Board Summary'!$C$9="","",'Board Summary'!$C$9)</f>
        <v/>
      </c>
      <c r="G255" s="33" t="str">
        <f>IF('Board Summary'!$E$9="","",'Board Summary'!$E$9)</f>
        <v/>
      </c>
      <c r="H255" t="str">
        <f>'Legacy Export Source'!$A254</f>
        <v>2.2 MS3</v>
      </c>
      <c r="I255" t="str">
        <f>'Legacy Export Source'!$B254</f>
        <v>Not assessed</v>
      </c>
    </row>
    <row r="256" spans="1:9" x14ac:dyDescent="0.35">
      <c r="A256" t="str">
        <f>IF('Board Summary'!$B$5="","",'Board Summary'!$B$5)</f>
        <v/>
      </c>
      <c r="B256" t="str">
        <f>IF('Board Summary'!$B$6="","",'Board Summary'!$B$6)</f>
        <v/>
      </c>
      <c r="C256" t="str">
        <f>IF('Board Summary'!$B$7="","",'Board Summary'!$B$7)</f>
        <v/>
      </c>
      <c r="D256" t="str">
        <f>IF('Board Summary'!$B$8="","",'Board Summary'!$B$8)</f>
        <v/>
      </c>
      <c r="E256" s="33" t="str">
        <f>IF('Board Summary'!$B$9="","",'Board Summary'!$B$9)</f>
        <v/>
      </c>
      <c r="F256" s="33" t="str">
        <f>IF('Board Summary'!$C$9="","",'Board Summary'!$C$9)</f>
        <v/>
      </c>
      <c r="G256" s="33" t="str">
        <f>IF('Board Summary'!$E$9="","",'Board Summary'!$E$9)</f>
        <v/>
      </c>
      <c r="H256" t="str">
        <f>'Legacy Export Source'!$A255</f>
        <v>2.2 MS4</v>
      </c>
      <c r="I256" t="str">
        <f>'Legacy Export Source'!$B255</f>
        <v>Not assessed</v>
      </c>
    </row>
    <row r="257" spans="1:9" x14ac:dyDescent="0.35">
      <c r="A257" t="str">
        <f>IF('Board Summary'!$B$5="","",'Board Summary'!$B$5)</f>
        <v/>
      </c>
      <c r="B257" t="str">
        <f>IF('Board Summary'!$B$6="","",'Board Summary'!$B$6)</f>
        <v/>
      </c>
      <c r="C257" t="str">
        <f>IF('Board Summary'!$B$7="","",'Board Summary'!$B$7)</f>
        <v/>
      </c>
      <c r="D257" t="str">
        <f>IF('Board Summary'!$B$8="","",'Board Summary'!$B$8)</f>
        <v/>
      </c>
      <c r="E257" s="33" t="str">
        <f>IF('Board Summary'!$B$9="","",'Board Summary'!$B$9)</f>
        <v/>
      </c>
      <c r="F257" s="33" t="str">
        <f>IF('Board Summary'!$C$9="","",'Board Summary'!$C$9)</f>
        <v/>
      </c>
      <c r="G257" s="33" t="str">
        <f>IF('Board Summary'!$E$9="","",'Board Summary'!$E$9)</f>
        <v/>
      </c>
      <c r="H257" t="str">
        <f>'Legacy Export Source'!$A256</f>
        <v>2.2 MS5</v>
      </c>
      <c r="I257" t="str">
        <f>'Legacy Export Source'!$B256</f>
        <v>Not assessed</v>
      </c>
    </row>
    <row r="258" spans="1:9" x14ac:dyDescent="0.35">
      <c r="A258" t="str">
        <f>IF('Board Summary'!$B$5="","",'Board Summary'!$B$5)</f>
        <v/>
      </c>
      <c r="B258" t="str">
        <f>IF('Board Summary'!$B$6="","",'Board Summary'!$B$6)</f>
        <v/>
      </c>
      <c r="C258" t="str">
        <f>IF('Board Summary'!$B$7="","",'Board Summary'!$B$7)</f>
        <v/>
      </c>
      <c r="D258" t="str">
        <f>IF('Board Summary'!$B$8="","",'Board Summary'!$B$8)</f>
        <v/>
      </c>
      <c r="E258" s="33" t="str">
        <f>IF('Board Summary'!$B$9="","",'Board Summary'!$B$9)</f>
        <v/>
      </c>
      <c r="F258" s="33" t="str">
        <f>IF('Board Summary'!$C$9="","",'Board Summary'!$C$9)</f>
        <v/>
      </c>
      <c r="G258" s="33" t="str">
        <f>IF('Board Summary'!$E$9="","",'Board Summary'!$E$9)</f>
        <v/>
      </c>
      <c r="H258" t="str">
        <f>'Legacy Export Source'!$A257</f>
        <v>2.2 MS6</v>
      </c>
      <c r="I258" t="str">
        <f>'Legacy Export Source'!$B257</f>
        <v>Not assessed</v>
      </c>
    </row>
    <row r="259" spans="1:9" x14ac:dyDescent="0.35">
      <c r="A259" t="str">
        <f>IF('Board Summary'!$B$5="","",'Board Summary'!$B$5)</f>
        <v/>
      </c>
      <c r="B259" t="str">
        <f>IF('Board Summary'!$B$6="","",'Board Summary'!$B$6)</f>
        <v/>
      </c>
      <c r="C259" t="str">
        <f>IF('Board Summary'!$B$7="","",'Board Summary'!$B$7)</f>
        <v/>
      </c>
      <c r="D259" t="str">
        <f>IF('Board Summary'!$B$8="","",'Board Summary'!$B$8)</f>
        <v/>
      </c>
      <c r="E259" s="33" t="str">
        <f>IF('Board Summary'!$B$9="","",'Board Summary'!$B$9)</f>
        <v/>
      </c>
      <c r="F259" s="33" t="str">
        <f>IF('Board Summary'!$C$9="","",'Board Summary'!$C$9)</f>
        <v/>
      </c>
      <c r="G259" s="33" t="str">
        <f>IF('Board Summary'!$E$9="","",'Board Summary'!$E$9)</f>
        <v/>
      </c>
      <c r="H259" t="str">
        <f>'Legacy Export Source'!$A258</f>
        <v>2.2 QR1</v>
      </c>
      <c r="I259" t="str">
        <f>'Legacy Export Source'!$B258</f>
        <v>Not assessed</v>
      </c>
    </row>
    <row r="260" spans="1:9" x14ac:dyDescent="0.35">
      <c r="A260" t="str">
        <f>IF('Board Summary'!$B$5="","",'Board Summary'!$B$5)</f>
        <v/>
      </c>
      <c r="B260" t="str">
        <f>IF('Board Summary'!$B$6="","",'Board Summary'!$B$6)</f>
        <v/>
      </c>
      <c r="C260" t="str">
        <f>IF('Board Summary'!$B$7="","",'Board Summary'!$B$7)</f>
        <v/>
      </c>
      <c r="D260" t="str">
        <f>IF('Board Summary'!$B$8="","",'Board Summary'!$B$8)</f>
        <v/>
      </c>
      <c r="E260" s="33" t="str">
        <f>IF('Board Summary'!$B$9="","",'Board Summary'!$B$9)</f>
        <v/>
      </c>
      <c r="F260" s="33" t="str">
        <f>IF('Board Summary'!$C$9="","",'Board Summary'!$C$9)</f>
        <v/>
      </c>
      <c r="G260" s="33" t="str">
        <f>IF('Board Summary'!$E$9="","",'Board Summary'!$E$9)</f>
        <v/>
      </c>
      <c r="H260" t="str">
        <f>'Legacy Export Source'!$A259</f>
        <v>2.2 QR2</v>
      </c>
      <c r="I260" t="str">
        <f>'Legacy Export Source'!$B259</f>
        <v>Not assessed</v>
      </c>
    </row>
    <row r="261" spans="1:9" x14ac:dyDescent="0.35">
      <c r="A261" t="str">
        <f>IF('Board Summary'!$B$5="","",'Board Summary'!$B$5)</f>
        <v/>
      </c>
      <c r="B261" t="str">
        <f>IF('Board Summary'!$B$6="","",'Board Summary'!$B$6)</f>
        <v/>
      </c>
      <c r="C261" t="str">
        <f>IF('Board Summary'!$B$7="","",'Board Summary'!$B$7)</f>
        <v/>
      </c>
      <c r="D261" t="str">
        <f>IF('Board Summary'!$B$8="","",'Board Summary'!$B$8)</f>
        <v/>
      </c>
      <c r="E261" s="33" t="str">
        <f>IF('Board Summary'!$B$9="","",'Board Summary'!$B$9)</f>
        <v/>
      </c>
      <c r="F261" s="33" t="str">
        <f>IF('Board Summary'!$C$9="","",'Board Summary'!$C$9)</f>
        <v/>
      </c>
      <c r="G261" s="33" t="str">
        <f>IF('Board Summary'!$E$9="","",'Board Summary'!$E$9)</f>
        <v/>
      </c>
      <c r="H261" t="str">
        <f>'Legacy Export Source'!$A260</f>
        <v>2.2 QR3</v>
      </c>
      <c r="I261" t="str">
        <f>'Legacy Export Source'!$B260</f>
        <v>Not assessed</v>
      </c>
    </row>
    <row r="262" spans="1:9" x14ac:dyDescent="0.35">
      <c r="A262" t="str">
        <f>IF('Board Summary'!$B$5="","",'Board Summary'!$B$5)</f>
        <v/>
      </c>
      <c r="B262" t="str">
        <f>IF('Board Summary'!$B$6="","",'Board Summary'!$B$6)</f>
        <v/>
      </c>
      <c r="C262" t="str">
        <f>IF('Board Summary'!$B$7="","",'Board Summary'!$B$7)</f>
        <v/>
      </c>
      <c r="D262" t="str">
        <f>IF('Board Summary'!$B$8="","",'Board Summary'!$B$8)</f>
        <v/>
      </c>
      <c r="E262" s="33" t="str">
        <f>IF('Board Summary'!$B$9="","",'Board Summary'!$B$9)</f>
        <v/>
      </c>
      <c r="F262" s="33" t="str">
        <f>IF('Board Summary'!$C$9="","",'Board Summary'!$C$9)</f>
        <v/>
      </c>
      <c r="G262" s="33" t="str">
        <f>IF('Board Summary'!$E$9="","",'Board Summary'!$E$9)</f>
        <v/>
      </c>
      <c r="H262" t="str">
        <f>'Legacy Export Source'!$A261</f>
        <v>2.2 QR4</v>
      </c>
      <c r="I262" t="str">
        <f>'Legacy Export Source'!$B261</f>
        <v>Not assessed</v>
      </c>
    </row>
    <row r="263" spans="1:9" x14ac:dyDescent="0.35">
      <c r="A263" t="str">
        <f>IF('Board Summary'!$B$5="","",'Board Summary'!$B$5)</f>
        <v/>
      </c>
      <c r="B263" t="str">
        <f>IF('Board Summary'!$B$6="","",'Board Summary'!$B$6)</f>
        <v/>
      </c>
      <c r="C263" t="str">
        <f>IF('Board Summary'!$B$7="","",'Board Summary'!$B$7)</f>
        <v/>
      </c>
      <c r="D263" t="str">
        <f>IF('Board Summary'!$B$8="","",'Board Summary'!$B$8)</f>
        <v/>
      </c>
      <c r="E263" s="33" t="str">
        <f>IF('Board Summary'!$B$9="","",'Board Summary'!$B$9)</f>
        <v/>
      </c>
      <c r="F263" s="33" t="str">
        <f>IF('Board Summary'!$C$9="","",'Board Summary'!$C$9)</f>
        <v/>
      </c>
      <c r="G263" s="33" t="str">
        <f>IF('Board Summary'!$E$9="","",'Board Summary'!$E$9)</f>
        <v/>
      </c>
      <c r="H263" t="str">
        <f>'Legacy Export Source'!$A262</f>
        <v>2.2 QR5</v>
      </c>
      <c r="I263" t="str">
        <f>'Legacy Export Source'!$B262</f>
        <v>Not assessed</v>
      </c>
    </row>
    <row r="264" spans="1:9" x14ac:dyDescent="0.35">
      <c r="A264" t="str">
        <f>IF('Board Summary'!$B$5="","",'Board Summary'!$B$5)</f>
        <v/>
      </c>
      <c r="B264" t="str">
        <f>IF('Board Summary'!$B$6="","",'Board Summary'!$B$6)</f>
        <v/>
      </c>
      <c r="C264" t="str">
        <f>IF('Board Summary'!$B$7="","",'Board Summary'!$B$7)</f>
        <v/>
      </c>
      <c r="D264" t="str">
        <f>IF('Board Summary'!$B$8="","",'Board Summary'!$B$8)</f>
        <v/>
      </c>
      <c r="E264" s="33" t="str">
        <f>IF('Board Summary'!$B$9="","",'Board Summary'!$B$9)</f>
        <v/>
      </c>
      <c r="F264" s="33" t="str">
        <f>IF('Board Summary'!$C$9="","",'Board Summary'!$C$9)</f>
        <v/>
      </c>
      <c r="G264" s="33" t="str">
        <f>IF('Board Summary'!$E$9="","",'Board Summary'!$E$9)</f>
        <v/>
      </c>
      <c r="H264" t="str">
        <f>'Legacy Export Source'!$A263</f>
        <v>2.2 QR6</v>
      </c>
      <c r="I264" t="str">
        <f>'Legacy Export Source'!$B263</f>
        <v>Not assessed</v>
      </c>
    </row>
    <row r="265" spans="1:9" x14ac:dyDescent="0.35">
      <c r="A265" t="str">
        <f>IF('Board Summary'!$B$5="","",'Board Summary'!$B$5)</f>
        <v/>
      </c>
      <c r="B265" t="str">
        <f>IF('Board Summary'!$B$6="","",'Board Summary'!$B$6)</f>
        <v/>
      </c>
      <c r="C265" t="str">
        <f>IF('Board Summary'!$B$7="","",'Board Summary'!$B$7)</f>
        <v/>
      </c>
      <c r="D265" t="str">
        <f>IF('Board Summary'!$B$8="","",'Board Summary'!$B$8)</f>
        <v/>
      </c>
      <c r="E265" s="33" t="str">
        <f>IF('Board Summary'!$B$9="","",'Board Summary'!$B$9)</f>
        <v/>
      </c>
      <c r="F265" s="33" t="str">
        <f>IF('Board Summary'!$C$9="","",'Board Summary'!$C$9)</f>
        <v/>
      </c>
      <c r="G265" s="33" t="str">
        <f>IF('Board Summary'!$E$9="","",'Board Summary'!$E$9)</f>
        <v/>
      </c>
      <c r="H265" t="str">
        <f>'Legacy Export Source'!$A264</f>
        <v>2.2 QR7</v>
      </c>
      <c r="I265" t="str">
        <f>'Legacy Export Source'!$B264</f>
        <v>Not assessed</v>
      </c>
    </row>
    <row r="266" spans="1:9" x14ac:dyDescent="0.35">
      <c r="A266" t="str">
        <f>IF('Board Summary'!$B$5="","",'Board Summary'!$B$5)</f>
        <v/>
      </c>
      <c r="B266" t="str">
        <f>IF('Board Summary'!$B$6="","",'Board Summary'!$B$6)</f>
        <v/>
      </c>
      <c r="C266" t="str">
        <f>IF('Board Summary'!$B$7="","",'Board Summary'!$B$7)</f>
        <v/>
      </c>
      <c r="D266" t="str">
        <f>IF('Board Summary'!$B$8="","",'Board Summary'!$B$8)</f>
        <v/>
      </c>
      <c r="E266" s="33" t="str">
        <f>IF('Board Summary'!$B$9="","",'Board Summary'!$B$9)</f>
        <v/>
      </c>
      <c r="F266" s="33" t="str">
        <f>IF('Board Summary'!$C$9="","",'Board Summary'!$C$9)</f>
        <v/>
      </c>
      <c r="G266" s="33" t="str">
        <f>IF('Board Summary'!$E$9="","",'Board Summary'!$E$9)</f>
        <v/>
      </c>
      <c r="H266" t="str">
        <f>'Legacy Export Source'!$A265</f>
        <v>2.3 MS1</v>
      </c>
      <c r="I266" t="str">
        <f>'Legacy Export Source'!$B265</f>
        <v>Not assessed</v>
      </c>
    </row>
    <row r="267" spans="1:9" x14ac:dyDescent="0.35">
      <c r="A267" t="str">
        <f>IF('Board Summary'!$B$5="","",'Board Summary'!$B$5)</f>
        <v/>
      </c>
      <c r="B267" t="str">
        <f>IF('Board Summary'!$B$6="","",'Board Summary'!$B$6)</f>
        <v/>
      </c>
      <c r="C267" t="str">
        <f>IF('Board Summary'!$B$7="","",'Board Summary'!$B$7)</f>
        <v/>
      </c>
      <c r="D267" t="str">
        <f>IF('Board Summary'!$B$8="","",'Board Summary'!$B$8)</f>
        <v/>
      </c>
      <c r="E267" s="33" t="str">
        <f>IF('Board Summary'!$B$9="","",'Board Summary'!$B$9)</f>
        <v/>
      </c>
      <c r="F267" s="33" t="str">
        <f>IF('Board Summary'!$C$9="","",'Board Summary'!$C$9)</f>
        <v/>
      </c>
      <c r="G267" s="33" t="str">
        <f>IF('Board Summary'!$E$9="","",'Board Summary'!$E$9)</f>
        <v/>
      </c>
      <c r="H267" t="str">
        <f>'Legacy Export Source'!$A266</f>
        <v>2.3 MS2</v>
      </c>
      <c r="I267" t="str">
        <f>'Legacy Export Source'!$B266</f>
        <v>Not assessed</v>
      </c>
    </row>
    <row r="268" spans="1:9" x14ac:dyDescent="0.35">
      <c r="A268" t="str">
        <f>IF('Board Summary'!$B$5="","",'Board Summary'!$B$5)</f>
        <v/>
      </c>
      <c r="B268" t="str">
        <f>IF('Board Summary'!$B$6="","",'Board Summary'!$B$6)</f>
        <v/>
      </c>
      <c r="C268" t="str">
        <f>IF('Board Summary'!$B$7="","",'Board Summary'!$B$7)</f>
        <v/>
      </c>
      <c r="D268" t="str">
        <f>IF('Board Summary'!$B$8="","",'Board Summary'!$B$8)</f>
        <v/>
      </c>
      <c r="E268" s="33" t="str">
        <f>IF('Board Summary'!$B$9="","",'Board Summary'!$B$9)</f>
        <v/>
      </c>
      <c r="F268" s="33" t="str">
        <f>IF('Board Summary'!$C$9="","",'Board Summary'!$C$9)</f>
        <v/>
      </c>
      <c r="G268" s="33" t="str">
        <f>IF('Board Summary'!$E$9="","",'Board Summary'!$E$9)</f>
        <v/>
      </c>
      <c r="H268" t="str">
        <f>'Legacy Export Source'!$A267</f>
        <v>2.3 MS3</v>
      </c>
      <c r="I268" t="str">
        <f>'Legacy Export Source'!$B267</f>
        <v>Not assessed</v>
      </c>
    </row>
    <row r="269" spans="1:9" x14ac:dyDescent="0.35">
      <c r="A269" t="str">
        <f>IF('Board Summary'!$B$5="","",'Board Summary'!$B$5)</f>
        <v/>
      </c>
      <c r="B269" t="str">
        <f>IF('Board Summary'!$B$6="","",'Board Summary'!$B$6)</f>
        <v/>
      </c>
      <c r="C269" t="str">
        <f>IF('Board Summary'!$B$7="","",'Board Summary'!$B$7)</f>
        <v/>
      </c>
      <c r="D269" t="str">
        <f>IF('Board Summary'!$B$8="","",'Board Summary'!$B$8)</f>
        <v/>
      </c>
      <c r="E269" s="33" t="str">
        <f>IF('Board Summary'!$B$9="","",'Board Summary'!$B$9)</f>
        <v/>
      </c>
      <c r="F269" s="33" t="str">
        <f>IF('Board Summary'!$C$9="","",'Board Summary'!$C$9)</f>
        <v/>
      </c>
      <c r="G269" s="33" t="str">
        <f>IF('Board Summary'!$E$9="","",'Board Summary'!$E$9)</f>
        <v/>
      </c>
      <c r="H269" t="str">
        <f>'Legacy Export Source'!$A268</f>
        <v>2.3 MS4</v>
      </c>
      <c r="I269" t="str">
        <f>'Legacy Export Source'!$B268</f>
        <v>Not assessed</v>
      </c>
    </row>
    <row r="270" spans="1:9" x14ac:dyDescent="0.35">
      <c r="A270" t="str">
        <f>IF('Board Summary'!$B$5="","",'Board Summary'!$B$5)</f>
        <v/>
      </c>
      <c r="B270" t="str">
        <f>IF('Board Summary'!$B$6="","",'Board Summary'!$B$6)</f>
        <v/>
      </c>
      <c r="C270" t="str">
        <f>IF('Board Summary'!$B$7="","",'Board Summary'!$B$7)</f>
        <v/>
      </c>
      <c r="D270" t="str">
        <f>IF('Board Summary'!$B$8="","",'Board Summary'!$B$8)</f>
        <v/>
      </c>
      <c r="E270" s="33" t="str">
        <f>IF('Board Summary'!$B$9="","",'Board Summary'!$B$9)</f>
        <v/>
      </c>
      <c r="F270" s="33" t="str">
        <f>IF('Board Summary'!$C$9="","",'Board Summary'!$C$9)</f>
        <v/>
      </c>
      <c r="G270" s="33" t="str">
        <f>IF('Board Summary'!$E$9="","",'Board Summary'!$E$9)</f>
        <v/>
      </c>
      <c r="H270" t="str">
        <f>'Legacy Export Source'!$A269</f>
        <v>2.3 MS5</v>
      </c>
      <c r="I270" t="str">
        <f>'Legacy Export Source'!$B269</f>
        <v>Not assessed</v>
      </c>
    </row>
    <row r="271" spans="1:9" x14ac:dyDescent="0.35">
      <c r="A271" t="str">
        <f>IF('Board Summary'!$B$5="","",'Board Summary'!$B$5)</f>
        <v/>
      </c>
      <c r="B271" t="str">
        <f>IF('Board Summary'!$B$6="","",'Board Summary'!$B$6)</f>
        <v/>
      </c>
      <c r="C271" t="str">
        <f>IF('Board Summary'!$B$7="","",'Board Summary'!$B$7)</f>
        <v/>
      </c>
      <c r="D271" t="str">
        <f>IF('Board Summary'!$B$8="","",'Board Summary'!$B$8)</f>
        <v/>
      </c>
      <c r="E271" s="33" t="str">
        <f>IF('Board Summary'!$B$9="","",'Board Summary'!$B$9)</f>
        <v/>
      </c>
      <c r="F271" s="33" t="str">
        <f>IF('Board Summary'!$C$9="","",'Board Summary'!$C$9)</f>
        <v/>
      </c>
      <c r="G271" s="33" t="str">
        <f>IF('Board Summary'!$E$9="","",'Board Summary'!$E$9)</f>
        <v/>
      </c>
      <c r="H271" t="str">
        <f>'Legacy Export Source'!$A270</f>
        <v>2.3 MS6</v>
      </c>
      <c r="I271" t="str">
        <f>'Legacy Export Source'!$B270</f>
        <v>Not assessed</v>
      </c>
    </row>
    <row r="272" spans="1:9" x14ac:dyDescent="0.35">
      <c r="A272" t="str">
        <f>IF('Board Summary'!$B$5="","",'Board Summary'!$B$5)</f>
        <v/>
      </c>
      <c r="B272" t="str">
        <f>IF('Board Summary'!$B$6="","",'Board Summary'!$B$6)</f>
        <v/>
      </c>
      <c r="C272" t="str">
        <f>IF('Board Summary'!$B$7="","",'Board Summary'!$B$7)</f>
        <v/>
      </c>
      <c r="D272" t="str">
        <f>IF('Board Summary'!$B$8="","",'Board Summary'!$B$8)</f>
        <v/>
      </c>
      <c r="E272" s="33" t="str">
        <f>IF('Board Summary'!$B$9="","",'Board Summary'!$B$9)</f>
        <v/>
      </c>
      <c r="F272" s="33" t="str">
        <f>IF('Board Summary'!$C$9="","",'Board Summary'!$C$9)</f>
        <v/>
      </c>
      <c r="G272" s="33" t="str">
        <f>IF('Board Summary'!$E$9="","",'Board Summary'!$E$9)</f>
        <v/>
      </c>
      <c r="H272" t="str">
        <f>'Legacy Export Source'!$A271</f>
        <v>2.3 MS7</v>
      </c>
      <c r="I272" t="str">
        <f>'Legacy Export Source'!$B271</f>
        <v>Not assessed</v>
      </c>
    </row>
    <row r="273" spans="1:9" x14ac:dyDescent="0.35">
      <c r="A273" t="str">
        <f>IF('Board Summary'!$B$5="","",'Board Summary'!$B$5)</f>
        <v/>
      </c>
      <c r="B273" t="str">
        <f>IF('Board Summary'!$B$6="","",'Board Summary'!$B$6)</f>
        <v/>
      </c>
      <c r="C273" t="str">
        <f>IF('Board Summary'!$B$7="","",'Board Summary'!$B$7)</f>
        <v/>
      </c>
      <c r="D273" t="str">
        <f>IF('Board Summary'!$B$8="","",'Board Summary'!$B$8)</f>
        <v/>
      </c>
      <c r="E273" s="33" t="str">
        <f>IF('Board Summary'!$B$9="","",'Board Summary'!$B$9)</f>
        <v/>
      </c>
      <c r="F273" s="33" t="str">
        <f>IF('Board Summary'!$C$9="","",'Board Summary'!$C$9)</f>
        <v/>
      </c>
      <c r="G273" s="33" t="str">
        <f>IF('Board Summary'!$E$9="","",'Board Summary'!$E$9)</f>
        <v/>
      </c>
      <c r="H273" t="str">
        <f>'Legacy Export Source'!$A272</f>
        <v>2.3 MS8</v>
      </c>
      <c r="I273" t="str">
        <f>'Legacy Export Source'!$B272</f>
        <v>Not assessed</v>
      </c>
    </row>
    <row r="274" spans="1:9" x14ac:dyDescent="0.35">
      <c r="A274" t="str">
        <f>IF('Board Summary'!$B$5="","",'Board Summary'!$B$5)</f>
        <v/>
      </c>
      <c r="B274" t="str">
        <f>IF('Board Summary'!$B$6="","",'Board Summary'!$B$6)</f>
        <v/>
      </c>
      <c r="C274" t="str">
        <f>IF('Board Summary'!$B$7="","",'Board Summary'!$B$7)</f>
        <v/>
      </c>
      <c r="D274" t="str">
        <f>IF('Board Summary'!$B$8="","",'Board Summary'!$B$8)</f>
        <v/>
      </c>
      <c r="E274" s="33" t="str">
        <f>IF('Board Summary'!$B$9="","",'Board Summary'!$B$9)</f>
        <v/>
      </c>
      <c r="F274" s="33" t="str">
        <f>IF('Board Summary'!$C$9="","",'Board Summary'!$C$9)</f>
        <v/>
      </c>
      <c r="G274" s="33" t="str">
        <f>IF('Board Summary'!$E$9="","",'Board Summary'!$E$9)</f>
        <v/>
      </c>
      <c r="H274" t="str">
        <f>'Legacy Export Source'!$A273</f>
        <v>2.3 QR1</v>
      </c>
      <c r="I274" t="str">
        <f>'Legacy Export Source'!$B273</f>
        <v>Not assessed</v>
      </c>
    </row>
    <row r="275" spans="1:9" x14ac:dyDescent="0.35">
      <c r="A275" t="str">
        <f>IF('Board Summary'!$B$5="","",'Board Summary'!$B$5)</f>
        <v/>
      </c>
      <c r="B275" t="str">
        <f>IF('Board Summary'!$B$6="","",'Board Summary'!$B$6)</f>
        <v/>
      </c>
      <c r="C275" t="str">
        <f>IF('Board Summary'!$B$7="","",'Board Summary'!$B$7)</f>
        <v/>
      </c>
      <c r="D275" t="str">
        <f>IF('Board Summary'!$B$8="","",'Board Summary'!$B$8)</f>
        <v/>
      </c>
      <c r="E275" s="33" t="str">
        <f>IF('Board Summary'!$B$9="","",'Board Summary'!$B$9)</f>
        <v/>
      </c>
      <c r="F275" s="33" t="str">
        <f>IF('Board Summary'!$C$9="","",'Board Summary'!$C$9)</f>
        <v/>
      </c>
      <c r="G275" s="33" t="str">
        <f>IF('Board Summary'!$E$9="","",'Board Summary'!$E$9)</f>
        <v/>
      </c>
      <c r="H275" t="str">
        <f>'Legacy Export Source'!$A274</f>
        <v>2.3 QR2</v>
      </c>
      <c r="I275" t="str">
        <f>'Legacy Export Source'!$B274</f>
        <v>Not assessed</v>
      </c>
    </row>
    <row r="276" spans="1:9" x14ac:dyDescent="0.35">
      <c r="A276" t="str">
        <f>IF('Board Summary'!$B$5="","",'Board Summary'!$B$5)</f>
        <v/>
      </c>
      <c r="B276" t="str">
        <f>IF('Board Summary'!$B$6="","",'Board Summary'!$B$6)</f>
        <v/>
      </c>
      <c r="C276" t="str">
        <f>IF('Board Summary'!$B$7="","",'Board Summary'!$B$7)</f>
        <v/>
      </c>
      <c r="D276" t="str">
        <f>IF('Board Summary'!$B$8="","",'Board Summary'!$B$8)</f>
        <v/>
      </c>
      <c r="E276" s="33" t="str">
        <f>IF('Board Summary'!$B$9="","",'Board Summary'!$B$9)</f>
        <v/>
      </c>
      <c r="F276" s="33" t="str">
        <f>IF('Board Summary'!$C$9="","",'Board Summary'!$C$9)</f>
        <v/>
      </c>
      <c r="G276" s="33" t="str">
        <f>IF('Board Summary'!$E$9="","",'Board Summary'!$E$9)</f>
        <v/>
      </c>
      <c r="H276" t="str">
        <f>'Legacy Export Source'!$A275</f>
        <v>2.3 QR3</v>
      </c>
      <c r="I276" t="str">
        <f>'Legacy Export Source'!$B275</f>
        <v>Not assessed</v>
      </c>
    </row>
    <row r="277" spans="1:9" x14ac:dyDescent="0.35">
      <c r="A277" t="str">
        <f>IF('Board Summary'!$B$5="","",'Board Summary'!$B$5)</f>
        <v/>
      </c>
      <c r="B277" t="str">
        <f>IF('Board Summary'!$B$6="","",'Board Summary'!$B$6)</f>
        <v/>
      </c>
      <c r="C277" t="str">
        <f>IF('Board Summary'!$B$7="","",'Board Summary'!$B$7)</f>
        <v/>
      </c>
      <c r="D277" t="str">
        <f>IF('Board Summary'!$B$8="","",'Board Summary'!$B$8)</f>
        <v/>
      </c>
      <c r="E277" s="33" t="str">
        <f>IF('Board Summary'!$B$9="","",'Board Summary'!$B$9)</f>
        <v/>
      </c>
      <c r="F277" s="33" t="str">
        <f>IF('Board Summary'!$C$9="","",'Board Summary'!$C$9)</f>
        <v/>
      </c>
      <c r="G277" s="33" t="str">
        <f>IF('Board Summary'!$E$9="","",'Board Summary'!$E$9)</f>
        <v/>
      </c>
      <c r="H277" t="str">
        <f>'Legacy Export Source'!$A276</f>
        <v>2.3 QR4</v>
      </c>
      <c r="I277" t="str">
        <f>'Legacy Export Source'!$B276</f>
        <v>Not assessed</v>
      </c>
    </row>
    <row r="278" spans="1:9" x14ac:dyDescent="0.35">
      <c r="A278" t="str">
        <f>IF('Board Summary'!$B$5="","",'Board Summary'!$B$5)</f>
        <v/>
      </c>
      <c r="B278" t="str">
        <f>IF('Board Summary'!$B$6="","",'Board Summary'!$B$6)</f>
        <v/>
      </c>
      <c r="C278" t="str">
        <f>IF('Board Summary'!$B$7="","",'Board Summary'!$B$7)</f>
        <v/>
      </c>
      <c r="D278" t="str">
        <f>IF('Board Summary'!$B$8="","",'Board Summary'!$B$8)</f>
        <v/>
      </c>
      <c r="E278" s="33" t="str">
        <f>IF('Board Summary'!$B$9="","",'Board Summary'!$B$9)</f>
        <v/>
      </c>
      <c r="F278" s="33" t="str">
        <f>IF('Board Summary'!$C$9="","",'Board Summary'!$C$9)</f>
        <v/>
      </c>
      <c r="G278" s="33" t="str">
        <f>IF('Board Summary'!$E$9="","",'Board Summary'!$E$9)</f>
        <v/>
      </c>
      <c r="H278" t="str">
        <f>'Legacy Export Source'!$A277</f>
        <v>2.3 QR5</v>
      </c>
      <c r="I278" t="str">
        <f>'Legacy Export Source'!$B277</f>
        <v>Not assessed</v>
      </c>
    </row>
    <row r="279" spans="1:9" x14ac:dyDescent="0.35">
      <c r="A279" t="str">
        <f>IF('Board Summary'!$B$5="","",'Board Summary'!$B$5)</f>
        <v/>
      </c>
      <c r="B279" t="str">
        <f>IF('Board Summary'!$B$6="","",'Board Summary'!$B$6)</f>
        <v/>
      </c>
      <c r="C279" t="str">
        <f>IF('Board Summary'!$B$7="","",'Board Summary'!$B$7)</f>
        <v/>
      </c>
      <c r="D279" t="str">
        <f>IF('Board Summary'!$B$8="","",'Board Summary'!$B$8)</f>
        <v/>
      </c>
      <c r="E279" s="33" t="str">
        <f>IF('Board Summary'!$B$9="","",'Board Summary'!$B$9)</f>
        <v/>
      </c>
      <c r="F279" s="33" t="str">
        <f>IF('Board Summary'!$C$9="","",'Board Summary'!$C$9)</f>
        <v/>
      </c>
      <c r="G279" s="33" t="str">
        <f>IF('Board Summary'!$E$9="","",'Board Summary'!$E$9)</f>
        <v/>
      </c>
      <c r="H279" t="str">
        <f>'Legacy Export Source'!$A278</f>
        <v>2.3 QR6</v>
      </c>
      <c r="I279" t="str">
        <f>'Legacy Export Source'!$B278</f>
        <v>Not assessed</v>
      </c>
    </row>
    <row r="280" spans="1:9" x14ac:dyDescent="0.35">
      <c r="A280" t="str">
        <f>IF('Board Summary'!$B$5="","",'Board Summary'!$B$5)</f>
        <v/>
      </c>
      <c r="B280" t="str">
        <f>IF('Board Summary'!$B$6="","",'Board Summary'!$B$6)</f>
        <v/>
      </c>
      <c r="C280" t="str">
        <f>IF('Board Summary'!$B$7="","",'Board Summary'!$B$7)</f>
        <v/>
      </c>
      <c r="D280" t="str">
        <f>IF('Board Summary'!$B$8="","",'Board Summary'!$B$8)</f>
        <v/>
      </c>
      <c r="E280" s="33" t="str">
        <f>IF('Board Summary'!$B$9="","",'Board Summary'!$B$9)</f>
        <v/>
      </c>
      <c r="F280" s="33" t="str">
        <f>IF('Board Summary'!$C$9="","",'Board Summary'!$C$9)</f>
        <v/>
      </c>
      <c r="G280" s="33" t="str">
        <f>IF('Board Summary'!$E$9="","",'Board Summary'!$E$9)</f>
        <v/>
      </c>
      <c r="H280" t="str">
        <f>'Legacy Export Source'!$A279</f>
        <v>2.3 QR7</v>
      </c>
      <c r="I280" t="str">
        <f>'Legacy Export Source'!$B279</f>
        <v>Not assessed</v>
      </c>
    </row>
    <row r="281" spans="1:9" x14ac:dyDescent="0.35">
      <c r="A281" t="str">
        <f>IF('Board Summary'!$B$5="","",'Board Summary'!$B$5)</f>
        <v/>
      </c>
      <c r="B281" t="str">
        <f>IF('Board Summary'!$B$6="","",'Board Summary'!$B$6)</f>
        <v/>
      </c>
      <c r="C281" t="str">
        <f>IF('Board Summary'!$B$7="","",'Board Summary'!$B$7)</f>
        <v/>
      </c>
      <c r="D281" t="str">
        <f>IF('Board Summary'!$B$8="","",'Board Summary'!$B$8)</f>
        <v/>
      </c>
      <c r="E281" s="33" t="str">
        <f>IF('Board Summary'!$B$9="","",'Board Summary'!$B$9)</f>
        <v/>
      </c>
      <c r="F281" s="33" t="str">
        <f>IF('Board Summary'!$C$9="","",'Board Summary'!$C$9)</f>
        <v/>
      </c>
      <c r="G281" s="33" t="str">
        <f>IF('Board Summary'!$E$9="","",'Board Summary'!$E$9)</f>
        <v/>
      </c>
      <c r="H281" t="str">
        <f>'Legacy Export Source'!$A280</f>
        <v>2.3 QR8</v>
      </c>
      <c r="I281" t="str">
        <f>'Legacy Export Source'!$B280</f>
        <v>Not assessed</v>
      </c>
    </row>
    <row r="282" spans="1:9" x14ac:dyDescent="0.35">
      <c r="A282" t="str">
        <f>IF('Board Summary'!$B$5="","",'Board Summary'!$B$5)</f>
        <v/>
      </c>
      <c r="B282" t="str">
        <f>IF('Board Summary'!$B$6="","",'Board Summary'!$B$6)</f>
        <v/>
      </c>
      <c r="C282" t="str">
        <f>IF('Board Summary'!$B$7="","",'Board Summary'!$B$7)</f>
        <v/>
      </c>
      <c r="D282" t="str">
        <f>IF('Board Summary'!$B$8="","",'Board Summary'!$B$8)</f>
        <v/>
      </c>
      <c r="E282" s="33" t="str">
        <f>IF('Board Summary'!$B$9="","",'Board Summary'!$B$9)</f>
        <v/>
      </c>
      <c r="F282" s="33" t="str">
        <f>IF('Board Summary'!$C$9="","",'Board Summary'!$C$9)</f>
        <v/>
      </c>
      <c r="G282" s="33" t="str">
        <f>IF('Board Summary'!$E$9="","",'Board Summary'!$E$9)</f>
        <v/>
      </c>
      <c r="H282" t="str">
        <f>'Legacy Export Source'!$A281</f>
        <v>2.4 MS1</v>
      </c>
      <c r="I282" t="str">
        <f>'Legacy Export Source'!$B281</f>
        <v>Not assessed</v>
      </c>
    </row>
    <row r="283" spans="1:9" x14ac:dyDescent="0.35">
      <c r="A283" t="str">
        <f>IF('Board Summary'!$B$5="","",'Board Summary'!$B$5)</f>
        <v/>
      </c>
      <c r="B283" t="str">
        <f>IF('Board Summary'!$B$6="","",'Board Summary'!$B$6)</f>
        <v/>
      </c>
      <c r="C283" t="str">
        <f>IF('Board Summary'!$B$7="","",'Board Summary'!$B$7)</f>
        <v/>
      </c>
      <c r="D283" t="str">
        <f>IF('Board Summary'!$B$8="","",'Board Summary'!$B$8)</f>
        <v/>
      </c>
      <c r="E283" s="33" t="str">
        <f>IF('Board Summary'!$B$9="","",'Board Summary'!$B$9)</f>
        <v/>
      </c>
      <c r="F283" s="33" t="str">
        <f>IF('Board Summary'!$C$9="","",'Board Summary'!$C$9)</f>
        <v/>
      </c>
      <c r="G283" s="33" t="str">
        <f>IF('Board Summary'!$E$9="","",'Board Summary'!$E$9)</f>
        <v/>
      </c>
      <c r="H283" t="str">
        <f>'Legacy Export Source'!$A282</f>
        <v>2.4 MS2</v>
      </c>
      <c r="I283" t="str">
        <f>'Legacy Export Source'!$B282</f>
        <v>Not assessed</v>
      </c>
    </row>
    <row r="284" spans="1:9" x14ac:dyDescent="0.35">
      <c r="A284" t="str">
        <f>IF('Board Summary'!$B$5="","",'Board Summary'!$B$5)</f>
        <v/>
      </c>
      <c r="B284" t="str">
        <f>IF('Board Summary'!$B$6="","",'Board Summary'!$B$6)</f>
        <v/>
      </c>
      <c r="C284" t="str">
        <f>IF('Board Summary'!$B$7="","",'Board Summary'!$B$7)</f>
        <v/>
      </c>
      <c r="D284" t="str">
        <f>IF('Board Summary'!$B$8="","",'Board Summary'!$B$8)</f>
        <v/>
      </c>
      <c r="E284" s="33" t="str">
        <f>IF('Board Summary'!$B$9="","",'Board Summary'!$B$9)</f>
        <v/>
      </c>
      <c r="F284" s="33" t="str">
        <f>IF('Board Summary'!$C$9="","",'Board Summary'!$C$9)</f>
        <v/>
      </c>
      <c r="G284" s="33" t="str">
        <f>IF('Board Summary'!$E$9="","",'Board Summary'!$E$9)</f>
        <v/>
      </c>
      <c r="H284" t="str">
        <f>'Legacy Export Source'!$A283</f>
        <v>2.4 MS3</v>
      </c>
      <c r="I284" t="str">
        <f>'Legacy Export Source'!$B283</f>
        <v>Not assessed</v>
      </c>
    </row>
    <row r="285" spans="1:9" x14ac:dyDescent="0.35">
      <c r="A285" t="str">
        <f>IF('Board Summary'!$B$5="","",'Board Summary'!$B$5)</f>
        <v/>
      </c>
      <c r="B285" t="str">
        <f>IF('Board Summary'!$B$6="","",'Board Summary'!$B$6)</f>
        <v/>
      </c>
      <c r="C285" t="str">
        <f>IF('Board Summary'!$B$7="","",'Board Summary'!$B$7)</f>
        <v/>
      </c>
      <c r="D285" t="str">
        <f>IF('Board Summary'!$B$8="","",'Board Summary'!$B$8)</f>
        <v/>
      </c>
      <c r="E285" s="33" t="str">
        <f>IF('Board Summary'!$B$9="","",'Board Summary'!$B$9)</f>
        <v/>
      </c>
      <c r="F285" s="33" t="str">
        <f>IF('Board Summary'!$C$9="","",'Board Summary'!$C$9)</f>
        <v/>
      </c>
      <c r="G285" s="33" t="str">
        <f>IF('Board Summary'!$E$9="","",'Board Summary'!$E$9)</f>
        <v/>
      </c>
      <c r="H285" t="str">
        <f>'Legacy Export Source'!$A284</f>
        <v>2.4 MS4</v>
      </c>
      <c r="I285" t="str">
        <f>'Legacy Export Source'!$B284</f>
        <v>Not assessed</v>
      </c>
    </row>
    <row r="286" spans="1:9" x14ac:dyDescent="0.35">
      <c r="A286" t="str">
        <f>IF('Board Summary'!$B$5="","",'Board Summary'!$B$5)</f>
        <v/>
      </c>
      <c r="B286" t="str">
        <f>IF('Board Summary'!$B$6="","",'Board Summary'!$B$6)</f>
        <v/>
      </c>
      <c r="C286" t="str">
        <f>IF('Board Summary'!$B$7="","",'Board Summary'!$B$7)</f>
        <v/>
      </c>
      <c r="D286" t="str">
        <f>IF('Board Summary'!$B$8="","",'Board Summary'!$B$8)</f>
        <v/>
      </c>
      <c r="E286" s="33" t="str">
        <f>IF('Board Summary'!$B$9="","",'Board Summary'!$B$9)</f>
        <v/>
      </c>
      <c r="F286" s="33" t="str">
        <f>IF('Board Summary'!$C$9="","",'Board Summary'!$C$9)</f>
        <v/>
      </c>
      <c r="G286" s="33" t="str">
        <f>IF('Board Summary'!$E$9="","",'Board Summary'!$E$9)</f>
        <v/>
      </c>
      <c r="H286" t="str">
        <f>'Legacy Export Source'!$A285</f>
        <v>2.4 MS5</v>
      </c>
      <c r="I286" t="str">
        <f>'Legacy Export Source'!$B285</f>
        <v>Not assessed</v>
      </c>
    </row>
    <row r="287" spans="1:9" x14ac:dyDescent="0.35">
      <c r="A287" t="str">
        <f>IF('Board Summary'!$B$5="","",'Board Summary'!$B$5)</f>
        <v/>
      </c>
      <c r="B287" t="str">
        <f>IF('Board Summary'!$B$6="","",'Board Summary'!$B$6)</f>
        <v/>
      </c>
      <c r="C287" t="str">
        <f>IF('Board Summary'!$B$7="","",'Board Summary'!$B$7)</f>
        <v/>
      </c>
      <c r="D287" t="str">
        <f>IF('Board Summary'!$B$8="","",'Board Summary'!$B$8)</f>
        <v/>
      </c>
      <c r="E287" s="33" t="str">
        <f>IF('Board Summary'!$B$9="","",'Board Summary'!$B$9)</f>
        <v/>
      </c>
      <c r="F287" s="33" t="str">
        <f>IF('Board Summary'!$C$9="","",'Board Summary'!$C$9)</f>
        <v/>
      </c>
      <c r="G287" s="33" t="str">
        <f>IF('Board Summary'!$E$9="","",'Board Summary'!$E$9)</f>
        <v/>
      </c>
      <c r="H287" t="str">
        <f>'Legacy Export Source'!$A286</f>
        <v>2.4 MS6</v>
      </c>
      <c r="I287" t="str">
        <f>'Legacy Export Source'!$B286</f>
        <v>Not assessed</v>
      </c>
    </row>
    <row r="288" spans="1:9" x14ac:dyDescent="0.35">
      <c r="A288" t="str">
        <f>IF('Board Summary'!$B$5="","",'Board Summary'!$B$5)</f>
        <v/>
      </c>
      <c r="B288" t="str">
        <f>IF('Board Summary'!$B$6="","",'Board Summary'!$B$6)</f>
        <v/>
      </c>
      <c r="C288" t="str">
        <f>IF('Board Summary'!$B$7="","",'Board Summary'!$B$7)</f>
        <v/>
      </c>
      <c r="D288" t="str">
        <f>IF('Board Summary'!$B$8="","",'Board Summary'!$B$8)</f>
        <v/>
      </c>
      <c r="E288" s="33" t="str">
        <f>IF('Board Summary'!$B$9="","",'Board Summary'!$B$9)</f>
        <v/>
      </c>
      <c r="F288" s="33" t="str">
        <f>IF('Board Summary'!$C$9="","",'Board Summary'!$C$9)</f>
        <v/>
      </c>
      <c r="G288" s="33" t="str">
        <f>IF('Board Summary'!$E$9="","",'Board Summary'!$E$9)</f>
        <v/>
      </c>
      <c r="H288" t="str">
        <f>'Legacy Export Source'!$A287</f>
        <v>2.4 MS7</v>
      </c>
      <c r="I288" t="str">
        <f>'Legacy Export Source'!$B287</f>
        <v>Not assessed</v>
      </c>
    </row>
    <row r="289" spans="1:9" x14ac:dyDescent="0.35">
      <c r="A289" t="str">
        <f>IF('Board Summary'!$B$5="","",'Board Summary'!$B$5)</f>
        <v/>
      </c>
      <c r="B289" t="str">
        <f>IF('Board Summary'!$B$6="","",'Board Summary'!$B$6)</f>
        <v/>
      </c>
      <c r="C289" t="str">
        <f>IF('Board Summary'!$B$7="","",'Board Summary'!$B$7)</f>
        <v/>
      </c>
      <c r="D289" t="str">
        <f>IF('Board Summary'!$B$8="","",'Board Summary'!$B$8)</f>
        <v/>
      </c>
      <c r="E289" s="33" t="str">
        <f>IF('Board Summary'!$B$9="","",'Board Summary'!$B$9)</f>
        <v/>
      </c>
      <c r="F289" s="33" t="str">
        <f>IF('Board Summary'!$C$9="","",'Board Summary'!$C$9)</f>
        <v/>
      </c>
      <c r="G289" s="33" t="str">
        <f>IF('Board Summary'!$E$9="","",'Board Summary'!$E$9)</f>
        <v/>
      </c>
      <c r="H289" t="str">
        <f>'Legacy Export Source'!$A288</f>
        <v>2.4 QR1</v>
      </c>
      <c r="I289" t="str">
        <f>'Legacy Export Source'!$B288</f>
        <v>Not assessed</v>
      </c>
    </row>
    <row r="290" spans="1:9" x14ac:dyDescent="0.35">
      <c r="A290" t="str">
        <f>IF('Board Summary'!$B$5="","",'Board Summary'!$B$5)</f>
        <v/>
      </c>
      <c r="B290" t="str">
        <f>IF('Board Summary'!$B$6="","",'Board Summary'!$B$6)</f>
        <v/>
      </c>
      <c r="C290" t="str">
        <f>IF('Board Summary'!$B$7="","",'Board Summary'!$B$7)</f>
        <v/>
      </c>
      <c r="D290" t="str">
        <f>IF('Board Summary'!$B$8="","",'Board Summary'!$B$8)</f>
        <v/>
      </c>
      <c r="E290" s="33" t="str">
        <f>IF('Board Summary'!$B$9="","",'Board Summary'!$B$9)</f>
        <v/>
      </c>
      <c r="F290" s="33" t="str">
        <f>IF('Board Summary'!$C$9="","",'Board Summary'!$C$9)</f>
        <v/>
      </c>
      <c r="G290" s="33" t="str">
        <f>IF('Board Summary'!$E$9="","",'Board Summary'!$E$9)</f>
        <v/>
      </c>
      <c r="H290" t="str">
        <f>'Legacy Export Source'!$A289</f>
        <v>2.4 QR2</v>
      </c>
      <c r="I290" t="str">
        <f>'Legacy Export Source'!$B289</f>
        <v>Not assessed</v>
      </c>
    </row>
    <row r="291" spans="1:9" x14ac:dyDescent="0.35">
      <c r="A291" t="str">
        <f>IF('Board Summary'!$B$5="","",'Board Summary'!$B$5)</f>
        <v/>
      </c>
      <c r="B291" t="str">
        <f>IF('Board Summary'!$B$6="","",'Board Summary'!$B$6)</f>
        <v/>
      </c>
      <c r="C291" t="str">
        <f>IF('Board Summary'!$B$7="","",'Board Summary'!$B$7)</f>
        <v/>
      </c>
      <c r="D291" t="str">
        <f>IF('Board Summary'!$B$8="","",'Board Summary'!$B$8)</f>
        <v/>
      </c>
      <c r="E291" s="33" t="str">
        <f>IF('Board Summary'!$B$9="","",'Board Summary'!$B$9)</f>
        <v/>
      </c>
      <c r="F291" s="33" t="str">
        <f>IF('Board Summary'!$C$9="","",'Board Summary'!$C$9)</f>
        <v/>
      </c>
      <c r="G291" s="33" t="str">
        <f>IF('Board Summary'!$E$9="","",'Board Summary'!$E$9)</f>
        <v/>
      </c>
      <c r="H291" t="str">
        <f>'Legacy Export Source'!$A290</f>
        <v>2.4 QR3</v>
      </c>
      <c r="I291" t="str">
        <f>'Legacy Export Source'!$B290</f>
        <v>Not assessed</v>
      </c>
    </row>
    <row r="292" spans="1:9" x14ac:dyDescent="0.35">
      <c r="A292" t="str">
        <f>IF('Board Summary'!$B$5="","",'Board Summary'!$B$5)</f>
        <v/>
      </c>
      <c r="B292" t="str">
        <f>IF('Board Summary'!$B$6="","",'Board Summary'!$B$6)</f>
        <v/>
      </c>
      <c r="C292" t="str">
        <f>IF('Board Summary'!$B$7="","",'Board Summary'!$B$7)</f>
        <v/>
      </c>
      <c r="D292" t="str">
        <f>IF('Board Summary'!$B$8="","",'Board Summary'!$B$8)</f>
        <v/>
      </c>
      <c r="E292" s="33" t="str">
        <f>IF('Board Summary'!$B$9="","",'Board Summary'!$B$9)</f>
        <v/>
      </c>
      <c r="F292" s="33" t="str">
        <f>IF('Board Summary'!$C$9="","",'Board Summary'!$C$9)</f>
        <v/>
      </c>
      <c r="G292" s="33" t="str">
        <f>IF('Board Summary'!$E$9="","",'Board Summary'!$E$9)</f>
        <v/>
      </c>
      <c r="H292" t="str">
        <f>'Legacy Export Source'!$A291</f>
        <v>2.4 QR4</v>
      </c>
      <c r="I292" t="str">
        <f>'Legacy Export Source'!$B291</f>
        <v>Not assessed</v>
      </c>
    </row>
    <row r="293" spans="1:9" x14ac:dyDescent="0.35">
      <c r="A293" t="str">
        <f>IF('Board Summary'!$B$5="","",'Board Summary'!$B$5)</f>
        <v/>
      </c>
      <c r="B293" t="str">
        <f>IF('Board Summary'!$B$6="","",'Board Summary'!$B$6)</f>
        <v/>
      </c>
      <c r="C293" t="str">
        <f>IF('Board Summary'!$B$7="","",'Board Summary'!$B$7)</f>
        <v/>
      </c>
      <c r="D293" t="str">
        <f>IF('Board Summary'!$B$8="","",'Board Summary'!$B$8)</f>
        <v/>
      </c>
      <c r="E293" s="33" t="str">
        <f>IF('Board Summary'!$B$9="","",'Board Summary'!$B$9)</f>
        <v/>
      </c>
      <c r="F293" s="33" t="str">
        <f>IF('Board Summary'!$C$9="","",'Board Summary'!$C$9)</f>
        <v/>
      </c>
      <c r="G293" s="33" t="str">
        <f>IF('Board Summary'!$E$9="","",'Board Summary'!$E$9)</f>
        <v/>
      </c>
      <c r="H293" t="str">
        <f>'Legacy Export Source'!$A292</f>
        <v>2.4 QR5</v>
      </c>
      <c r="I293" t="str">
        <f>'Legacy Export Source'!$B292</f>
        <v>Not assessed</v>
      </c>
    </row>
    <row r="294" spans="1:9" x14ac:dyDescent="0.35">
      <c r="A294" t="str">
        <f>IF('Board Summary'!$B$5="","",'Board Summary'!$B$5)</f>
        <v/>
      </c>
      <c r="B294" t="str">
        <f>IF('Board Summary'!$B$6="","",'Board Summary'!$B$6)</f>
        <v/>
      </c>
      <c r="C294" t="str">
        <f>IF('Board Summary'!$B$7="","",'Board Summary'!$B$7)</f>
        <v/>
      </c>
      <c r="D294" t="str">
        <f>IF('Board Summary'!$B$8="","",'Board Summary'!$B$8)</f>
        <v/>
      </c>
      <c r="E294" s="33" t="str">
        <f>IF('Board Summary'!$B$9="","",'Board Summary'!$B$9)</f>
        <v/>
      </c>
      <c r="F294" s="33" t="str">
        <f>IF('Board Summary'!$C$9="","",'Board Summary'!$C$9)</f>
        <v/>
      </c>
      <c r="G294" s="33" t="str">
        <f>IF('Board Summary'!$E$9="","",'Board Summary'!$E$9)</f>
        <v/>
      </c>
      <c r="H294" t="str">
        <f>'Legacy Export Source'!$A293</f>
        <v>2.4 QR6</v>
      </c>
      <c r="I294" t="str">
        <f>'Legacy Export Source'!$B293</f>
        <v>Not assessed</v>
      </c>
    </row>
    <row r="295" spans="1:9" x14ac:dyDescent="0.35">
      <c r="A295" t="str">
        <f>IF('Board Summary'!$B$5="","",'Board Summary'!$B$5)</f>
        <v/>
      </c>
      <c r="B295" t="str">
        <f>IF('Board Summary'!$B$6="","",'Board Summary'!$B$6)</f>
        <v/>
      </c>
      <c r="C295" t="str">
        <f>IF('Board Summary'!$B$7="","",'Board Summary'!$B$7)</f>
        <v/>
      </c>
      <c r="D295" t="str">
        <f>IF('Board Summary'!$B$8="","",'Board Summary'!$B$8)</f>
        <v/>
      </c>
      <c r="E295" s="33" t="str">
        <f>IF('Board Summary'!$B$9="","",'Board Summary'!$B$9)</f>
        <v/>
      </c>
      <c r="F295" s="33" t="str">
        <f>IF('Board Summary'!$C$9="","",'Board Summary'!$C$9)</f>
        <v/>
      </c>
      <c r="G295" s="33" t="str">
        <f>IF('Board Summary'!$E$9="","",'Board Summary'!$E$9)</f>
        <v/>
      </c>
      <c r="H295" t="str">
        <f>'Legacy Export Source'!$A294</f>
        <v>2.4 QR7</v>
      </c>
      <c r="I295" t="str">
        <f>'Legacy Export Source'!$B294</f>
        <v>Not assessed</v>
      </c>
    </row>
    <row r="296" spans="1:9" x14ac:dyDescent="0.35">
      <c r="A296" t="str">
        <f>IF('Board Summary'!$B$5="","",'Board Summary'!$B$5)</f>
        <v/>
      </c>
      <c r="B296" t="str">
        <f>IF('Board Summary'!$B$6="","",'Board Summary'!$B$6)</f>
        <v/>
      </c>
      <c r="C296" t="str">
        <f>IF('Board Summary'!$B$7="","",'Board Summary'!$B$7)</f>
        <v/>
      </c>
      <c r="D296" t="str">
        <f>IF('Board Summary'!$B$8="","",'Board Summary'!$B$8)</f>
        <v/>
      </c>
      <c r="E296" s="33" t="str">
        <f>IF('Board Summary'!$B$9="","",'Board Summary'!$B$9)</f>
        <v/>
      </c>
      <c r="F296" s="33" t="str">
        <f>IF('Board Summary'!$C$9="","",'Board Summary'!$C$9)</f>
        <v/>
      </c>
      <c r="G296" s="33" t="str">
        <f>IF('Board Summary'!$E$9="","",'Board Summary'!$E$9)</f>
        <v/>
      </c>
      <c r="H296" t="str">
        <f>'Legacy Export Source'!$A295</f>
        <v>2.5 MS1</v>
      </c>
      <c r="I296" t="str">
        <f>'Legacy Export Source'!$B295</f>
        <v>Not assessed</v>
      </c>
    </row>
    <row r="297" spans="1:9" x14ac:dyDescent="0.35">
      <c r="A297" t="str">
        <f>IF('Board Summary'!$B$5="","",'Board Summary'!$B$5)</f>
        <v/>
      </c>
      <c r="B297" t="str">
        <f>IF('Board Summary'!$B$6="","",'Board Summary'!$B$6)</f>
        <v/>
      </c>
      <c r="C297" t="str">
        <f>IF('Board Summary'!$B$7="","",'Board Summary'!$B$7)</f>
        <v/>
      </c>
      <c r="D297" t="str">
        <f>IF('Board Summary'!$B$8="","",'Board Summary'!$B$8)</f>
        <v/>
      </c>
      <c r="E297" s="33" t="str">
        <f>IF('Board Summary'!$B$9="","",'Board Summary'!$B$9)</f>
        <v/>
      </c>
      <c r="F297" s="33" t="str">
        <f>IF('Board Summary'!$C$9="","",'Board Summary'!$C$9)</f>
        <v/>
      </c>
      <c r="G297" s="33" t="str">
        <f>IF('Board Summary'!$E$9="","",'Board Summary'!$E$9)</f>
        <v/>
      </c>
      <c r="H297" t="str">
        <f>'Legacy Export Source'!$A296</f>
        <v>2.5 MS2</v>
      </c>
      <c r="I297" t="str">
        <f>'Legacy Export Source'!$B296</f>
        <v>Not assessed</v>
      </c>
    </row>
    <row r="298" spans="1:9" x14ac:dyDescent="0.35">
      <c r="A298" t="str">
        <f>IF('Board Summary'!$B$5="","",'Board Summary'!$B$5)</f>
        <v/>
      </c>
      <c r="B298" t="str">
        <f>IF('Board Summary'!$B$6="","",'Board Summary'!$B$6)</f>
        <v/>
      </c>
      <c r="C298" t="str">
        <f>IF('Board Summary'!$B$7="","",'Board Summary'!$B$7)</f>
        <v/>
      </c>
      <c r="D298" t="str">
        <f>IF('Board Summary'!$B$8="","",'Board Summary'!$B$8)</f>
        <v/>
      </c>
      <c r="E298" s="33" t="str">
        <f>IF('Board Summary'!$B$9="","",'Board Summary'!$B$9)</f>
        <v/>
      </c>
      <c r="F298" s="33" t="str">
        <f>IF('Board Summary'!$C$9="","",'Board Summary'!$C$9)</f>
        <v/>
      </c>
      <c r="G298" s="33" t="str">
        <f>IF('Board Summary'!$E$9="","",'Board Summary'!$E$9)</f>
        <v/>
      </c>
      <c r="H298" t="str">
        <f>'Legacy Export Source'!$A297</f>
        <v>2.5 MS3</v>
      </c>
      <c r="I298" t="str">
        <f>'Legacy Export Source'!$B297</f>
        <v>Not assessed</v>
      </c>
    </row>
    <row r="299" spans="1:9" x14ac:dyDescent="0.35">
      <c r="A299" t="str">
        <f>IF('Board Summary'!$B$5="","",'Board Summary'!$B$5)</f>
        <v/>
      </c>
      <c r="B299" t="str">
        <f>IF('Board Summary'!$B$6="","",'Board Summary'!$B$6)</f>
        <v/>
      </c>
      <c r="C299" t="str">
        <f>IF('Board Summary'!$B$7="","",'Board Summary'!$B$7)</f>
        <v/>
      </c>
      <c r="D299" t="str">
        <f>IF('Board Summary'!$B$8="","",'Board Summary'!$B$8)</f>
        <v/>
      </c>
      <c r="E299" s="33" t="str">
        <f>IF('Board Summary'!$B$9="","",'Board Summary'!$B$9)</f>
        <v/>
      </c>
      <c r="F299" s="33" t="str">
        <f>IF('Board Summary'!$C$9="","",'Board Summary'!$C$9)</f>
        <v/>
      </c>
      <c r="G299" s="33" t="str">
        <f>IF('Board Summary'!$E$9="","",'Board Summary'!$E$9)</f>
        <v/>
      </c>
      <c r="H299" t="str">
        <f>'Legacy Export Source'!$A298</f>
        <v>2.5 MS4</v>
      </c>
      <c r="I299" t="str">
        <f>'Legacy Export Source'!$B298</f>
        <v>Not assessed</v>
      </c>
    </row>
    <row r="300" spans="1:9" x14ac:dyDescent="0.35">
      <c r="A300" t="str">
        <f>IF('Board Summary'!$B$5="","",'Board Summary'!$B$5)</f>
        <v/>
      </c>
      <c r="B300" t="str">
        <f>IF('Board Summary'!$B$6="","",'Board Summary'!$B$6)</f>
        <v/>
      </c>
      <c r="C300" t="str">
        <f>IF('Board Summary'!$B$7="","",'Board Summary'!$B$7)</f>
        <v/>
      </c>
      <c r="D300" t="str">
        <f>IF('Board Summary'!$B$8="","",'Board Summary'!$B$8)</f>
        <v/>
      </c>
      <c r="E300" s="33" t="str">
        <f>IF('Board Summary'!$B$9="","",'Board Summary'!$B$9)</f>
        <v/>
      </c>
      <c r="F300" s="33" t="str">
        <f>IF('Board Summary'!$C$9="","",'Board Summary'!$C$9)</f>
        <v/>
      </c>
      <c r="G300" s="33" t="str">
        <f>IF('Board Summary'!$E$9="","",'Board Summary'!$E$9)</f>
        <v/>
      </c>
      <c r="H300" t="str">
        <f>'Legacy Export Source'!$A299</f>
        <v>2.5 MS5</v>
      </c>
      <c r="I300" t="str">
        <f>'Legacy Export Source'!$B299</f>
        <v>Not assessed</v>
      </c>
    </row>
    <row r="301" spans="1:9" x14ac:dyDescent="0.35">
      <c r="A301" t="str">
        <f>IF('Board Summary'!$B$5="","",'Board Summary'!$B$5)</f>
        <v/>
      </c>
      <c r="B301" t="str">
        <f>IF('Board Summary'!$B$6="","",'Board Summary'!$B$6)</f>
        <v/>
      </c>
      <c r="C301" t="str">
        <f>IF('Board Summary'!$B$7="","",'Board Summary'!$B$7)</f>
        <v/>
      </c>
      <c r="D301" t="str">
        <f>IF('Board Summary'!$B$8="","",'Board Summary'!$B$8)</f>
        <v/>
      </c>
      <c r="E301" s="33" t="str">
        <f>IF('Board Summary'!$B$9="","",'Board Summary'!$B$9)</f>
        <v/>
      </c>
      <c r="F301" s="33" t="str">
        <f>IF('Board Summary'!$C$9="","",'Board Summary'!$C$9)</f>
        <v/>
      </c>
      <c r="G301" s="33" t="str">
        <f>IF('Board Summary'!$E$9="","",'Board Summary'!$E$9)</f>
        <v/>
      </c>
      <c r="H301" t="str">
        <f>'Legacy Export Source'!$A300</f>
        <v>2.5 MS6</v>
      </c>
      <c r="I301" t="str">
        <f>'Legacy Export Source'!$B300</f>
        <v>Not assessed</v>
      </c>
    </row>
    <row r="302" spans="1:9" x14ac:dyDescent="0.35">
      <c r="A302" t="str">
        <f>IF('Board Summary'!$B$5="","",'Board Summary'!$B$5)</f>
        <v/>
      </c>
      <c r="B302" t="str">
        <f>IF('Board Summary'!$B$6="","",'Board Summary'!$B$6)</f>
        <v/>
      </c>
      <c r="C302" t="str">
        <f>IF('Board Summary'!$B$7="","",'Board Summary'!$B$7)</f>
        <v/>
      </c>
      <c r="D302" t="str">
        <f>IF('Board Summary'!$B$8="","",'Board Summary'!$B$8)</f>
        <v/>
      </c>
      <c r="E302" s="33" t="str">
        <f>IF('Board Summary'!$B$9="","",'Board Summary'!$B$9)</f>
        <v/>
      </c>
      <c r="F302" s="33" t="str">
        <f>IF('Board Summary'!$C$9="","",'Board Summary'!$C$9)</f>
        <v/>
      </c>
      <c r="G302" s="33" t="str">
        <f>IF('Board Summary'!$E$9="","",'Board Summary'!$E$9)</f>
        <v/>
      </c>
      <c r="H302" t="str">
        <f>'Legacy Export Source'!$A301</f>
        <v>2.5 MS7</v>
      </c>
      <c r="I302" t="str">
        <f>'Legacy Export Source'!$B301</f>
        <v>Not assessed</v>
      </c>
    </row>
    <row r="303" spans="1:9" x14ac:dyDescent="0.35">
      <c r="A303" t="str">
        <f>IF('Board Summary'!$B$5="","",'Board Summary'!$B$5)</f>
        <v/>
      </c>
      <c r="B303" t="str">
        <f>IF('Board Summary'!$B$6="","",'Board Summary'!$B$6)</f>
        <v/>
      </c>
      <c r="C303" t="str">
        <f>IF('Board Summary'!$B$7="","",'Board Summary'!$B$7)</f>
        <v/>
      </c>
      <c r="D303" t="str">
        <f>IF('Board Summary'!$B$8="","",'Board Summary'!$B$8)</f>
        <v/>
      </c>
      <c r="E303" s="33" t="str">
        <f>IF('Board Summary'!$B$9="","",'Board Summary'!$B$9)</f>
        <v/>
      </c>
      <c r="F303" s="33" t="str">
        <f>IF('Board Summary'!$C$9="","",'Board Summary'!$C$9)</f>
        <v/>
      </c>
      <c r="G303" s="33" t="str">
        <f>IF('Board Summary'!$E$9="","",'Board Summary'!$E$9)</f>
        <v/>
      </c>
      <c r="H303" t="str">
        <f>'Legacy Export Source'!$A302</f>
        <v>2.5 MS8</v>
      </c>
      <c r="I303" t="str">
        <f>'Legacy Export Source'!$B302</f>
        <v>Not assessed</v>
      </c>
    </row>
    <row r="304" spans="1:9" x14ac:dyDescent="0.35">
      <c r="A304" t="str">
        <f>IF('Board Summary'!$B$5="","",'Board Summary'!$B$5)</f>
        <v/>
      </c>
      <c r="B304" t="str">
        <f>IF('Board Summary'!$B$6="","",'Board Summary'!$B$6)</f>
        <v/>
      </c>
      <c r="C304" t="str">
        <f>IF('Board Summary'!$B$7="","",'Board Summary'!$B$7)</f>
        <v/>
      </c>
      <c r="D304" t="str">
        <f>IF('Board Summary'!$B$8="","",'Board Summary'!$B$8)</f>
        <v/>
      </c>
      <c r="E304" s="33" t="str">
        <f>IF('Board Summary'!$B$9="","",'Board Summary'!$B$9)</f>
        <v/>
      </c>
      <c r="F304" s="33" t="str">
        <f>IF('Board Summary'!$C$9="","",'Board Summary'!$C$9)</f>
        <v/>
      </c>
      <c r="G304" s="33" t="str">
        <f>IF('Board Summary'!$E$9="","",'Board Summary'!$E$9)</f>
        <v/>
      </c>
      <c r="H304" t="str">
        <f>'Legacy Export Source'!$A303</f>
        <v>2.5 MS9</v>
      </c>
      <c r="I304" t="str">
        <f>'Legacy Export Source'!$B303</f>
        <v>Not assessed</v>
      </c>
    </row>
    <row r="305" spans="1:9" x14ac:dyDescent="0.35">
      <c r="A305" t="str">
        <f>IF('Board Summary'!$B$5="","",'Board Summary'!$B$5)</f>
        <v/>
      </c>
      <c r="B305" t="str">
        <f>IF('Board Summary'!$B$6="","",'Board Summary'!$B$6)</f>
        <v/>
      </c>
      <c r="C305" t="str">
        <f>IF('Board Summary'!$B$7="","",'Board Summary'!$B$7)</f>
        <v/>
      </c>
      <c r="D305" t="str">
        <f>IF('Board Summary'!$B$8="","",'Board Summary'!$B$8)</f>
        <v/>
      </c>
      <c r="E305" s="33" t="str">
        <f>IF('Board Summary'!$B$9="","",'Board Summary'!$B$9)</f>
        <v/>
      </c>
      <c r="F305" s="33" t="str">
        <f>IF('Board Summary'!$C$9="","",'Board Summary'!$C$9)</f>
        <v/>
      </c>
      <c r="G305" s="33" t="str">
        <f>IF('Board Summary'!$E$9="","",'Board Summary'!$E$9)</f>
        <v/>
      </c>
      <c r="H305" t="str">
        <f>'Legacy Export Source'!$A304</f>
        <v>2.5 MS10</v>
      </c>
      <c r="I305" t="str">
        <f>'Legacy Export Source'!$B304</f>
        <v>Not assessed</v>
      </c>
    </row>
    <row r="306" spans="1:9" x14ac:dyDescent="0.35">
      <c r="A306" t="str">
        <f>IF('Board Summary'!$B$5="","",'Board Summary'!$B$5)</f>
        <v/>
      </c>
      <c r="B306" t="str">
        <f>IF('Board Summary'!$B$6="","",'Board Summary'!$B$6)</f>
        <v/>
      </c>
      <c r="C306" t="str">
        <f>IF('Board Summary'!$B$7="","",'Board Summary'!$B$7)</f>
        <v/>
      </c>
      <c r="D306" t="str">
        <f>IF('Board Summary'!$B$8="","",'Board Summary'!$B$8)</f>
        <v/>
      </c>
      <c r="E306" s="33" t="str">
        <f>IF('Board Summary'!$B$9="","",'Board Summary'!$B$9)</f>
        <v/>
      </c>
      <c r="F306" s="33" t="str">
        <f>IF('Board Summary'!$C$9="","",'Board Summary'!$C$9)</f>
        <v/>
      </c>
      <c r="G306" s="33" t="str">
        <f>IF('Board Summary'!$E$9="","",'Board Summary'!$E$9)</f>
        <v/>
      </c>
      <c r="H306" t="str">
        <f>'Legacy Export Source'!$A305</f>
        <v>2.5 MS11</v>
      </c>
      <c r="I306" t="str">
        <f>'Legacy Export Source'!$B305</f>
        <v>Not assessed</v>
      </c>
    </row>
    <row r="307" spans="1:9" x14ac:dyDescent="0.35">
      <c r="A307" t="str">
        <f>IF('Board Summary'!$B$5="","",'Board Summary'!$B$5)</f>
        <v/>
      </c>
      <c r="B307" t="str">
        <f>IF('Board Summary'!$B$6="","",'Board Summary'!$B$6)</f>
        <v/>
      </c>
      <c r="C307" t="str">
        <f>IF('Board Summary'!$B$7="","",'Board Summary'!$B$7)</f>
        <v/>
      </c>
      <c r="D307" t="str">
        <f>IF('Board Summary'!$B$8="","",'Board Summary'!$B$8)</f>
        <v/>
      </c>
      <c r="E307" s="33" t="str">
        <f>IF('Board Summary'!$B$9="","",'Board Summary'!$B$9)</f>
        <v/>
      </c>
      <c r="F307" s="33" t="str">
        <f>IF('Board Summary'!$C$9="","",'Board Summary'!$C$9)</f>
        <v/>
      </c>
      <c r="G307" s="33" t="str">
        <f>IF('Board Summary'!$E$9="","",'Board Summary'!$E$9)</f>
        <v/>
      </c>
      <c r="H307" t="str">
        <f>'Legacy Export Source'!$A306</f>
        <v>2.5 MS12</v>
      </c>
      <c r="I307" t="str">
        <f>'Legacy Export Source'!$B306</f>
        <v>Not assessed</v>
      </c>
    </row>
    <row r="308" spans="1:9" x14ac:dyDescent="0.35">
      <c r="A308" t="str">
        <f>IF('Board Summary'!$B$5="","",'Board Summary'!$B$5)</f>
        <v/>
      </c>
      <c r="B308" t="str">
        <f>IF('Board Summary'!$B$6="","",'Board Summary'!$B$6)</f>
        <v/>
      </c>
      <c r="C308" t="str">
        <f>IF('Board Summary'!$B$7="","",'Board Summary'!$B$7)</f>
        <v/>
      </c>
      <c r="D308" t="str">
        <f>IF('Board Summary'!$B$8="","",'Board Summary'!$B$8)</f>
        <v/>
      </c>
      <c r="E308" s="33" t="str">
        <f>IF('Board Summary'!$B$9="","",'Board Summary'!$B$9)</f>
        <v/>
      </c>
      <c r="F308" s="33" t="str">
        <f>IF('Board Summary'!$C$9="","",'Board Summary'!$C$9)</f>
        <v/>
      </c>
      <c r="G308" s="33" t="str">
        <f>IF('Board Summary'!$E$9="","",'Board Summary'!$E$9)</f>
        <v/>
      </c>
      <c r="H308" t="str">
        <f>'Legacy Export Source'!$A307</f>
        <v>2.5 MS13</v>
      </c>
      <c r="I308" t="str">
        <f>'Legacy Export Source'!$B307</f>
        <v>Not assessed</v>
      </c>
    </row>
    <row r="309" spans="1:9" x14ac:dyDescent="0.35">
      <c r="A309" t="str">
        <f>IF('Board Summary'!$B$5="","",'Board Summary'!$B$5)</f>
        <v/>
      </c>
      <c r="B309" t="str">
        <f>IF('Board Summary'!$B$6="","",'Board Summary'!$B$6)</f>
        <v/>
      </c>
      <c r="C309" t="str">
        <f>IF('Board Summary'!$B$7="","",'Board Summary'!$B$7)</f>
        <v/>
      </c>
      <c r="D309" t="str">
        <f>IF('Board Summary'!$B$8="","",'Board Summary'!$B$8)</f>
        <v/>
      </c>
      <c r="E309" s="33" t="str">
        <f>IF('Board Summary'!$B$9="","",'Board Summary'!$B$9)</f>
        <v/>
      </c>
      <c r="F309" s="33" t="str">
        <f>IF('Board Summary'!$C$9="","",'Board Summary'!$C$9)</f>
        <v/>
      </c>
      <c r="G309" s="33" t="str">
        <f>IF('Board Summary'!$E$9="","",'Board Summary'!$E$9)</f>
        <v/>
      </c>
      <c r="H309" t="str">
        <f>'Legacy Export Source'!$A308</f>
        <v>2.5 MS14</v>
      </c>
      <c r="I309" t="str">
        <f>'Legacy Export Source'!$B308</f>
        <v>Not assessed</v>
      </c>
    </row>
    <row r="310" spans="1:9" x14ac:dyDescent="0.35">
      <c r="A310" t="str">
        <f>IF('Board Summary'!$B$5="","",'Board Summary'!$B$5)</f>
        <v/>
      </c>
      <c r="B310" t="str">
        <f>IF('Board Summary'!$B$6="","",'Board Summary'!$B$6)</f>
        <v/>
      </c>
      <c r="C310" t="str">
        <f>IF('Board Summary'!$B$7="","",'Board Summary'!$B$7)</f>
        <v/>
      </c>
      <c r="D310" t="str">
        <f>IF('Board Summary'!$B$8="","",'Board Summary'!$B$8)</f>
        <v/>
      </c>
      <c r="E310" s="33" t="str">
        <f>IF('Board Summary'!$B$9="","",'Board Summary'!$B$9)</f>
        <v/>
      </c>
      <c r="F310" s="33" t="str">
        <f>IF('Board Summary'!$C$9="","",'Board Summary'!$C$9)</f>
        <v/>
      </c>
      <c r="G310" s="33" t="str">
        <f>IF('Board Summary'!$E$9="","",'Board Summary'!$E$9)</f>
        <v/>
      </c>
      <c r="H310" t="str">
        <f>'Legacy Export Source'!$A309</f>
        <v>2.5 MS15</v>
      </c>
      <c r="I310" t="str">
        <f>'Legacy Export Source'!$B309</f>
        <v>Not assessed</v>
      </c>
    </row>
    <row r="311" spans="1:9" x14ac:dyDescent="0.35">
      <c r="A311" t="str">
        <f>IF('Board Summary'!$B$5="","",'Board Summary'!$B$5)</f>
        <v/>
      </c>
      <c r="B311" t="str">
        <f>IF('Board Summary'!$B$6="","",'Board Summary'!$B$6)</f>
        <v/>
      </c>
      <c r="C311" t="str">
        <f>IF('Board Summary'!$B$7="","",'Board Summary'!$B$7)</f>
        <v/>
      </c>
      <c r="D311" t="str">
        <f>IF('Board Summary'!$B$8="","",'Board Summary'!$B$8)</f>
        <v/>
      </c>
      <c r="E311" s="33" t="str">
        <f>IF('Board Summary'!$B$9="","",'Board Summary'!$B$9)</f>
        <v/>
      </c>
      <c r="F311" s="33" t="str">
        <f>IF('Board Summary'!$C$9="","",'Board Summary'!$C$9)</f>
        <v/>
      </c>
      <c r="G311" s="33" t="str">
        <f>IF('Board Summary'!$E$9="","",'Board Summary'!$E$9)</f>
        <v/>
      </c>
      <c r="H311" t="str">
        <f>'Legacy Export Source'!$A310</f>
        <v>2.5 QR1</v>
      </c>
      <c r="I311" t="str">
        <f>'Legacy Export Source'!$B310</f>
        <v>Not assessed</v>
      </c>
    </row>
    <row r="312" spans="1:9" x14ac:dyDescent="0.35">
      <c r="A312" t="str">
        <f>IF('Board Summary'!$B$5="","",'Board Summary'!$B$5)</f>
        <v/>
      </c>
      <c r="B312" t="str">
        <f>IF('Board Summary'!$B$6="","",'Board Summary'!$B$6)</f>
        <v/>
      </c>
      <c r="C312" t="str">
        <f>IF('Board Summary'!$B$7="","",'Board Summary'!$B$7)</f>
        <v/>
      </c>
      <c r="D312" t="str">
        <f>IF('Board Summary'!$B$8="","",'Board Summary'!$B$8)</f>
        <v/>
      </c>
      <c r="E312" s="33" t="str">
        <f>IF('Board Summary'!$B$9="","",'Board Summary'!$B$9)</f>
        <v/>
      </c>
      <c r="F312" s="33" t="str">
        <f>IF('Board Summary'!$C$9="","",'Board Summary'!$C$9)</f>
        <v/>
      </c>
      <c r="G312" s="33" t="str">
        <f>IF('Board Summary'!$E$9="","",'Board Summary'!$E$9)</f>
        <v/>
      </c>
      <c r="H312" t="str">
        <f>'Legacy Export Source'!$A311</f>
        <v>2.5 QR2</v>
      </c>
      <c r="I312" t="str">
        <f>'Legacy Export Source'!$B311</f>
        <v>Not assessed</v>
      </c>
    </row>
    <row r="313" spans="1:9" x14ac:dyDescent="0.35">
      <c r="A313" t="str">
        <f>IF('Board Summary'!$B$5="","",'Board Summary'!$B$5)</f>
        <v/>
      </c>
      <c r="B313" t="str">
        <f>IF('Board Summary'!$B$6="","",'Board Summary'!$B$6)</f>
        <v/>
      </c>
      <c r="C313" t="str">
        <f>IF('Board Summary'!$B$7="","",'Board Summary'!$B$7)</f>
        <v/>
      </c>
      <c r="D313" t="str">
        <f>IF('Board Summary'!$B$8="","",'Board Summary'!$B$8)</f>
        <v/>
      </c>
      <c r="E313" s="33" t="str">
        <f>IF('Board Summary'!$B$9="","",'Board Summary'!$B$9)</f>
        <v/>
      </c>
      <c r="F313" s="33" t="str">
        <f>IF('Board Summary'!$C$9="","",'Board Summary'!$C$9)</f>
        <v/>
      </c>
      <c r="G313" s="33" t="str">
        <f>IF('Board Summary'!$E$9="","",'Board Summary'!$E$9)</f>
        <v/>
      </c>
      <c r="H313" t="str">
        <f>'Legacy Export Source'!$A312</f>
        <v>2.5 QR3</v>
      </c>
      <c r="I313" t="str">
        <f>'Legacy Export Source'!$B312</f>
        <v>Not assessed</v>
      </c>
    </row>
    <row r="314" spans="1:9" x14ac:dyDescent="0.35">
      <c r="A314" t="str">
        <f>IF('Board Summary'!$B$5="","",'Board Summary'!$B$5)</f>
        <v/>
      </c>
      <c r="B314" t="str">
        <f>IF('Board Summary'!$B$6="","",'Board Summary'!$B$6)</f>
        <v/>
      </c>
      <c r="C314" t="str">
        <f>IF('Board Summary'!$B$7="","",'Board Summary'!$B$7)</f>
        <v/>
      </c>
      <c r="D314" t="str">
        <f>IF('Board Summary'!$B$8="","",'Board Summary'!$B$8)</f>
        <v/>
      </c>
      <c r="E314" s="33" t="str">
        <f>IF('Board Summary'!$B$9="","",'Board Summary'!$B$9)</f>
        <v/>
      </c>
      <c r="F314" s="33" t="str">
        <f>IF('Board Summary'!$C$9="","",'Board Summary'!$C$9)</f>
        <v/>
      </c>
      <c r="G314" s="33" t="str">
        <f>IF('Board Summary'!$E$9="","",'Board Summary'!$E$9)</f>
        <v/>
      </c>
      <c r="H314" t="str">
        <f>'Legacy Export Source'!$A313</f>
        <v>2.5 QR4</v>
      </c>
      <c r="I314" t="str">
        <f>'Legacy Export Source'!$B313</f>
        <v>Not assessed</v>
      </c>
    </row>
    <row r="315" spans="1:9" x14ac:dyDescent="0.35">
      <c r="A315" t="str">
        <f>IF('Board Summary'!$B$5="","",'Board Summary'!$B$5)</f>
        <v/>
      </c>
      <c r="B315" t="str">
        <f>IF('Board Summary'!$B$6="","",'Board Summary'!$B$6)</f>
        <v/>
      </c>
      <c r="C315" t="str">
        <f>IF('Board Summary'!$B$7="","",'Board Summary'!$B$7)</f>
        <v/>
      </c>
      <c r="D315" t="str">
        <f>IF('Board Summary'!$B$8="","",'Board Summary'!$B$8)</f>
        <v/>
      </c>
      <c r="E315" s="33" t="str">
        <f>IF('Board Summary'!$B$9="","",'Board Summary'!$B$9)</f>
        <v/>
      </c>
      <c r="F315" s="33" t="str">
        <f>IF('Board Summary'!$C$9="","",'Board Summary'!$C$9)</f>
        <v/>
      </c>
      <c r="G315" s="33" t="str">
        <f>IF('Board Summary'!$E$9="","",'Board Summary'!$E$9)</f>
        <v/>
      </c>
      <c r="H315" t="str">
        <f>'Legacy Export Source'!$A314</f>
        <v>2.6 MS1</v>
      </c>
      <c r="I315" t="str">
        <f>'Legacy Export Source'!$B314</f>
        <v>Not assessed</v>
      </c>
    </row>
    <row r="316" spans="1:9" x14ac:dyDescent="0.35">
      <c r="A316" t="str">
        <f>IF('Board Summary'!$B$5="","",'Board Summary'!$B$5)</f>
        <v/>
      </c>
      <c r="B316" t="str">
        <f>IF('Board Summary'!$B$6="","",'Board Summary'!$B$6)</f>
        <v/>
      </c>
      <c r="C316" t="str">
        <f>IF('Board Summary'!$B$7="","",'Board Summary'!$B$7)</f>
        <v/>
      </c>
      <c r="D316" t="str">
        <f>IF('Board Summary'!$B$8="","",'Board Summary'!$B$8)</f>
        <v/>
      </c>
      <c r="E316" s="33" t="str">
        <f>IF('Board Summary'!$B$9="","",'Board Summary'!$B$9)</f>
        <v/>
      </c>
      <c r="F316" s="33" t="str">
        <f>IF('Board Summary'!$C$9="","",'Board Summary'!$C$9)</f>
        <v/>
      </c>
      <c r="G316" s="33" t="str">
        <f>IF('Board Summary'!$E$9="","",'Board Summary'!$E$9)</f>
        <v/>
      </c>
      <c r="H316" t="str">
        <f>'Legacy Export Source'!$A315</f>
        <v>2.6 MS2</v>
      </c>
      <c r="I316" t="str">
        <f>'Legacy Export Source'!$B315</f>
        <v>Not assessed</v>
      </c>
    </row>
    <row r="317" spans="1:9" x14ac:dyDescent="0.35">
      <c r="A317" t="str">
        <f>IF('Board Summary'!$B$5="","",'Board Summary'!$B$5)</f>
        <v/>
      </c>
      <c r="B317" t="str">
        <f>IF('Board Summary'!$B$6="","",'Board Summary'!$B$6)</f>
        <v/>
      </c>
      <c r="C317" t="str">
        <f>IF('Board Summary'!$B$7="","",'Board Summary'!$B$7)</f>
        <v/>
      </c>
      <c r="D317" t="str">
        <f>IF('Board Summary'!$B$8="","",'Board Summary'!$B$8)</f>
        <v/>
      </c>
      <c r="E317" s="33" t="str">
        <f>IF('Board Summary'!$B$9="","",'Board Summary'!$B$9)</f>
        <v/>
      </c>
      <c r="F317" s="33" t="str">
        <f>IF('Board Summary'!$C$9="","",'Board Summary'!$C$9)</f>
        <v/>
      </c>
      <c r="G317" s="33" t="str">
        <f>IF('Board Summary'!$E$9="","",'Board Summary'!$E$9)</f>
        <v/>
      </c>
      <c r="H317" t="str">
        <f>'Legacy Export Source'!$A316</f>
        <v>2.6 MS3</v>
      </c>
      <c r="I317" t="str">
        <f>'Legacy Export Source'!$B316</f>
        <v>Not assessed</v>
      </c>
    </row>
    <row r="318" spans="1:9" x14ac:dyDescent="0.35">
      <c r="A318" t="str">
        <f>IF('Board Summary'!$B$5="","",'Board Summary'!$B$5)</f>
        <v/>
      </c>
      <c r="B318" t="str">
        <f>IF('Board Summary'!$B$6="","",'Board Summary'!$B$6)</f>
        <v/>
      </c>
      <c r="C318" t="str">
        <f>IF('Board Summary'!$B$7="","",'Board Summary'!$B$7)</f>
        <v/>
      </c>
      <c r="D318" t="str">
        <f>IF('Board Summary'!$B$8="","",'Board Summary'!$B$8)</f>
        <v/>
      </c>
      <c r="E318" s="33" t="str">
        <f>IF('Board Summary'!$B$9="","",'Board Summary'!$B$9)</f>
        <v/>
      </c>
      <c r="F318" s="33" t="str">
        <f>IF('Board Summary'!$C$9="","",'Board Summary'!$C$9)</f>
        <v/>
      </c>
      <c r="G318" s="33" t="str">
        <f>IF('Board Summary'!$E$9="","",'Board Summary'!$E$9)</f>
        <v/>
      </c>
      <c r="H318" t="str">
        <f>'Legacy Export Source'!$A317</f>
        <v>2.6 MS4</v>
      </c>
      <c r="I318" t="str">
        <f>'Legacy Export Source'!$B317</f>
        <v>Not assessed</v>
      </c>
    </row>
    <row r="319" spans="1:9" x14ac:dyDescent="0.35">
      <c r="A319" t="str">
        <f>IF('Board Summary'!$B$5="","",'Board Summary'!$B$5)</f>
        <v/>
      </c>
      <c r="B319" t="str">
        <f>IF('Board Summary'!$B$6="","",'Board Summary'!$B$6)</f>
        <v/>
      </c>
      <c r="C319" t="str">
        <f>IF('Board Summary'!$B$7="","",'Board Summary'!$B$7)</f>
        <v/>
      </c>
      <c r="D319" t="str">
        <f>IF('Board Summary'!$B$8="","",'Board Summary'!$B$8)</f>
        <v/>
      </c>
      <c r="E319" s="33" t="str">
        <f>IF('Board Summary'!$B$9="","",'Board Summary'!$B$9)</f>
        <v/>
      </c>
      <c r="F319" s="33" t="str">
        <f>IF('Board Summary'!$C$9="","",'Board Summary'!$C$9)</f>
        <v/>
      </c>
      <c r="G319" s="33" t="str">
        <f>IF('Board Summary'!$E$9="","",'Board Summary'!$E$9)</f>
        <v/>
      </c>
      <c r="H319" t="str">
        <f>'Legacy Export Source'!$A318</f>
        <v>2.6 MS5</v>
      </c>
      <c r="I319" t="str">
        <f>'Legacy Export Source'!$B318</f>
        <v>Not assessed</v>
      </c>
    </row>
    <row r="320" spans="1:9" x14ac:dyDescent="0.35">
      <c r="A320" t="str">
        <f>IF('Board Summary'!$B$5="","",'Board Summary'!$B$5)</f>
        <v/>
      </c>
      <c r="B320" t="str">
        <f>IF('Board Summary'!$B$6="","",'Board Summary'!$B$6)</f>
        <v/>
      </c>
      <c r="C320" t="str">
        <f>IF('Board Summary'!$B$7="","",'Board Summary'!$B$7)</f>
        <v/>
      </c>
      <c r="D320" t="str">
        <f>IF('Board Summary'!$B$8="","",'Board Summary'!$B$8)</f>
        <v/>
      </c>
      <c r="E320" s="33" t="str">
        <f>IF('Board Summary'!$B$9="","",'Board Summary'!$B$9)</f>
        <v/>
      </c>
      <c r="F320" s="33" t="str">
        <f>IF('Board Summary'!$C$9="","",'Board Summary'!$C$9)</f>
        <v/>
      </c>
      <c r="G320" s="33" t="str">
        <f>IF('Board Summary'!$E$9="","",'Board Summary'!$E$9)</f>
        <v/>
      </c>
      <c r="H320" t="str">
        <f>'Legacy Export Source'!$A319</f>
        <v>2.6 MS6</v>
      </c>
      <c r="I320" t="str">
        <f>'Legacy Export Source'!$B319</f>
        <v>Not assessed</v>
      </c>
    </row>
    <row r="321" spans="1:9" x14ac:dyDescent="0.35">
      <c r="A321" t="str">
        <f>IF('Board Summary'!$B$5="","",'Board Summary'!$B$5)</f>
        <v/>
      </c>
      <c r="B321" t="str">
        <f>IF('Board Summary'!$B$6="","",'Board Summary'!$B$6)</f>
        <v/>
      </c>
      <c r="C321" t="str">
        <f>IF('Board Summary'!$B$7="","",'Board Summary'!$B$7)</f>
        <v/>
      </c>
      <c r="D321" t="str">
        <f>IF('Board Summary'!$B$8="","",'Board Summary'!$B$8)</f>
        <v/>
      </c>
      <c r="E321" s="33" t="str">
        <f>IF('Board Summary'!$B$9="","",'Board Summary'!$B$9)</f>
        <v/>
      </c>
      <c r="F321" s="33" t="str">
        <f>IF('Board Summary'!$C$9="","",'Board Summary'!$C$9)</f>
        <v/>
      </c>
      <c r="G321" s="33" t="str">
        <f>IF('Board Summary'!$E$9="","",'Board Summary'!$E$9)</f>
        <v/>
      </c>
      <c r="H321" t="str">
        <f>'Legacy Export Source'!$A320</f>
        <v>2.6 MS7</v>
      </c>
      <c r="I321" t="str">
        <f>'Legacy Export Source'!$B320</f>
        <v>Not assessed</v>
      </c>
    </row>
    <row r="322" spans="1:9" x14ac:dyDescent="0.35">
      <c r="A322" t="str">
        <f>IF('Board Summary'!$B$5="","",'Board Summary'!$B$5)</f>
        <v/>
      </c>
      <c r="B322" t="str">
        <f>IF('Board Summary'!$B$6="","",'Board Summary'!$B$6)</f>
        <v/>
      </c>
      <c r="C322" t="str">
        <f>IF('Board Summary'!$B$7="","",'Board Summary'!$B$7)</f>
        <v/>
      </c>
      <c r="D322" t="str">
        <f>IF('Board Summary'!$B$8="","",'Board Summary'!$B$8)</f>
        <v/>
      </c>
      <c r="E322" s="33" t="str">
        <f>IF('Board Summary'!$B$9="","",'Board Summary'!$B$9)</f>
        <v/>
      </c>
      <c r="F322" s="33" t="str">
        <f>IF('Board Summary'!$C$9="","",'Board Summary'!$C$9)</f>
        <v/>
      </c>
      <c r="G322" s="33" t="str">
        <f>IF('Board Summary'!$E$9="","",'Board Summary'!$E$9)</f>
        <v/>
      </c>
      <c r="H322" t="str">
        <f>'Legacy Export Source'!$A321</f>
        <v>2.6 MS8</v>
      </c>
      <c r="I322" t="str">
        <f>'Legacy Export Source'!$B321</f>
        <v>Not assessed</v>
      </c>
    </row>
    <row r="323" spans="1:9" x14ac:dyDescent="0.35">
      <c r="A323" t="str">
        <f>IF('Board Summary'!$B$5="","",'Board Summary'!$B$5)</f>
        <v/>
      </c>
      <c r="B323" t="str">
        <f>IF('Board Summary'!$B$6="","",'Board Summary'!$B$6)</f>
        <v/>
      </c>
      <c r="C323" t="str">
        <f>IF('Board Summary'!$B$7="","",'Board Summary'!$B$7)</f>
        <v/>
      </c>
      <c r="D323" t="str">
        <f>IF('Board Summary'!$B$8="","",'Board Summary'!$B$8)</f>
        <v/>
      </c>
      <c r="E323" s="33" t="str">
        <f>IF('Board Summary'!$B$9="","",'Board Summary'!$B$9)</f>
        <v/>
      </c>
      <c r="F323" s="33" t="str">
        <f>IF('Board Summary'!$C$9="","",'Board Summary'!$C$9)</f>
        <v/>
      </c>
      <c r="G323" s="33" t="str">
        <f>IF('Board Summary'!$E$9="","",'Board Summary'!$E$9)</f>
        <v/>
      </c>
      <c r="H323" t="str">
        <f>'Legacy Export Source'!$A322</f>
        <v>2.7 MS1</v>
      </c>
      <c r="I323" t="str">
        <f>'Legacy Export Source'!$B322</f>
        <v>Not assessed</v>
      </c>
    </row>
    <row r="324" spans="1:9" x14ac:dyDescent="0.35">
      <c r="A324" t="str">
        <f>IF('Board Summary'!$B$5="","",'Board Summary'!$B$5)</f>
        <v/>
      </c>
      <c r="B324" t="str">
        <f>IF('Board Summary'!$B$6="","",'Board Summary'!$B$6)</f>
        <v/>
      </c>
      <c r="C324" t="str">
        <f>IF('Board Summary'!$B$7="","",'Board Summary'!$B$7)</f>
        <v/>
      </c>
      <c r="D324" t="str">
        <f>IF('Board Summary'!$B$8="","",'Board Summary'!$B$8)</f>
        <v/>
      </c>
      <c r="E324" s="33" t="str">
        <f>IF('Board Summary'!$B$9="","",'Board Summary'!$B$9)</f>
        <v/>
      </c>
      <c r="F324" s="33" t="str">
        <f>IF('Board Summary'!$C$9="","",'Board Summary'!$C$9)</f>
        <v/>
      </c>
      <c r="G324" s="33" t="str">
        <f>IF('Board Summary'!$E$9="","",'Board Summary'!$E$9)</f>
        <v/>
      </c>
      <c r="H324" t="str">
        <f>'Legacy Export Source'!$A323</f>
        <v>2.7 MS2</v>
      </c>
      <c r="I324" t="str">
        <f>'Legacy Export Source'!$B323</f>
        <v>Not assessed</v>
      </c>
    </row>
    <row r="325" spans="1:9" x14ac:dyDescent="0.35">
      <c r="A325" t="str">
        <f>IF('Board Summary'!$B$5="","",'Board Summary'!$B$5)</f>
        <v/>
      </c>
      <c r="B325" t="str">
        <f>IF('Board Summary'!$B$6="","",'Board Summary'!$B$6)</f>
        <v/>
      </c>
      <c r="C325" t="str">
        <f>IF('Board Summary'!$B$7="","",'Board Summary'!$B$7)</f>
        <v/>
      </c>
      <c r="D325" t="str">
        <f>IF('Board Summary'!$B$8="","",'Board Summary'!$B$8)</f>
        <v/>
      </c>
      <c r="E325" s="33" t="str">
        <f>IF('Board Summary'!$B$9="","",'Board Summary'!$B$9)</f>
        <v/>
      </c>
      <c r="F325" s="33" t="str">
        <f>IF('Board Summary'!$C$9="","",'Board Summary'!$C$9)</f>
        <v/>
      </c>
      <c r="G325" s="33" t="str">
        <f>IF('Board Summary'!$E$9="","",'Board Summary'!$E$9)</f>
        <v/>
      </c>
      <c r="H325" t="str">
        <f>'Legacy Export Source'!$A324</f>
        <v>2.7 MS3</v>
      </c>
      <c r="I325" t="str">
        <f>'Legacy Export Source'!$B324</f>
        <v>Not assessed</v>
      </c>
    </row>
    <row r="326" spans="1:9" x14ac:dyDescent="0.35">
      <c r="A326" t="str">
        <f>IF('Board Summary'!$B$5="","",'Board Summary'!$B$5)</f>
        <v/>
      </c>
      <c r="B326" t="str">
        <f>IF('Board Summary'!$B$6="","",'Board Summary'!$B$6)</f>
        <v/>
      </c>
      <c r="C326" t="str">
        <f>IF('Board Summary'!$B$7="","",'Board Summary'!$B$7)</f>
        <v/>
      </c>
      <c r="D326" t="str">
        <f>IF('Board Summary'!$B$8="","",'Board Summary'!$B$8)</f>
        <v/>
      </c>
      <c r="E326" s="33" t="str">
        <f>IF('Board Summary'!$B$9="","",'Board Summary'!$B$9)</f>
        <v/>
      </c>
      <c r="F326" s="33" t="str">
        <f>IF('Board Summary'!$C$9="","",'Board Summary'!$C$9)</f>
        <v/>
      </c>
      <c r="G326" s="33" t="str">
        <f>IF('Board Summary'!$E$9="","",'Board Summary'!$E$9)</f>
        <v/>
      </c>
      <c r="H326" t="str">
        <f>'Legacy Export Source'!$A325</f>
        <v>2.7 MS4</v>
      </c>
      <c r="I326" t="str">
        <f>'Legacy Export Source'!$B325</f>
        <v>Not assessed</v>
      </c>
    </row>
    <row r="327" spans="1:9" x14ac:dyDescent="0.35">
      <c r="A327" t="str">
        <f>IF('Board Summary'!$B$5="","",'Board Summary'!$B$5)</f>
        <v/>
      </c>
      <c r="B327" t="str">
        <f>IF('Board Summary'!$B$6="","",'Board Summary'!$B$6)</f>
        <v/>
      </c>
      <c r="C327" t="str">
        <f>IF('Board Summary'!$B$7="","",'Board Summary'!$B$7)</f>
        <v/>
      </c>
      <c r="D327" t="str">
        <f>IF('Board Summary'!$B$8="","",'Board Summary'!$B$8)</f>
        <v/>
      </c>
      <c r="E327" s="33" t="str">
        <f>IF('Board Summary'!$B$9="","",'Board Summary'!$B$9)</f>
        <v/>
      </c>
      <c r="F327" s="33" t="str">
        <f>IF('Board Summary'!$C$9="","",'Board Summary'!$C$9)</f>
        <v/>
      </c>
      <c r="G327" s="33" t="str">
        <f>IF('Board Summary'!$E$9="","",'Board Summary'!$E$9)</f>
        <v/>
      </c>
      <c r="H327" t="str">
        <f>'Legacy Export Source'!$A326</f>
        <v>2.7 MS5</v>
      </c>
      <c r="I327" t="str">
        <f>'Legacy Export Source'!$B326</f>
        <v>Not assessed</v>
      </c>
    </row>
    <row r="328" spans="1:9" x14ac:dyDescent="0.35">
      <c r="A328" t="str">
        <f>IF('Board Summary'!$B$5="","",'Board Summary'!$B$5)</f>
        <v/>
      </c>
      <c r="B328" t="str">
        <f>IF('Board Summary'!$B$6="","",'Board Summary'!$B$6)</f>
        <v/>
      </c>
      <c r="C328" t="str">
        <f>IF('Board Summary'!$B$7="","",'Board Summary'!$B$7)</f>
        <v/>
      </c>
      <c r="D328" t="str">
        <f>IF('Board Summary'!$B$8="","",'Board Summary'!$B$8)</f>
        <v/>
      </c>
      <c r="E328" s="33" t="str">
        <f>IF('Board Summary'!$B$9="","",'Board Summary'!$B$9)</f>
        <v/>
      </c>
      <c r="F328" s="33" t="str">
        <f>IF('Board Summary'!$C$9="","",'Board Summary'!$C$9)</f>
        <v/>
      </c>
      <c r="G328" s="33" t="str">
        <f>IF('Board Summary'!$E$9="","",'Board Summary'!$E$9)</f>
        <v/>
      </c>
      <c r="H328" t="str">
        <f>'Legacy Export Source'!$A327</f>
        <v>2.7 MS6</v>
      </c>
      <c r="I328" t="str">
        <f>'Legacy Export Source'!$B327</f>
        <v>Not assessed</v>
      </c>
    </row>
    <row r="329" spans="1:9" x14ac:dyDescent="0.35">
      <c r="A329" t="str">
        <f>IF('Board Summary'!$B$5="","",'Board Summary'!$B$5)</f>
        <v/>
      </c>
      <c r="B329" t="str">
        <f>IF('Board Summary'!$B$6="","",'Board Summary'!$B$6)</f>
        <v/>
      </c>
      <c r="C329" t="str">
        <f>IF('Board Summary'!$B$7="","",'Board Summary'!$B$7)</f>
        <v/>
      </c>
      <c r="D329" t="str">
        <f>IF('Board Summary'!$B$8="","",'Board Summary'!$B$8)</f>
        <v/>
      </c>
      <c r="E329" s="33" t="str">
        <f>IF('Board Summary'!$B$9="","",'Board Summary'!$B$9)</f>
        <v/>
      </c>
      <c r="F329" s="33" t="str">
        <f>IF('Board Summary'!$C$9="","",'Board Summary'!$C$9)</f>
        <v/>
      </c>
      <c r="G329" s="33" t="str">
        <f>IF('Board Summary'!$E$9="","",'Board Summary'!$E$9)</f>
        <v/>
      </c>
      <c r="H329" t="str">
        <f>'Legacy Export Source'!$A328</f>
        <v>2.7 MS7</v>
      </c>
      <c r="I329" t="str">
        <f>'Legacy Export Source'!$B328</f>
        <v>Not assessed</v>
      </c>
    </row>
    <row r="330" spans="1:9" x14ac:dyDescent="0.35">
      <c r="A330" t="str">
        <f>IF('Board Summary'!$B$5="","",'Board Summary'!$B$5)</f>
        <v/>
      </c>
      <c r="B330" t="str">
        <f>IF('Board Summary'!$B$6="","",'Board Summary'!$B$6)</f>
        <v/>
      </c>
      <c r="C330" t="str">
        <f>IF('Board Summary'!$B$7="","",'Board Summary'!$B$7)</f>
        <v/>
      </c>
      <c r="D330" t="str">
        <f>IF('Board Summary'!$B$8="","",'Board Summary'!$B$8)</f>
        <v/>
      </c>
      <c r="E330" s="33" t="str">
        <f>IF('Board Summary'!$B$9="","",'Board Summary'!$B$9)</f>
        <v/>
      </c>
      <c r="F330" s="33" t="str">
        <f>IF('Board Summary'!$C$9="","",'Board Summary'!$C$9)</f>
        <v/>
      </c>
      <c r="G330" s="33" t="str">
        <f>IF('Board Summary'!$E$9="","",'Board Summary'!$E$9)</f>
        <v/>
      </c>
      <c r="H330" t="str">
        <f>'Legacy Export Source'!$A329</f>
        <v>2.7 MS8</v>
      </c>
      <c r="I330" t="str">
        <f>'Legacy Export Source'!$B329</f>
        <v>Not assessed</v>
      </c>
    </row>
    <row r="331" spans="1:9" x14ac:dyDescent="0.35">
      <c r="A331" t="str">
        <f>IF('Board Summary'!$B$5="","",'Board Summary'!$B$5)</f>
        <v/>
      </c>
      <c r="B331" t="str">
        <f>IF('Board Summary'!$B$6="","",'Board Summary'!$B$6)</f>
        <v/>
      </c>
      <c r="C331" t="str">
        <f>IF('Board Summary'!$B$7="","",'Board Summary'!$B$7)</f>
        <v/>
      </c>
      <c r="D331" t="str">
        <f>IF('Board Summary'!$B$8="","",'Board Summary'!$B$8)</f>
        <v/>
      </c>
      <c r="E331" s="33" t="str">
        <f>IF('Board Summary'!$B$9="","",'Board Summary'!$B$9)</f>
        <v/>
      </c>
      <c r="F331" s="33" t="str">
        <f>IF('Board Summary'!$C$9="","",'Board Summary'!$C$9)</f>
        <v/>
      </c>
      <c r="G331" s="33" t="str">
        <f>IF('Board Summary'!$E$9="","",'Board Summary'!$E$9)</f>
        <v/>
      </c>
      <c r="H331" t="str">
        <f>'Legacy Export Source'!$A330</f>
        <v>2.7 QR1</v>
      </c>
      <c r="I331" t="str">
        <f>'Legacy Export Source'!$B330</f>
        <v>Not assessed</v>
      </c>
    </row>
    <row r="332" spans="1:9" x14ac:dyDescent="0.35">
      <c r="A332" t="str">
        <f>IF('Board Summary'!$B$5="","",'Board Summary'!$B$5)</f>
        <v/>
      </c>
      <c r="B332" t="str">
        <f>IF('Board Summary'!$B$6="","",'Board Summary'!$B$6)</f>
        <v/>
      </c>
      <c r="C332" t="str">
        <f>IF('Board Summary'!$B$7="","",'Board Summary'!$B$7)</f>
        <v/>
      </c>
      <c r="D332" t="str">
        <f>IF('Board Summary'!$B$8="","",'Board Summary'!$B$8)</f>
        <v/>
      </c>
      <c r="E332" s="33" t="str">
        <f>IF('Board Summary'!$B$9="","",'Board Summary'!$B$9)</f>
        <v/>
      </c>
      <c r="F332" s="33" t="str">
        <f>IF('Board Summary'!$C$9="","",'Board Summary'!$C$9)</f>
        <v/>
      </c>
      <c r="G332" s="33" t="str">
        <f>IF('Board Summary'!$E$9="","",'Board Summary'!$E$9)</f>
        <v/>
      </c>
      <c r="H332" t="str">
        <f>'Legacy Export Source'!$A331</f>
        <v>2.7 QR2</v>
      </c>
      <c r="I332" t="str">
        <f>'Legacy Export Source'!$B331</f>
        <v>Not assessed</v>
      </c>
    </row>
    <row r="333" spans="1:9" x14ac:dyDescent="0.35">
      <c r="A333" t="str">
        <f>IF('Board Summary'!$B$5="","",'Board Summary'!$B$5)</f>
        <v/>
      </c>
      <c r="B333" t="str">
        <f>IF('Board Summary'!$B$6="","",'Board Summary'!$B$6)</f>
        <v/>
      </c>
      <c r="C333" t="str">
        <f>IF('Board Summary'!$B$7="","",'Board Summary'!$B$7)</f>
        <v/>
      </c>
      <c r="D333" t="str">
        <f>IF('Board Summary'!$B$8="","",'Board Summary'!$B$8)</f>
        <v/>
      </c>
      <c r="E333" s="33" t="str">
        <f>IF('Board Summary'!$B$9="","",'Board Summary'!$B$9)</f>
        <v/>
      </c>
      <c r="F333" s="33" t="str">
        <f>IF('Board Summary'!$C$9="","",'Board Summary'!$C$9)</f>
        <v/>
      </c>
      <c r="G333" s="33" t="str">
        <f>IF('Board Summary'!$E$9="","",'Board Summary'!$E$9)</f>
        <v/>
      </c>
      <c r="H333" t="str">
        <f>'Legacy Export Source'!$A332</f>
        <v>2.7 QR3</v>
      </c>
      <c r="I333" t="str">
        <f>'Legacy Export Source'!$B332</f>
        <v>Not assessed</v>
      </c>
    </row>
    <row r="334" spans="1:9" x14ac:dyDescent="0.35">
      <c r="A334" t="str">
        <f>IF('Board Summary'!$B$5="","",'Board Summary'!$B$5)</f>
        <v/>
      </c>
      <c r="B334" t="str">
        <f>IF('Board Summary'!$B$6="","",'Board Summary'!$B$6)</f>
        <v/>
      </c>
      <c r="C334" t="str">
        <f>IF('Board Summary'!$B$7="","",'Board Summary'!$B$7)</f>
        <v/>
      </c>
      <c r="D334" t="str">
        <f>IF('Board Summary'!$B$8="","",'Board Summary'!$B$8)</f>
        <v/>
      </c>
      <c r="E334" s="33" t="str">
        <f>IF('Board Summary'!$B$9="","",'Board Summary'!$B$9)</f>
        <v/>
      </c>
      <c r="F334" s="33" t="str">
        <f>IF('Board Summary'!$C$9="","",'Board Summary'!$C$9)</f>
        <v/>
      </c>
      <c r="G334" s="33" t="str">
        <f>IF('Board Summary'!$E$9="","",'Board Summary'!$E$9)</f>
        <v/>
      </c>
      <c r="H334" t="str">
        <f>'Legacy Export Source'!$A333</f>
        <v>2.7 QR4</v>
      </c>
      <c r="I334" t="str">
        <f>'Legacy Export Source'!$B333</f>
        <v>Not assessed</v>
      </c>
    </row>
    <row r="335" spans="1:9" x14ac:dyDescent="0.35">
      <c r="A335" t="str">
        <f>IF('Board Summary'!$B$5="","",'Board Summary'!$B$5)</f>
        <v/>
      </c>
      <c r="B335" t="str">
        <f>IF('Board Summary'!$B$6="","",'Board Summary'!$B$6)</f>
        <v/>
      </c>
      <c r="C335" t="str">
        <f>IF('Board Summary'!$B$7="","",'Board Summary'!$B$7)</f>
        <v/>
      </c>
      <c r="D335" t="str">
        <f>IF('Board Summary'!$B$8="","",'Board Summary'!$B$8)</f>
        <v/>
      </c>
      <c r="E335" s="33" t="str">
        <f>IF('Board Summary'!$B$9="","",'Board Summary'!$B$9)</f>
        <v/>
      </c>
      <c r="F335" s="33" t="str">
        <f>IF('Board Summary'!$C$9="","",'Board Summary'!$C$9)</f>
        <v/>
      </c>
      <c r="G335" s="33" t="str">
        <f>IF('Board Summary'!$E$9="","",'Board Summary'!$E$9)</f>
        <v/>
      </c>
      <c r="H335" t="str">
        <f>'Legacy Export Source'!$A334</f>
        <v>2.7 QR5</v>
      </c>
      <c r="I335" t="str">
        <f>'Legacy Export Source'!$B334</f>
        <v>Not assessed</v>
      </c>
    </row>
    <row r="336" spans="1:9" x14ac:dyDescent="0.35">
      <c r="A336" t="str">
        <f>IF('Board Summary'!$B$5="","",'Board Summary'!$B$5)</f>
        <v/>
      </c>
      <c r="B336" t="str">
        <f>IF('Board Summary'!$B$6="","",'Board Summary'!$B$6)</f>
        <v/>
      </c>
      <c r="C336" t="str">
        <f>IF('Board Summary'!$B$7="","",'Board Summary'!$B$7)</f>
        <v/>
      </c>
      <c r="D336" t="str">
        <f>IF('Board Summary'!$B$8="","",'Board Summary'!$B$8)</f>
        <v/>
      </c>
      <c r="E336" s="33" t="str">
        <f>IF('Board Summary'!$B$9="","",'Board Summary'!$B$9)</f>
        <v/>
      </c>
      <c r="F336" s="33" t="str">
        <f>IF('Board Summary'!$C$9="","",'Board Summary'!$C$9)</f>
        <v/>
      </c>
      <c r="G336" s="33" t="str">
        <f>IF('Board Summary'!$E$9="","",'Board Summary'!$E$9)</f>
        <v/>
      </c>
      <c r="H336" t="str">
        <f>'Legacy Export Source'!$A335</f>
        <v>2.7 QR6</v>
      </c>
      <c r="I336" t="str">
        <f>'Legacy Export Source'!$B335</f>
        <v>Not assessed</v>
      </c>
    </row>
    <row r="337" spans="1:9" x14ac:dyDescent="0.35">
      <c r="A337" t="str">
        <f>IF('Board Summary'!$B$5="","",'Board Summary'!$B$5)</f>
        <v/>
      </c>
      <c r="B337" t="str">
        <f>IF('Board Summary'!$B$6="","",'Board Summary'!$B$6)</f>
        <v/>
      </c>
      <c r="C337" t="str">
        <f>IF('Board Summary'!$B$7="","",'Board Summary'!$B$7)</f>
        <v/>
      </c>
      <c r="D337" t="str">
        <f>IF('Board Summary'!$B$8="","",'Board Summary'!$B$8)</f>
        <v/>
      </c>
      <c r="E337" s="33" t="str">
        <f>IF('Board Summary'!$B$9="","",'Board Summary'!$B$9)</f>
        <v/>
      </c>
      <c r="F337" s="33" t="str">
        <f>IF('Board Summary'!$C$9="","",'Board Summary'!$C$9)</f>
        <v/>
      </c>
      <c r="G337" s="33" t="str">
        <f>IF('Board Summary'!$E$9="","",'Board Summary'!$E$9)</f>
        <v/>
      </c>
      <c r="H337" t="str">
        <f>'Legacy Export Source'!$A336</f>
        <v>2.7 QR7</v>
      </c>
      <c r="I337" t="str">
        <f>'Legacy Export Source'!$B336</f>
        <v>Not assessed</v>
      </c>
    </row>
    <row r="338" spans="1:9" x14ac:dyDescent="0.35">
      <c r="A338" t="str">
        <f>IF('Board Summary'!$B$5="","",'Board Summary'!$B$5)</f>
        <v/>
      </c>
      <c r="B338" t="str">
        <f>IF('Board Summary'!$B$6="","",'Board Summary'!$B$6)</f>
        <v/>
      </c>
      <c r="C338" t="str">
        <f>IF('Board Summary'!$B$7="","",'Board Summary'!$B$7)</f>
        <v/>
      </c>
      <c r="D338" t="str">
        <f>IF('Board Summary'!$B$8="","",'Board Summary'!$B$8)</f>
        <v/>
      </c>
      <c r="E338" s="33" t="str">
        <f>IF('Board Summary'!$B$9="","",'Board Summary'!$B$9)</f>
        <v/>
      </c>
      <c r="F338" s="33" t="str">
        <f>IF('Board Summary'!$C$9="","",'Board Summary'!$C$9)</f>
        <v/>
      </c>
      <c r="G338" s="33" t="str">
        <f>IF('Board Summary'!$E$9="","",'Board Summary'!$E$9)</f>
        <v/>
      </c>
      <c r="H338" t="str">
        <f>'Legacy Export Source'!$A337</f>
        <v>2.7 QR8</v>
      </c>
      <c r="I338" t="str">
        <f>'Legacy Export Source'!$B337</f>
        <v>Not assessed</v>
      </c>
    </row>
    <row r="339" spans="1:9" x14ac:dyDescent="0.35">
      <c r="A339" t="str">
        <f>IF('Board Summary'!$B$5="","",'Board Summary'!$B$5)</f>
        <v/>
      </c>
      <c r="B339" t="str">
        <f>IF('Board Summary'!$B$6="","",'Board Summary'!$B$6)</f>
        <v/>
      </c>
      <c r="C339" t="str">
        <f>IF('Board Summary'!$B$7="","",'Board Summary'!$B$7)</f>
        <v/>
      </c>
      <c r="D339" t="str">
        <f>IF('Board Summary'!$B$8="","",'Board Summary'!$B$8)</f>
        <v/>
      </c>
      <c r="E339" s="33" t="str">
        <f>IF('Board Summary'!$B$9="","",'Board Summary'!$B$9)</f>
        <v/>
      </c>
      <c r="F339" s="33" t="str">
        <f>IF('Board Summary'!$C$9="","",'Board Summary'!$C$9)</f>
        <v/>
      </c>
      <c r="G339" s="33" t="str">
        <f>IF('Board Summary'!$E$9="","",'Board Summary'!$E$9)</f>
        <v/>
      </c>
      <c r="H339" t="str">
        <f>'Legacy Export Source'!$A338</f>
        <v>2.8 MS1</v>
      </c>
      <c r="I339" t="str">
        <f>'Legacy Export Source'!$B338</f>
        <v>Not assessed</v>
      </c>
    </row>
    <row r="340" spans="1:9" x14ac:dyDescent="0.35">
      <c r="A340" t="str">
        <f>IF('Board Summary'!$B$5="","",'Board Summary'!$B$5)</f>
        <v/>
      </c>
      <c r="B340" t="str">
        <f>IF('Board Summary'!$B$6="","",'Board Summary'!$B$6)</f>
        <v/>
      </c>
      <c r="C340" t="str">
        <f>IF('Board Summary'!$B$7="","",'Board Summary'!$B$7)</f>
        <v/>
      </c>
      <c r="D340" t="str">
        <f>IF('Board Summary'!$B$8="","",'Board Summary'!$B$8)</f>
        <v/>
      </c>
      <c r="E340" s="33" t="str">
        <f>IF('Board Summary'!$B$9="","",'Board Summary'!$B$9)</f>
        <v/>
      </c>
      <c r="F340" s="33" t="str">
        <f>IF('Board Summary'!$C$9="","",'Board Summary'!$C$9)</f>
        <v/>
      </c>
      <c r="G340" s="33" t="str">
        <f>IF('Board Summary'!$E$9="","",'Board Summary'!$E$9)</f>
        <v/>
      </c>
      <c r="H340" t="str">
        <f>'Legacy Export Source'!$A339</f>
        <v>2.8 MS2</v>
      </c>
      <c r="I340" t="str">
        <f>'Legacy Export Source'!$B339</f>
        <v>Not assessed</v>
      </c>
    </row>
    <row r="341" spans="1:9" x14ac:dyDescent="0.35">
      <c r="A341" t="str">
        <f>IF('Board Summary'!$B$5="","",'Board Summary'!$B$5)</f>
        <v/>
      </c>
      <c r="B341" t="str">
        <f>IF('Board Summary'!$B$6="","",'Board Summary'!$B$6)</f>
        <v/>
      </c>
      <c r="C341" t="str">
        <f>IF('Board Summary'!$B$7="","",'Board Summary'!$B$7)</f>
        <v/>
      </c>
      <c r="D341" t="str">
        <f>IF('Board Summary'!$B$8="","",'Board Summary'!$B$8)</f>
        <v/>
      </c>
      <c r="E341" s="33" t="str">
        <f>IF('Board Summary'!$B$9="","",'Board Summary'!$B$9)</f>
        <v/>
      </c>
      <c r="F341" s="33" t="str">
        <f>IF('Board Summary'!$C$9="","",'Board Summary'!$C$9)</f>
        <v/>
      </c>
      <c r="G341" s="33" t="str">
        <f>IF('Board Summary'!$E$9="","",'Board Summary'!$E$9)</f>
        <v/>
      </c>
      <c r="H341" t="str">
        <f>'Legacy Export Source'!$A340</f>
        <v>2.8 MS3</v>
      </c>
      <c r="I341" t="str">
        <f>'Legacy Export Source'!$B340</f>
        <v>Not assessed</v>
      </c>
    </row>
    <row r="342" spans="1:9" x14ac:dyDescent="0.35">
      <c r="A342" t="str">
        <f>IF('Board Summary'!$B$5="","",'Board Summary'!$B$5)</f>
        <v/>
      </c>
      <c r="B342" t="str">
        <f>IF('Board Summary'!$B$6="","",'Board Summary'!$B$6)</f>
        <v/>
      </c>
      <c r="C342" t="str">
        <f>IF('Board Summary'!$B$7="","",'Board Summary'!$B$7)</f>
        <v/>
      </c>
      <c r="D342" t="str">
        <f>IF('Board Summary'!$B$8="","",'Board Summary'!$B$8)</f>
        <v/>
      </c>
      <c r="E342" s="33" t="str">
        <f>IF('Board Summary'!$B$9="","",'Board Summary'!$B$9)</f>
        <v/>
      </c>
      <c r="F342" s="33" t="str">
        <f>IF('Board Summary'!$C$9="","",'Board Summary'!$C$9)</f>
        <v/>
      </c>
      <c r="G342" s="33" t="str">
        <f>IF('Board Summary'!$E$9="","",'Board Summary'!$E$9)</f>
        <v/>
      </c>
      <c r="H342" t="str">
        <f>'Legacy Export Source'!$A341</f>
        <v>2.8 MS4</v>
      </c>
      <c r="I342" t="str">
        <f>'Legacy Export Source'!$B341</f>
        <v>Not assessed</v>
      </c>
    </row>
    <row r="343" spans="1:9" x14ac:dyDescent="0.35">
      <c r="A343" t="str">
        <f>IF('Board Summary'!$B$5="","",'Board Summary'!$B$5)</f>
        <v/>
      </c>
      <c r="B343" t="str">
        <f>IF('Board Summary'!$B$6="","",'Board Summary'!$B$6)</f>
        <v/>
      </c>
      <c r="C343" t="str">
        <f>IF('Board Summary'!$B$7="","",'Board Summary'!$B$7)</f>
        <v/>
      </c>
      <c r="D343" t="str">
        <f>IF('Board Summary'!$B$8="","",'Board Summary'!$B$8)</f>
        <v/>
      </c>
      <c r="E343" s="33" t="str">
        <f>IF('Board Summary'!$B$9="","",'Board Summary'!$B$9)</f>
        <v/>
      </c>
      <c r="F343" s="33" t="str">
        <f>IF('Board Summary'!$C$9="","",'Board Summary'!$C$9)</f>
        <v/>
      </c>
      <c r="G343" s="33" t="str">
        <f>IF('Board Summary'!$E$9="","",'Board Summary'!$E$9)</f>
        <v/>
      </c>
      <c r="H343" t="str">
        <f>'Legacy Export Source'!$A342</f>
        <v>2.8 MS5</v>
      </c>
      <c r="I343" t="str">
        <f>'Legacy Export Source'!$B342</f>
        <v>Not assessed</v>
      </c>
    </row>
    <row r="344" spans="1:9" x14ac:dyDescent="0.35">
      <c r="A344" t="str">
        <f>IF('Board Summary'!$B$5="","",'Board Summary'!$B$5)</f>
        <v/>
      </c>
      <c r="B344" t="str">
        <f>IF('Board Summary'!$B$6="","",'Board Summary'!$B$6)</f>
        <v/>
      </c>
      <c r="C344" t="str">
        <f>IF('Board Summary'!$B$7="","",'Board Summary'!$B$7)</f>
        <v/>
      </c>
      <c r="D344" t="str">
        <f>IF('Board Summary'!$B$8="","",'Board Summary'!$B$8)</f>
        <v/>
      </c>
      <c r="E344" s="33" t="str">
        <f>IF('Board Summary'!$B$9="","",'Board Summary'!$B$9)</f>
        <v/>
      </c>
      <c r="F344" s="33" t="str">
        <f>IF('Board Summary'!$C$9="","",'Board Summary'!$C$9)</f>
        <v/>
      </c>
      <c r="G344" s="33" t="str">
        <f>IF('Board Summary'!$E$9="","",'Board Summary'!$E$9)</f>
        <v/>
      </c>
      <c r="H344" t="str">
        <f>'Legacy Export Source'!$A343</f>
        <v>2.8 MS6</v>
      </c>
      <c r="I344" t="str">
        <f>'Legacy Export Source'!$B343</f>
        <v>Not assessed</v>
      </c>
    </row>
    <row r="345" spans="1:9" x14ac:dyDescent="0.35">
      <c r="A345" t="str">
        <f>IF('Board Summary'!$B$5="","",'Board Summary'!$B$5)</f>
        <v/>
      </c>
      <c r="B345" t="str">
        <f>IF('Board Summary'!$B$6="","",'Board Summary'!$B$6)</f>
        <v/>
      </c>
      <c r="C345" t="str">
        <f>IF('Board Summary'!$B$7="","",'Board Summary'!$B$7)</f>
        <v/>
      </c>
      <c r="D345" t="str">
        <f>IF('Board Summary'!$B$8="","",'Board Summary'!$B$8)</f>
        <v/>
      </c>
      <c r="E345" s="33" t="str">
        <f>IF('Board Summary'!$B$9="","",'Board Summary'!$B$9)</f>
        <v/>
      </c>
      <c r="F345" s="33" t="str">
        <f>IF('Board Summary'!$C$9="","",'Board Summary'!$C$9)</f>
        <v/>
      </c>
      <c r="G345" s="33" t="str">
        <f>IF('Board Summary'!$E$9="","",'Board Summary'!$E$9)</f>
        <v/>
      </c>
      <c r="H345" t="str">
        <f>'Legacy Export Source'!$A344</f>
        <v>2.8 MS7</v>
      </c>
      <c r="I345" t="str">
        <f>'Legacy Export Source'!$B344</f>
        <v>Not assessed</v>
      </c>
    </row>
    <row r="346" spans="1:9" x14ac:dyDescent="0.35">
      <c r="A346" t="str">
        <f>IF('Board Summary'!$B$5="","",'Board Summary'!$B$5)</f>
        <v/>
      </c>
      <c r="B346" t="str">
        <f>IF('Board Summary'!$B$6="","",'Board Summary'!$B$6)</f>
        <v/>
      </c>
      <c r="C346" t="str">
        <f>IF('Board Summary'!$B$7="","",'Board Summary'!$B$7)</f>
        <v/>
      </c>
      <c r="D346" t="str">
        <f>IF('Board Summary'!$B$8="","",'Board Summary'!$B$8)</f>
        <v/>
      </c>
      <c r="E346" s="33" t="str">
        <f>IF('Board Summary'!$B$9="","",'Board Summary'!$B$9)</f>
        <v/>
      </c>
      <c r="F346" s="33" t="str">
        <f>IF('Board Summary'!$C$9="","",'Board Summary'!$C$9)</f>
        <v/>
      </c>
      <c r="G346" s="33" t="str">
        <f>IF('Board Summary'!$E$9="","",'Board Summary'!$E$9)</f>
        <v/>
      </c>
      <c r="H346" t="str">
        <f>'Legacy Export Source'!$A345</f>
        <v>2.8 MS8</v>
      </c>
      <c r="I346" t="str">
        <f>'Legacy Export Source'!$B345</f>
        <v>Not assessed</v>
      </c>
    </row>
    <row r="347" spans="1:9" x14ac:dyDescent="0.35">
      <c r="A347" t="str">
        <f>IF('Board Summary'!$B$5="","",'Board Summary'!$B$5)</f>
        <v/>
      </c>
      <c r="B347" t="str">
        <f>IF('Board Summary'!$B$6="","",'Board Summary'!$B$6)</f>
        <v/>
      </c>
      <c r="C347" t="str">
        <f>IF('Board Summary'!$B$7="","",'Board Summary'!$B$7)</f>
        <v/>
      </c>
      <c r="D347" t="str">
        <f>IF('Board Summary'!$B$8="","",'Board Summary'!$B$8)</f>
        <v/>
      </c>
      <c r="E347" s="33" t="str">
        <f>IF('Board Summary'!$B$9="","",'Board Summary'!$B$9)</f>
        <v/>
      </c>
      <c r="F347" s="33" t="str">
        <f>IF('Board Summary'!$C$9="","",'Board Summary'!$C$9)</f>
        <v/>
      </c>
      <c r="G347" s="33" t="str">
        <f>IF('Board Summary'!$E$9="","",'Board Summary'!$E$9)</f>
        <v/>
      </c>
      <c r="H347" t="str">
        <f>'Legacy Export Source'!$A346</f>
        <v>2.8 MS9</v>
      </c>
      <c r="I347" t="str">
        <f>'Legacy Export Source'!$B346</f>
        <v>Not assessed</v>
      </c>
    </row>
    <row r="348" spans="1:9" x14ac:dyDescent="0.35">
      <c r="A348" t="str">
        <f>IF('Board Summary'!$B$5="","",'Board Summary'!$B$5)</f>
        <v/>
      </c>
      <c r="B348" t="str">
        <f>IF('Board Summary'!$B$6="","",'Board Summary'!$B$6)</f>
        <v/>
      </c>
      <c r="C348" t="str">
        <f>IF('Board Summary'!$B$7="","",'Board Summary'!$B$7)</f>
        <v/>
      </c>
      <c r="D348" t="str">
        <f>IF('Board Summary'!$B$8="","",'Board Summary'!$B$8)</f>
        <v/>
      </c>
      <c r="E348" s="33" t="str">
        <f>IF('Board Summary'!$B$9="","",'Board Summary'!$B$9)</f>
        <v/>
      </c>
      <c r="F348" s="33" t="str">
        <f>IF('Board Summary'!$C$9="","",'Board Summary'!$C$9)</f>
        <v/>
      </c>
      <c r="G348" s="33" t="str">
        <f>IF('Board Summary'!$E$9="","",'Board Summary'!$E$9)</f>
        <v/>
      </c>
      <c r="H348" t="str">
        <f>'Legacy Export Source'!$A347</f>
        <v>2.8 QR1</v>
      </c>
      <c r="I348" t="str">
        <f>'Legacy Export Source'!$B347</f>
        <v>Not assessed</v>
      </c>
    </row>
    <row r="349" spans="1:9" x14ac:dyDescent="0.35">
      <c r="A349" t="str">
        <f>IF('Board Summary'!$B$5="","",'Board Summary'!$B$5)</f>
        <v/>
      </c>
      <c r="B349" t="str">
        <f>IF('Board Summary'!$B$6="","",'Board Summary'!$B$6)</f>
        <v/>
      </c>
      <c r="C349" t="str">
        <f>IF('Board Summary'!$B$7="","",'Board Summary'!$B$7)</f>
        <v/>
      </c>
      <c r="D349" t="str">
        <f>IF('Board Summary'!$B$8="","",'Board Summary'!$B$8)</f>
        <v/>
      </c>
      <c r="E349" s="33" t="str">
        <f>IF('Board Summary'!$B$9="","",'Board Summary'!$B$9)</f>
        <v/>
      </c>
      <c r="F349" s="33" t="str">
        <f>IF('Board Summary'!$C$9="","",'Board Summary'!$C$9)</f>
        <v/>
      </c>
      <c r="G349" s="33" t="str">
        <f>IF('Board Summary'!$E$9="","",'Board Summary'!$E$9)</f>
        <v/>
      </c>
      <c r="H349" t="str">
        <f>'Legacy Export Source'!$A348</f>
        <v>2.8 QR2</v>
      </c>
      <c r="I349" t="str">
        <f>'Legacy Export Source'!$B348</f>
        <v>Not assessed</v>
      </c>
    </row>
    <row r="350" spans="1:9" x14ac:dyDescent="0.35">
      <c r="A350" t="str">
        <f>IF('Board Summary'!$B$5="","",'Board Summary'!$B$5)</f>
        <v/>
      </c>
      <c r="B350" t="str">
        <f>IF('Board Summary'!$B$6="","",'Board Summary'!$B$6)</f>
        <v/>
      </c>
      <c r="C350" t="str">
        <f>IF('Board Summary'!$B$7="","",'Board Summary'!$B$7)</f>
        <v/>
      </c>
      <c r="D350" t="str">
        <f>IF('Board Summary'!$B$8="","",'Board Summary'!$B$8)</f>
        <v/>
      </c>
      <c r="E350" s="33" t="str">
        <f>IF('Board Summary'!$B$9="","",'Board Summary'!$B$9)</f>
        <v/>
      </c>
      <c r="F350" s="33" t="str">
        <f>IF('Board Summary'!$C$9="","",'Board Summary'!$C$9)</f>
        <v/>
      </c>
      <c r="G350" s="33" t="str">
        <f>IF('Board Summary'!$E$9="","",'Board Summary'!$E$9)</f>
        <v/>
      </c>
      <c r="H350" t="str">
        <f>'Legacy Export Source'!$A349</f>
        <v>2.8 QR3</v>
      </c>
      <c r="I350" t="str">
        <f>'Legacy Export Source'!$B349</f>
        <v>Not assessed</v>
      </c>
    </row>
    <row r="351" spans="1:9" x14ac:dyDescent="0.35">
      <c r="A351" t="str">
        <f>IF('Board Summary'!$B$5="","",'Board Summary'!$B$5)</f>
        <v/>
      </c>
      <c r="B351" t="str">
        <f>IF('Board Summary'!$B$6="","",'Board Summary'!$B$6)</f>
        <v/>
      </c>
      <c r="C351" t="str">
        <f>IF('Board Summary'!$B$7="","",'Board Summary'!$B$7)</f>
        <v/>
      </c>
      <c r="D351" t="str">
        <f>IF('Board Summary'!$B$8="","",'Board Summary'!$B$8)</f>
        <v/>
      </c>
      <c r="E351" s="33" t="str">
        <f>IF('Board Summary'!$B$9="","",'Board Summary'!$B$9)</f>
        <v/>
      </c>
      <c r="F351" s="33" t="str">
        <f>IF('Board Summary'!$C$9="","",'Board Summary'!$C$9)</f>
        <v/>
      </c>
      <c r="G351" s="33" t="str">
        <f>IF('Board Summary'!$E$9="","",'Board Summary'!$E$9)</f>
        <v/>
      </c>
      <c r="H351" t="str">
        <f>'Legacy Export Source'!$A350</f>
        <v>2.8 QR4</v>
      </c>
      <c r="I351" t="str">
        <f>'Legacy Export Source'!$B350</f>
        <v>Not assessed</v>
      </c>
    </row>
    <row r="352" spans="1:9" x14ac:dyDescent="0.35">
      <c r="A352" t="str">
        <f>IF('Board Summary'!$B$5="","",'Board Summary'!$B$5)</f>
        <v/>
      </c>
      <c r="B352" t="str">
        <f>IF('Board Summary'!$B$6="","",'Board Summary'!$B$6)</f>
        <v/>
      </c>
      <c r="C352" t="str">
        <f>IF('Board Summary'!$B$7="","",'Board Summary'!$B$7)</f>
        <v/>
      </c>
      <c r="D352" t="str">
        <f>IF('Board Summary'!$B$8="","",'Board Summary'!$B$8)</f>
        <v/>
      </c>
      <c r="E352" s="33" t="str">
        <f>IF('Board Summary'!$B$9="","",'Board Summary'!$B$9)</f>
        <v/>
      </c>
      <c r="F352" s="33" t="str">
        <f>IF('Board Summary'!$C$9="","",'Board Summary'!$C$9)</f>
        <v/>
      </c>
      <c r="G352" s="33" t="str">
        <f>IF('Board Summary'!$E$9="","",'Board Summary'!$E$9)</f>
        <v/>
      </c>
      <c r="H352" t="str">
        <f>'Legacy Export Source'!$A351</f>
        <v>2.8 QR5</v>
      </c>
      <c r="I352" t="str">
        <f>'Legacy Export Source'!$B351</f>
        <v>Not assessed</v>
      </c>
    </row>
    <row r="353" spans="1:9" x14ac:dyDescent="0.35">
      <c r="A353" t="str">
        <f>IF('Board Summary'!$B$5="","",'Board Summary'!$B$5)</f>
        <v/>
      </c>
      <c r="B353" t="str">
        <f>IF('Board Summary'!$B$6="","",'Board Summary'!$B$6)</f>
        <v/>
      </c>
      <c r="C353" t="str">
        <f>IF('Board Summary'!$B$7="","",'Board Summary'!$B$7)</f>
        <v/>
      </c>
      <c r="D353" t="str">
        <f>IF('Board Summary'!$B$8="","",'Board Summary'!$B$8)</f>
        <v/>
      </c>
      <c r="E353" s="33" t="str">
        <f>IF('Board Summary'!$B$9="","",'Board Summary'!$B$9)</f>
        <v/>
      </c>
      <c r="F353" s="33" t="str">
        <f>IF('Board Summary'!$C$9="","",'Board Summary'!$C$9)</f>
        <v/>
      </c>
      <c r="G353" s="33" t="str">
        <f>IF('Board Summary'!$E$9="","",'Board Summary'!$E$9)</f>
        <v/>
      </c>
      <c r="H353" t="str">
        <f>'Legacy Export Source'!$A352</f>
        <v>2.8 QR6</v>
      </c>
      <c r="I353" t="str">
        <f>'Legacy Export Source'!$B352</f>
        <v>Not assessed</v>
      </c>
    </row>
    <row r="354" spans="1:9" x14ac:dyDescent="0.35">
      <c r="A354" t="str">
        <f>IF('Board Summary'!$B$5="","",'Board Summary'!$B$5)</f>
        <v/>
      </c>
      <c r="B354" t="str">
        <f>IF('Board Summary'!$B$6="","",'Board Summary'!$B$6)</f>
        <v/>
      </c>
      <c r="C354" t="str">
        <f>IF('Board Summary'!$B$7="","",'Board Summary'!$B$7)</f>
        <v/>
      </c>
      <c r="D354" t="str">
        <f>IF('Board Summary'!$B$8="","",'Board Summary'!$B$8)</f>
        <v/>
      </c>
      <c r="E354" s="33" t="str">
        <f>IF('Board Summary'!$B$9="","",'Board Summary'!$B$9)</f>
        <v/>
      </c>
      <c r="F354" s="33" t="str">
        <f>IF('Board Summary'!$C$9="","",'Board Summary'!$C$9)</f>
        <v/>
      </c>
      <c r="G354" s="33" t="str">
        <f>IF('Board Summary'!$E$9="","",'Board Summary'!$E$9)</f>
        <v/>
      </c>
      <c r="H354" t="str">
        <f>'Legacy Export Source'!$A353</f>
        <v>2.8 QR7</v>
      </c>
      <c r="I354" t="str">
        <f>'Legacy Export Source'!$B353</f>
        <v>Not assessed</v>
      </c>
    </row>
    <row r="355" spans="1:9" x14ac:dyDescent="0.35">
      <c r="A355" t="str">
        <f>IF('Board Summary'!$B$5="","",'Board Summary'!$B$5)</f>
        <v/>
      </c>
      <c r="B355" t="str">
        <f>IF('Board Summary'!$B$6="","",'Board Summary'!$B$6)</f>
        <v/>
      </c>
      <c r="C355" t="str">
        <f>IF('Board Summary'!$B$7="","",'Board Summary'!$B$7)</f>
        <v/>
      </c>
      <c r="D355" t="str">
        <f>IF('Board Summary'!$B$8="","",'Board Summary'!$B$8)</f>
        <v/>
      </c>
      <c r="E355" s="33" t="str">
        <f>IF('Board Summary'!$B$9="","",'Board Summary'!$B$9)</f>
        <v/>
      </c>
      <c r="F355" s="33" t="str">
        <f>IF('Board Summary'!$C$9="","",'Board Summary'!$C$9)</f>
        <v/>
      </c>
      <c r="G355" s="33" t="str">
        <f>IF('Board Summary'!$E$9="","",'Board Summary'!$E$9)</f>
        <v/>
      </c>
      <c r="H355" t="str">
        <f>'Legacy Export Source'!$A354</f>
        <v>2.8 QR8</v>
      </c>
      <c r="I355" t="str">
        <f>'Legacy Export Source'!$B354</f>
        <v>Not assessed</v>
      </c>
    </row>
    <row r="356" spans="1:9" x14ac:dyDescent="0.35">
      <c r="A356" t="str">
        <f>IF('Board Summary'!$B$5="","",'Board Summary'!$B$5)</f>
        <v/>
      </c>
      <c r="B356" t="str">
        <f>IF('Board Summary'!$B$6="","",'Board Summary'!$B$6)</f>
        <v/>
      </c>
      <c r="C356" t="str">
        <f>IF('Board Summary'!$B$7="","",'Board Summary'!$B$7)</f>
        <v/>
      </c>
      <c r="D356" t="str">
        <f>IF('Board Summary'!$B$8="","",'Board Summary'!$B$8)</f>
        <v/>
      </c>
      <c r="E356" s="33" t="str">
        <f>IF('Board Summary'!$B$9="","",'Board Summary'!$B$9)</f>
        <v/>
      </c>
      <c r="F356" s="33" t="str">
        <f>IF('Board Summary'!$C$9="","",'Board Summary'!$C$9)</f>
        <v/>
      </c>
      <c r="G356" s="33" t="str">
        <f>IF('Board Summary'!$E$9="","",'Board Summary'!$E$9)</f>
        <v/>
      </c>
      <c r="H356" t="str">
        <f>'Legacy Export Source'!$A355</f>
        <v>2.8 QR9</v>
      </c>
      <c r="I356" t="str">
        <f>'Legacy Export Source'!$B355</f>
        <v>Not assessed</v>
      </c>
    </row>
    <row r="357" spans="1:9" x14ac:dyDescent="0.35">
      <c r="A357" t="str">
        <f>IF('Board Summary'!$B$5="","",'Board Summary'!$B$5)</f>
        <v/>
      </c>
      <c r="B357" t="str">
        <f>IF('Board Summary'!$B$6="","",'Board Summary'!$B$6)</f>
        <v/>
      </c>
      <c r="C357" t="str">
        <f>IF('Board Summary'!$B$7="","",'Board Summary'!$B$7)</f>
        <v/>
      </c>
      <c r="D357" t="str">
        <f>IF('Board Summary'!$B$8="","",'Board Summary'!$B$8)</f>
        <v/>
      </c>
      <c r="E357" s="33" t="str">
        <f>IF('Board Summary'!$B$9="","",'Board Summary'!$B$9)</f>
        <v/>
      </c>
      <c r="F357" s="33" t="str">
        <f>IF('Board Summary'!$C$9="","",'Board Summary'!$C$9)</f>
        <v/>
      </c>
      <c r="G357" s="33" t="str">
        <f>IF('Board Summary'!$E$9="","",'Board Summary'!$E$9)</f>
        <v/>
      </c>
      <c r="H357" t="str">
        <f>'Legacy Export Source'!$A356</f>
        <v>2.9 MS1</v>
      </c>
      <c r="I357" t="str">
        <f>'Legacy Export Source'!$B356</f>
        <v>Not assessed</v>
      </c>
    </row>
    <row r="358" spans="1:9" x14ac:dyDescent="0.35">
      <c r="A358" t="str">
        <f>IF('Board Summary'!$B$5="","",'Board Summary'!$B$5)</f>
        <v/>
      </c>
      <c r="B358" t="str">
        <f>IF('Board Summary'!$B$6="","",'Board Summary'!$B$6)</f>
        <v/>
      </c>
      <c r="C358" t="str">
        <f>IF('Board Summary'!$B$7="","",'Board Summary'!$B$7)</f>
        <v/>
      </c>
      <c r="D358" t="str">
        <f>IF('Board Summary'!$B$8="","",'Board Summary'!$B$8)</f>
        <v/>
      </c>
      <c r="E358" s="33" t="str">
        <f>IF('Board Summary'!$B$9="","",'Board Summary'!$B$9)</f>
        <v/>
      </c>
      <c r="F358" s="33" t="str">
        <f>IF('Board Summary'!$C$9="","",'Board Summary'!$C$9)</f>
        <v/>
      </c>
      <c r="G358" s="33" t="str">
        <f>IF('Board Summary'!$E$9="","",'Board Summary'!$E$9)</f>
        <v/>
      </c>
      <c r="H358" t="str">
        <f>'Legacy Export Source'!$A357</f>
        <v>2.9 MS2</v>
      </c>
      <c r="I358" t="str">
        <f>'Legacy Export Source'!$B357</f>
        <v>Not assessed</v>
      </c>
    </row>
    <row r="359" spans="1:9" x14ac:dyDescent="0.35">
      <c r="A359" t="str">
        <f>IF('Board Summary'!$B$5="","",'Board Summary'!$B$5)</f>
        <v/>
      </c>
      <c r="B359" t="str">
        <f>IF('Board Summary'!$B$6="","",'Board Summary'!$B$6)</f>
        <v/>
      </c>
      <c r="C359" t="str">
        <f>IF('Board Summary'!$B$7="","",'Board Summary'!$B$7)</f>
        <v/>
      </c>
      <c r="D359" t="str">
        <f>IF('Board Summary'!$B$8="","",'Board Summary'!$B$8)</f>
        <v/>
      </c>
      <c r="E359" s="33" t="str">
        <f>IF('Board Summary'!$B$9="","",'Board Summary'!$B$9)</f>
        <v/>
      </c>
      <c r="F359" s="33" t="str">
        <f>IF('Board Summary'!$C$9="","",'Board Summary'!$C$9)</f>
        <v/>
      </c>
      <c r="G359" s="33" t="str">
        <f>IF('Board Summary'!$E$9="","",'Board Summary'!$E$9)</f>
        <v/>
      </c>
      <c r="H359" t="str">
        <f>'Legacy Export Source'!$A358</f>
        <v>2.9 MS3</v>
      </c>
      <c r="I359" t="str">
        <f>'Legacy Export Source'!$B358</f>
        <v>Not assessed</v>
      </c>
    </row>
    <row r="360" spans="1:9" x14ac:dyDescent="0.35">
      <c r="A360" t="str">
        <f>IF('Board Summary'!$B$5="","",'Board Summary'!$B$5)</f>
        <v/>
      </c>
      <c r="B360" t="str">
        <f>IF('Board Summary'!$B$6="","",'Board Summary'!$B$6)</f>
        <v/>
      </c>
      <c r="C360" t="str">
        <f>IF('Board Summary'!$B$7="","",'Board Summary'!$B$7)</f>
        <v/>
      </c>
      <c r="D360" t="str">
        <f>IF('Board Summary'!$B$8="","",'Board Summary'!$B$8)</f>
        <v/>
      </c>
      <c r="E360" s="33" t="str">
        <f>IF('Board Summary'!$B$9="","",'Board Summary'!$B$9)</f>
        <v/>
      </c>
      <c r="F360" s="33" t="str">
        <f>IF('Board Summary'!$C$9="","",'Board Summary'!$C$9)</f>
        <v/>
      </c>
      <c r="G360" s="33" t="str">
        <f>IF('Board Summary'!$E$9="","",'Board Summary'!$E$9)</f>
        <v/>
      </c>
      <c r="H360" t="str">
        <f>'Legacy Export Source'!$A359</f>
        <v>2.9 MS4</v>
      </c>
      <c r="I360" t="str">
        <f>'Legacy Export Source'!$B359</f>
        <v>Not assessed</v>
      </c>
    </row>
    <row r="361" spans="1:9" x14ac:dyDescent="0.35">
      <c r="A361" t="str">
        <f>IF('Board Summary'!$B$5="","",'Board Summary'!$B$5)</f>
        <v/>
      </c>
      <c r="B361" t="str">
        <f>IF('Board Summary'!$B$6="","",'Board Summary'!$B$6)</f>
        <v/>
      </c>
      <c r="C361" t="str">
        <f>IF('Board Summary'!$B$7="","",'Board Summary'!$B$7)</f>
        <v/>
      </c>
      <c r="D361" t="str">
        <f>IF('Board Summary'!$B$8="","",'Board Summary'!$B$8)</f>
        <v/>
      </c>
      <c r="E361" s="33" t="str">
        <f>IF('Board Summary'!$B$9="","",'Board Summary'!$B$9)</f>
        <v/>
      </c>
      <c r="F361" s="33" t="str">
        <f>IF('Board Summary'!$C$9="","",'Board Summary'!$C$9)</f>
        <v/>
      </c>
      <c r="G361" s="33" t="str">
        <f>IF('Board Summary'!$E$9="","",'Board Summary'!$E$9)</f>
        <v/>
      </c>
      <c r="H361" t="str">
        <f>'Legacy Export Source'!$A360</f>
        <v>2.9 MS5</v>
      </c>
      <c r="I361" t="str">
        <f>'Legacy Export Source'!$B360</f>
        <v>Not assessed</v>
      </c>
    </row>
    <row r="362" spans="1:9" x14ac:dyDescent="0.35">
      <c r="A362" t="str">
        <f>IF('Board Summary'!$B$5="","",'Board Summary'!$B$5)</f>
        <v/>
      </c>
      <c r="B362" t="str">
        <f>IF('Board Summary'!$B$6="","",'Board Summary'!$B$6)</f>
        <v/>
      </c>
      <c r="C362" t="str">
        <f>IF('Board Summary'!$B$7="","",'Board Summary'!$B$7)</f>
        <v/>
      </c>
      <c r="D362" t="str">
        <f>IF('Board Summary'!$B$8="","",'Board Summary'!$B$8)</f>
        <v/>
      </c>
      <c r="E362" s="33" t="str">
        <f>IF('Board Summary'!$B$9="","",'Board Summary'!$B$9)</f>
        <v/>
      </c>
      <c r="F362" s="33" t="str">
        <f>IF('Board Summary'!$C$9="","",'Board Summary'!$C$9)</f>
        <v/>
      </c>
      <c r="G362" s="33" t="str">
        <f>IF('Board Summary'!$E$9="","",'Board Summary'!$E$9)</f>
        <v/>
      </c>
      <c r="H362" t="str">
        <f>'Legacy Export Source'!$A361</f>
        <v>2.9 MS6</v>
      </c>
      <c r="I362" t="str">
        <f>'Legacy Export Source'!$B361</f>
        <v>Not assessed</v>
      </c>
    </row>
    <row r="363" spans="1:9" x14ac:dyDescent="0.35">
      <c r="A363" t="str">
        <f>IF('Board Summary'!$B$5="","",'Board Summary'!$B$5)</f>
        <v/>
      </c>
      <c r="B363" t="str">
        <f>IF('Board Summary'!$B$6="","",'Board Summary'!$B$6)</f>
        <v/>
      </c>
      <c r="C363" t="str">
        <f>IF('Board Summary'!$B$7="","",'Board Summary'!$B$7)</f>
        <v/>
      </c>
      <c r="D363" t="str">
        <f>IF('Board Summary'!$B$8="","",'Board Summary'!$B$8)</f>
        <v/>
      </c>
      <c r="E363" s="33" t="str">
        <f>IF('Board Summary'!$B$9="","",'Board Summary'!$B$9)</f>
        <v/>
      </c>
      <c r="F363" s="33" t="str">
        <f>IF('Board Summary'!$C$9="","",'Board Summary'!$C$9)</f>
        <v/>
      </c>
      <c r="G363" s="33" t="str">
        <f>IF('Board Summary'!$E$9="","",'Board Summary'!$E$9)</f>
        <v/>
      </c>
      <c r="H363" t="str">
        <f>'Legacy Export Source'!$A362</f>
        <v>2.9 MS7</v>
      </c>
      <c r="I363" t="str">
        <f>'Legacy Export Source'!$B362</f>
        <v>Not assessed</v>
      </c>
    </row>
    <row r="364" spans="1:9" x14ac:dyDescent="0.35">
      <c r="A364" t="str">
        <f>IF('Board Summary'!$B$5="","",'Board Summary'!$B$5)</f>
        <v/>
      </c>
      <c r="B364" t="str">
        <f>IF('Board Summary'!$B$6="","",'Board Summary'!$B$6)</f>
        <v/>
      </c>
      <c r="C364" t="str">
        <f>IF('Board Summary'!$B$7="","",'Board Summary'!$B$7)</f>
        <v/>
      </c>
      <c r="D364" t="str">
        <f>IF('Board Summary'!$B$8="","",'Board Summary'!$B$8)</f>
        <v/>
      </c>
      <c r="E364" s="33" t="str">
        <f>IF('Board Summary'!$B$9="","",'Board Summary'!$B$9)</f>
        <v/>
      </c>
      <c r="F364" s="33" t="str">
        <f>IF('Board Summary'!$C$9="","",'Board Summary'!$C$9)</f>
        <v/>
      </c>
      <c r="G364" s="33" t="str">
        <f>IF('Board Summary'!$E$9="","",'Board Summary'!$E$9)</f>
        <v/>
      </c>
      <c r="H364" t="str">
        <f>'Legacy Export Source'!$A363</f>
        <v>2.9 MS8</v>
      </c>
      <c r="I364" t="str">
        <f>'Legacy Export Source'!$B363</f>
        <v>Not assessed</v>
      </c>
    </row>
    <row r="365" spans="1:9" x14ac:dyDescent="0.35">
      <c r="A365" t="str">
        <f>IF('Board Summary'!$B$5="","",'Board Summary'!$B$5)</f>
        <v/>
      </c>
      <c r="B365" t="str">
        <f>IF('Board Summary'!$B$6="","",'Board Summary'!$B$6)</f>
        <v/>
      </c>
      <c r="C365" t="str">
        <f>IF('Board Summary'!$B$7="","",'Board Summary'!$B$7)</f>
        <v/>
      </c>
      <c r="D365" t="str">
        <f>IF('Board Summary'!$B$8="","",'Board Summary'!$B$8)</f>
        <v/>
      </c>
      <c r="E365" s="33" t="str">
        <f>IF('Board Summary'!$B$9="","",'Board Summary'!$B$9)</f>
        <v/>
      </c>
      <c r="F365" s="33" t="str">
        <f>IF('Board Summary'!$C$9="","",'Board Summary'!$C$9)</f>
        <v/>
      </c>
      <c r="G365" s="33" t="str">
        <f>IF('Board Summary'!$E$9="","",'Board Summary'!$E$9)</f>
        <v/>
      </c>
      <c r="H365" t="str">
        <f>'Legacy Export Source'!$A364</f>
        <v>2.9 MS9</v>
      </c>
      <c r="I365" t="str">
        <f>'Legacy Export Source'!$B364</f>
        <v>Not assessed</v>
      </c>
    </row>
    <row r="366" spans="1:9" x14ac:dyDescent="0.35">
      <c r="A366" t="str">
        <f>IF('Board Summary'!$B$5="","",'Board Summary'!$B$5)</f>
        <v/>
      </c>
      <c r="B366" t="str">
        <f>IF('Board Summary'!$B$6="","",'Board Summary'!$B$6)</f>
        <v/>
      </c>
      <c r="C366" t="str">
        <f>IF('Board Summary'!$B$7="","",'Board Summary'!$B$7)</f>
        <v/>
      </c>
      <c r="D366" t="str">
        <f>IF('Board Summary'!$B$8="","",'Board Summary'!$B$8)</f>
        <v/>
      </c>
      <c r="E366" s="33" t="str">
        <f>IF('Board Summary'!$B$9="","",'Board Summary'!$B$9)</f>
        <v/>
      </c>
      <c r="F366" s="33" t="str">
        <f>IF('Board Summary'!$C$9="","",'Board Summary'!$C$9)</f>
        <v/>
      </c>
      <c r="G366" s="33" t="str">
        <f>IF('Board Summary'!$E$9="","",'Board Summary'!$E$9)</f>
        <v/>
      </c>
      <c r="H366" t="str">
        <f>'Legacy Export Source'!$A365</f>
        <v>2.9 QR1</v>
      </c>
      <c r="I366" t="str">
        <f>'Legacy Export Source'!$B365</f>
        <v>Not assessed</v>
      </c>
    </row>
    <row r="367" spans="1:9" x14ac:dyDescent="0.35">
      <c r="A367" t="str">
        <f>IF('Board Summary'!$B$5="","",'Board Summary'!$B$5)</f>
        <v/>
      </c>
      <c r="B367" t="str">
        <f>IF('Board Summary'!$B$6="","",'Board Summary'!$B$6)</f>
        <v/>
      </c>
      <c r="C367" t="str">
        <f>IF('Board Summary'!$B$7="","",'Board Summary'!$B$7)</f>
        <v/>
      </c>
      <c r="D367" t="str">
        <f>IF('Board Summary'!$B$8="","",'Board Summary'!$B$8)</f>
        <v/>
      </c>
      <c r="E367" s="33" t="str">
        <f>IF('Board Summary'!$B$9="","",'Board Summary'!$B$9)</f>
        <v/>
      </c>
      <c r="F367" s="33" t="str">
        <f>IF('Board Summary'!$C$9="","",'Board Summary'!$C$9)</f>
        <v/>
      </c>
      <c r="G367" s="33" t="str">
        <f>IF('Board Summary'!$E$9="","",'Board Summary'!$E$9)</f>
        <v/>
      </c>
      <c r="H367" t="str">
        <f>'Legacy Export Source'!$A366</f>
        <v>2.9 QR2</v>
      </c>
      <c r="I367" t="str">
        <f>'Legacy Export Source'!$B366</f>
        <v>Not assessed</v>
      </c>
    </row>
    <row r="368" spans="1:9" x14ac:dyDescent="0.35">
      <c r="A368" t="str">
        <f>IF('Board Summary'!$B$5="","",'Board Summary'!$B$5)</f>
        <v/>
      </c>
      <c r="B368" t="str">
        <f>IF('Board Summary'!$B$6="","",'Board Summary'!$B$6)</f>
        <v/>
      </c>
      <c r="C368" t="str">
        <f>IF('Board Summary'!$B$7="","",'Board Summary'!$B$7)</f>
        <v/>
      </c>
      <c r="D368" t="str">
        <f>IF('Board Summary'!$B$8="","",'Board Summary'!$B$8)</f>
        <v/>
      </c>
      <c r="E368" s="33" t="str">
        <f>IF('Board Summary'!$B$9="","",'Board Summary'!$B$9)</f>
        <v/>
      </c>
      <c r="F368" s="33" t="str">
        <f>IF('Board Summary'!$C$9="","",'Board Summary'!$C$9)</f>
        <v/>
      </c>
      <c r="G368" s="33" t="str">
        <f>IF('Board Summary'!$E$9="","",'Board Summary'!$E$9)</f>
        <v/>
      </c>
      <c r="H368" t="str">
        <f>'Legacy Export Source'!$A367</f>
        <v>2.9 QR3</v>
      </c>
      <c r="I368" t="str">
        <f>'Legacy Export Source'!$B367</f>
        <v>Not assessed</v>
      </c>
    </row>
    <row r="369" spans="1:9" x14ac:dyDescent="0.35">
      <c r="A369" t="str">
        <f>IF('Board Summary'!$B$5="","",'Board Summary'!$B$5)</f>
        <v/>
      </c>
      <c r="B369" t="str">
        <f>IF('Board Summary'!$B$6="","",'Board Summary'!$B$6)</f>
        <v/>
      </c>
      <c r="C369" t="str">
        <f>IF('Board Summary'!$B$7="","",'Board Summary'!$B$7)</f>
        <v/>
      </c>
      <c r="D369" t="str">
        <f>IF('Board Summary'!$B$8="","",'Board Summary'!$B$8)</f>
        <v/>
      </c>
      <c r="E369" s="33" t="str">
        <f>IF('Board Summary'!$B$9="","",'Board Summary'!$B$9)</f>
        <v/>
      </c>
      <c r="F369" s="33" t="str">
        <f>IF('Board Summary'!$C$9="","",'Board Summary'!$C$9)</f>
        <v/>
      </c>
      <c r="G369" s="33" t="str">
        <f>IF('Board Summary'!$E$9="","",'Board Summary'!$E$9)</f>
        <v/>
      </c>
      <c r="H369" t="str">
        <f>'Legacy Export Source'!$A368</f>
        <v>2.9 QR4</v>
      </c>
      <c r="I369" t="str">
        <f>'Legacy Export Source'!$B368</f>
        <v>Not assessed</v>
      </c>
    </row>
    <row r="370" spans="1:9" x14ac:dyDescent="0.35">
      <c r="A370" t="str">
        <f>IF('Board Summary'!$B$5="","",'Board Summary'!$B$5)</f>
        <v/>
      </c>
      <c r="B370" t="str">
        <f>IF('Board Summary'!$B$6="","",'Board Summary'!$B$6)</f>
        <v/>
      </c>
      <c r="C370" t="str">
        <f>IF('Board Summary'!$B$7="","",'Board Summary'!$B$7)</f>
        <v/>
      </c>
      <c r="D370" t="str">
        <f>IF('Board Summary'!$B$8="","",'Board Summary'!$B$8)</f>
        <v/>
      </c>
      <c r="E370" s="33" t="str">
        <f>IF('Board Summary'!$B$9="","",'Board Summary'!$B$9)</f>
        <v/>
      </c>
      <c r="F370" s="33" t="str">
        <f>IF('Board Summary'!$C$9="","",'Board Summary'!$C$9)</f>
        <v/>
      </c>
      <c r="G370" s="33" t="str">
        <f>IF('Board Summary'!$E$9="","",'Board Summary'!$E$9)</f>
        <v/>
      </c>
      <c r="H370" t="str">
        <f>'Legacy Export Source'!$A369</f>
        <v>2.9 QR5</v>
      </c>
      <c r="I370" t="str">
        <f>'Legacy Export Source'!$B369</f>
        <v>Not assessed</v>
      </c>
    </row>
    <row r="371" spans="1:9" x14ac:dyDescent="0.35">
      <c r="A371" t="str">
        <f>IF('Board Summary'!$B$5="","",'Board Summary'!$B$5)</f>
        <v/>
      </c>
      <c r="B371" t="str">
        <f>IF('Board Summary'!$B$6="","",'Board Summary'!$B$6)</f>
        <v/>
      </c>
      <c r="C371" t="str">
        <f>IF('Board Summary'!$B$7="","",'Board Summary'!$B$7)</f>
        <v/>
      </c>
      <c r="D371" t="str">
        <f>IF('Board Summary'!$B$8="","",'Board Summary'!$B$8)</f>
        <v/>
      </c>
      <c r="E371" s="33" t="str">
        <f>IF('Board Summary'!$B$9="","",'Board Summary'!$B$9)</f>
        <v/>
      </c>
      <c r="F371" s="33" t="str">
        <f>IF('Board Summary'!$C$9="","",'Board Summary'!$C$9)</f>
        <v/>
      </c>
      <c r="G371" s="33" t="str">
        <f>IF('Board Summary'!$E$9="","",'Board Summary'!$E$9)</f>
        <v/>
      </c>
      <c r="H371" t="str">
        <f>'Legacy Export Source'!$A370</f>
        <v>2.10 MS1</v>
      </c>
      <c r="I371" t="str">
        <f>'Legacy Export Source'!$B370</f>
        <v>Not assessed</v>
      </c>
    </row>
    <row r="372" spans="1:9" x14ac:dyDescent="0.35">
      <c r="A372" t="str">
        <f>IF('Board Summary'!$B$5="","",'Board Summary'!$B$5)</f>
        <v/>
      </c>
      <c r="B372" t="str">
        <f>IF('Board Summary'!$B$6="","",'Board Summary'!$B$6)</f>
        <v/>
      </c>
      <c r="C372" t="str">
        <f>IF('Board Summary'!$B$7="","",'Board Summary'!$B$7)</f>
        <v/>
      </c>
      <c r="D372" t="str">
        <f>IF('Board Summary'!$B$8="","",'Board Summary'!$B$8)</f>
        <v/>
      </c>
      <c r="E372" s="33" t="str">
        <f>IF('Board Summary'!$B$9="","",'Board Summary'!$B$9)</f>
        <v/>
      </c>
      <c r="F372" s="33" t="str">
        <f>IF('Board Summary'!$C$9="","",'Board Summary'!$C$9)</f>
        <v/>
      </c>
      <c r="G372" s="33" t="str">
        <f>IF('Board Summary'!$E$9="","",'Board Summary'!$E$9)</f>
        <v/>
      </c>
      <c r="H372" t="str">
        <f>'Legacy Export Source'!$A371</f>
        <v>2.10 MS2</v>
      </c>
      <c r="I372" t="str">
        <f>'Legacy Export Source'!$B371</f>
        <v>Not assessed</v>
      </c>
    </row>
    <row r="373" spans="1:9" x14ac:dyDescent="0.35">
      <c r="A373" t="str">
        <f>IF('Board Summary'!$B$5="","",'Board Summary'!$B$5)</f>
        <v/>
      </c>
      <c r="B373" t="str">
        <f>IF('Board Summary'!$B$6="","",'Board Summary'!$B$6)</f>
        <v/>
      </c>
      <c r="C373" t="str">
        <f>IF('Board Summary'!$B$7="","",'Board Summary'!$B$7)</f>
        <v/>
      </c>
      <c r="D373" t="str">
        <f>IF('Board Summary'!$B$8="","",'Board Summary'!$B$8)</f>
        <v/>
      </c>
      <c r="E373" s="33" t="str">
        <f>IF('Board Summary'!$B$9="","",'Board Summary'!$B$9)</f>
        <v/>
      </c>
      <c r="F373" s="33" t="str">
        <f>IF('Board Summary'!$C$9="","",'Board Summary'!$C$9)</f>
        <v/>
      </c>
      <c r="G373" s="33" t="str">
        <f>IF('Board Summary'!$E$9="","",'Board Summary'!$E$9)</f>
        <v/>
      </c>
      <c r="H373" t="str">
        <f>'Legacy Export Source'!$A372</f>
        <v>2.10 MS3</v>
      </c>
      <c r="I373" t="str">
        <f>'Legacy Export Source'!$B372</f>
        <v>Not assessed</v>
      </c>
    </row>
    <row r="374" spans="1:9" x14ac:dyDescent="0.35">
      <c r="A374" t="str">
        <f>IF('Board Summary'!$B$5="","",'Board Summary'!$B$5)</f>
        <v/>
      </c>
      <c r="B374" t="str">
        <f>IF('Board Summary'!$B$6="","",'Board Summary'!$B$6)</f>
        <v/>
      </c>
      <c r="C374" t="str">
        <f>IF('Board Summary'!$B$7="","",'Board Summary'!$B$7)</f>
        <v/>
      </c>
      <c r="D374" t="str">
        <f>IF('Board Summary'!$B$8="","",'Board Summary'!$B$8)</f>
        <v/>
      </c>
      <c r="E374" s="33" t="str">
        <f>IF('Board Summary'!$B$9="","",'Board Summary'!$B$9)</f>
        <v/>
      </c>
      <c r="F374" s="33" t="str">
        <f>IF('Board Summary'!$C$9="","",'Board Summary'!$C$9)</f>
        <v/>
      </c>
      <c r="G374" s="33" t="str">
        <f>IF('Board Summary'!$E$9="","",'Board Summary'!$E$9)</f>
        <v/>
      </c>
      <c r="H374" t="str">
        <f>'Legacy Export Source'!$A373</f>
        <v>2.10 MS4</v>
      </c>
      <c r="I374" t="str">
        <f>'Legacy Export Source'!$B373</f>
        <v>Not assessed</v>
      </c>
    </row>
    <row r="375" spans="1:9" x14ac:dyDescent="0.35">
      <c r="A375" t="str">
        <f>IF('Board Summary'!$B$5="","",'Board Summary'!$B$5)</f>
        <v/>
      </c>
      <c r="B375" t="str">
        <f>IF('Board Summary'!$B$6="","",'Board Summary'!$B$6)</f>
        <v/>
      </c>
      <c r="C375" t="str">
        <f>IF('Board Summary'!$B$7="","",'Board Summary'!$B$7)</f>
        <v/>
      </c>
      <c r="D375" t="str">
        <f>IF('Board Summary'!$B$8="","",'Board Summary'!$B$8)</f>
        <v/>
      </c>
      <c r="E375" s="33" t="str">
        <f>IF('Board Summary'!$B$9="","",'Board Summary'!$B$9)</f>
        <v/>
      </c>
      <c r="F375" s="33" t="str">
        <f>IF('Board Summary'!$C$9="","",'Board Summary'!$C$9)</f>
        <v/>
      </c>
      <c r="G375" s="33" t="str">
        <f>IF('Board Summary'!$E$9="","",'Board Summary'!$E$9)</f>
        <v/>
      </c>
      <c r="H375" t="str">
        <f>'Legacy Export Source'!$A374</f>
        <v>2.10 MS5</v>
      </c>
      <c r="I375" t="str">
        <f>'Legacy Export Source'!$B374</f>
        <v>Not assessed</v>
      </c>
    </row>
    <row r="376" spans="1:9" x14ac:dyDescent="0.35">
      <c r="A376" t="str">
        <f>IF('Board Summary'!$B$5="","",'Board Summary'!$B$5)</f>
        <v/>
      </c>
      <c r="B376" t="str">
        <f>IF('Board Summary'!$B$6="","",'Board Summary'!$B$6)</f>
        <v/>
      </c>
      <c r="C376" t="str">
        <f>IF('Board Summary'!$B$7="","",'Board Summary'!$B$7)</f>
        <v/>
      </c>
      <c r="D376" t="str">
        <f>IF('Board Summary'!$B$8="","",'Board Summary'!$B$8)</f>
        <v/>
      </c>
      <c r="E376" s="33" t="str">
        <f>IF('Board Summary'!$B$9="","",'Board Summary'!$B$9)</f>
        <v/>
      </c>
      <c r="F376" s="33" t="str">
        <f>IF('Board Summary'!$C$9="","",'Board Summary'!$C$9)</f>
        <v/>
      </c>
      <c r="G376" s="33" t="str">
        <f>IF('Board Summary'!$E$9="","",'Board Summary'!$E$9)</f>
        <v/>
      </c>
      <c r="H376" t="str">
        <f>'Legacy Export Source'!$A375</f>
        <v>2.10 MS6</v>
      </c>
      <c r="I376" t="str">
        <f>'Legacy Export Source'!$B375</f>
        <v>Not assessed</v>
      </c>
    </row>
    <row r="377" spans="1:9" x14ac:dyDescent="0.35">
      <c r="A377" t="str">
        <f>IF('Board Summary'!$B$5="","",'Board Summary'!$B$5)</f>
        <v/>
      </c>
      <c r="B377" t="str">
        <f>IF('Board Summary'!$B$6="","",'Board Summary'!$B$6)</f>
        <v/>
      </c>
      <c r="C377" t="str">
        <f>IF('Board Summary'!$B$7="","",'Board Summary'!$B$7)</f>
        <v/>
      </c>
      <c r="D377" t="str">
        <f>IF('Board Summary'!$B$8="","",'Board Summary'!$B$8)</f>
        <v/>
      </c>
      <c r="E377" s="33" t="str">
        <f>IF('Board Summary'!$B$9="","",'Board Summary'!$B$9)</f>
        <v/>
      </c>
      <c r="F377" s="33" t="str">
        <f>IF('Board Summary'!$C$9="","",'Board Summary'!$C$9)</f>
        <v/>
      </c>
      <c r="G377" s="33" t="str">
        <f>IF('Board Summary'!$E$9="","",'Board Summary'!$E$9)</f>
        <v/>
      </c>
      <c r="H377" t="str">
        <f>'Legacy Export Source'!$A376</f>
        <v>2.10 MS7</v>
      </c>
      <c r="I377" t="str">
        <f>'Legacy Export Source'!$B376</f>
        <v>Not assessed</v>
      </c>
    </row>
    <row r="378" spans="1:9" x14ac:dyDescent="0.35">
      <c r="A378" t="str">
        <f>IF('Board Summary'!$B$5="","",'Board Summary'!$B$5)</f>
        <v/>
      </c>
      <c r="B378" t="str">
        <f>IF('Board Summary'!$B$6="","",'Board Summary'!$B$6)</f>
        <v/>
      </c>
      <c r="C378" t="str">
        <f>IF('Board Summary'!$B$7="","",'Board Summary'!$B$7)</f>
        <v/>
      </c>
      <c r="D378" t="str">
        <f>IF('Board Summary'!$B$8="","",'Board Summary'!$B$8)</f>
        <v/>
      </c>
      <c r="E378" s="33" t="str">
        <f>IF('Board Summary'!$B$9="","",'Board Summary'!$B$9)</f>
        <v/>
      </c>
      <c r="F378" s="33" t="str">
        <f>IF('Board Summary'!$C$9="","",'Board Summary'!$C$9)</f>
        <v/>
      </c>
      <c r="G378" s="33" t="str">
        <f>IF('Board Summary'!$E$9="","",'Board Summary'!$E$9)</f>
        <v/>
      </c>
      <c r="H378" t="str">
        <f>'Legacy Export Source'!$A377</f>
        <v>2.10 MS8</v>
      </c>
      <c r="I378" t="str">
        <f>'Legacy Export Source'!$B377</f>
        <v>Not assessed</v>
      </c>
    </row>
    <row r="379" spans="1:9" x14ac:dyDescent="0.35">
      <c r="A379" t="str">
        <f>IF('Board Summary'!$B$5="","",'Board Summary'!$B$5)</f>
        <v/>
      </c>
      <c r="B379" t="str">
        <f>IF('Board Summary'!$B$6="","",'Board Summary'!$B$6)</f>
        <v/>
      </c>
      <c r="C379" t="str">
        <f>IF('Board Summary'!$B$7="","",'Board Summary'!$B$7)</f>
        <v/>
      </c>
      <c r="D379" t="str">
        <f>IF('Board Summary'!$B$8="","",'Board Summary'!$B$8)</f>
        <v/>
      </c>
      <c r="E379" s="33" t="str">
        <f>IF('Board Summary'!$B$9="","",'Board Summary'!$B$9)</f>
        <v/>
      </c>
      <c r="F379" s="33" t="str">
        <f>IF('Board Summary'!$C$9="","",'Board Summary'!$C$9)</f>
        <v/>
      </c>
      <c r="G379" s="33" t="str">
        <f>IF('Board Summary'!$E$9="","",'Board Summary'!$E$9)</f>
        <v/>
      </c>
      <c r="H379" t="str">
        <f>'Legacy Export Source'!$A378</f>
        <v>2.10 MS9</v>
      </c>
      <c r="I379" t="str">
        <f>'Legacy Export Source'!$B378</f>
        <v>Not assessed</v>
      </c>
    </row>
    <row r="380" spans="1:9" x14ac:dyDescent="0.35">
      <c r="A380" t="str">
        <f>IF('Board Summary'!$B$5="","",'Board Summary'!$B$5)</f>
        <v/>
      </c>
      <c r="B380" t="str">
        <f>IF('Board Summary'!$B$6="","",'Board Summary'!$B$6)</f>
        <v/>
      </c>
      <c r="C380" t="str">
        <f>IF('Board Summary'!$B$7="","",'Board Summary'!$B$7)</f>
        <v/>
      </c>
      <c r="D380" t="str">
        <f>IF('Board Summary'!$B$8="","",'Board Summary'!$B$8)</f>
        <v/>
      </c>
      <c r="E380" s="33" t="str">
        <f>IF('Board Summary'!$B$9="","",'Board Summary'!$B$9)</f>
        <v/>
      </c>
      <c r="F380" s="33" t="str">
        <f>IF('Board Summary'!$C$9="","",'Board Summary'!$C$9)</f>
        <v/>
      </c>
      <c r="G380" s="33" t="str">
        <f>IF('Board Summary'!$E$9="","",'Board Summary'!$E$9)</f>
        <v/>
      </c>
      <c r="H380" t="str">
        <f>'Legacy Export Source'!$A379</f>
        <v>2.10 MS10</v>
      </c>
      <c r="I380" t="str">
        <f>'Legacy Export Source'!$B379</f>
        <v>Not assessed</v>
      </c>
    </row>
    <row r="381" spans="1:9" x14ac:dyDescent="0.35">
      <c r="A381" t="str">
        <f>IF('Board Summary'!$B$5="","",'Board Summary'!$B$5)</f>
        <v/>
      </c>
      <c r="B381" t="str">
        <f>IF('Board Summary'!$B$6="","",'Board Summary'!$B$6)</f>
        <v/>
      </c>
      <c r="C381" t="str">
        <f>IF('Board Summary'!$B$7="","",'Board Summary'!$B$7)</f>
        <v/>
      </c>
      <c r="D381" t="str">
        <f>IF('Board Summary'!$B$8="","",'Board Summary'!$B$8)</f>
        <v/>
      </c>
      <c r="E381" s="33" t="str">
        <f>IF('Board Summary'!$B$9="","",'Board Summary'!$B$9)</f>
        <v/>
      </c>
      <c r="F381" s="33" t="str">
        <f>IF('Board Summary'!$C$9="","",'Board Summary'!$C$9)</f>
        <v/>
      </c>
      <c r="G381" s="33" t="str">
        <f>IF('Board Summary'!$E$9="","",'Board Summary'!$E$9)</f>
        <v/>
      </c>
      <c r="H381" t="str">
        <f>'Legacy Export Source'!$A380</f>
        <v>2.10 QR1</v>
      </c>
      <c r="I381" t="str">
        <f>'Legacy Export Source'!$B380</f>
        <v>Not assessed</v>
      </c>
    </row>
    <row r="382" spans="1:9" x14ac:dyDescent="0.35">
      <c r="A382" t="str">
        <f>IF('Board Summary'!$B$5="","",'Board Summary'!$B$5)</f>
        <v/>
      </c>
      <c r="B382" t="str">
        <f>IF('Board Summary'!$B$6="","",'Board Summary'!$B$6)</f>
        <v/>
      </c>
      <c r="C382" t="str">
        <f>IF('Board Summary'!$B$7="","",'Board Summary'!$B$7)</f>
        <v/>
      </c>
      <c r="D382" t="str">
        <f>IF('Board Summary'!$B$8="","",'Board Summary'!$B$8)</f>
        <v/>
      </c>
      <c r="E382" s="33" t="str">
        <f>IF('Board Summary'!$B$9="","",'Board Summary'!$B$9)</f>
        <v/>
      </c>
      <c r="F382" s="33" t="str">
        <f>IF('Board Summary'!$C$9="","",'Board Summary'!$C$9)</f>
        <v/>
      </c>
      <c r="G382" s="33" t="str">
        <f>IF('Board Summary'!$E$9="","",'Board Summary'!$E$9)</f>
        <v/>
      </c>
      <c r="H382" t="str">
        <f>'Legacy Export Source'!$A381</f>
        <v>2.10 QR2</v>
      </c>
      <c r="I382" t="str">
        <f>'Legacy Export Source'!$B381</f>
        <v>Not assessed</v>
      </c>
    </row>
    <row r="383" spans="1:9" x14ac:dyDescent="0.35">
      <c r="A383" t="str">
        <f>IF('Board Summary'!$B$5="","",'Board Summary'!$B$5)</f>
        <v/>
      </c>
      <c r="B383" t="str">
        <f>IF('Board Summary'!$B$6="","",'Board Summary'!$B$6)</f>
        <v/>
      </c>
      <c r="C383" t="str">
        <f>IF('Board Summary'!$B$7="","",'Board Summary'!$B$7)</f>
        <v/>
      </c>
      <c r="D383" t="str">
        <f>IF('Board Summary'!$B$8="","",'Board Summary'!$B$8)</f>
        <v/>
      </c>
      <c r="E383" s="33" t="str">
        <f>IF('Board Summary'!$B$9="","",'Board Summary'!$B$9)</f>
        <v/>
      </c>
      <c r="F383" s="33" t="str">
        <f>IF('Board Summary'!$C$9="","",'Board Summary'!$C$9)</f>
        <v/>
      </c>
      <c r="G383" s="33" t="str">
        <f>IF('Board Summary'!$E$9="","",'Board Summary'!$E$9)</f>
        <v/>
      </c>
      <c r="H383" t="str">
        <f>'Legacy Export Source'!$A382</f>
        <v>2.10 QR3</v>
      </c>
      <c r="I383" t="str">
        <f>'Legacy Export Source'!$B382</f>
        <v>Not assessed</v>
      </c>
    </row>
    <row r="384" spans="1:9" x14ac:dyDescent="0.35">
      <c r="A384" t="str">
        <f>IF('Board Summary'!$B$5="","",'Board Summary'!$B$5)</f>
        <v/>
      </c>
      <c r="B384" t="str">
        <f>IF('Board Summary'!$B$6="","",'Board Summary'!$B$6)</f>
        <v/>
      </c>
      <c r="C384" t="str">
        <f>IF('Board Summary'!$B$7="","",'Board Summary'!$B$7)</f>
        <v/>
      </c>
      <c r="D384" t="str">
        <f>IF('Board Summary'!$B$8="","",'Board Summary'!$B$8)</f>
        <v/>
      </c>
      <c r="E384" s="33" t="str">
        <f>IF('Board Summary'!$B$9="","",'Board Summary'!$B$9)</f>
        <v/>
      </c>
      <c r="F384" s="33" t="str">
        <f>IF('Board Summary'!$C$9="","",'Board Summary'!$C$9)</f>
        <v/>
      </c>
      <c r="G384" s="33" t="str">
        <f>IF('Board Summary'!$E$9="","",'Board Summary'!$E$9)</f>
        <v/>
      </c>
      <c r="H384" t="str">
        <f>'Legacy Export Source'!$A383</f>
        <v>2.10 QR4</v>
      </c>
      <c r="I384" t="str">
        <f>'Legacy Export Source'!$B383</f>
        <v>Not assessed</v>
      </c>
    </row>
    <row r="385" spans="1:9" x14ac:dyDescent="0.35">
      <c r="A385" t="str">
        <f>IF('Board Summary'!$B$5="","",'Board Summary'!$B$5)</f>
        <v/>
      </c>
      <c r="B385" t="str">
        <f>IF('Board Summary'!$B$6="","",'Board Summary'!$B$6)</f>
        <v/>
      </c>
      <c r="C385" t="str">
        <f>IF('Board Summary'!$B$7="","",'Board Summary'!$B$7)</f>
        <v/>
      </c>
      <c r="D385" t="str">
        <f>IF('Board Summary'!$B$8="","",'Board Summary'!$B$8)</f>
        <v/>
      </c>
      <c r="E385" s="33" t="str">
        <f>IF('Board Summary'!$B$9="","",'Board Summary'!$B$9)</f>
        <v/>
      </c>
      <c r="F385" s="33" t="str">
        <f>IF('Board Summary'!$C$9="","",'Board Summary'!$C$9)</f>
        <v/>
      </c>
      <c r="G385" s="33" t="str">
        <f>IF('Board Summary'!$E$9="","",'Board Summary'!$E$9)</f>
        <v/>
      </c>
      <c r="H385" t="str">
        <f>'Legacy Export Source'!$A384</f>
        <v>2.10 QR5</v>
      </c>
      <c r="I385" t="str">
        <f>'Legacy Export Source'!$B384</f>
        <v>Not assessed</v>
      </c>
    </row>
    <row r="386" spans="1:9" x14ac:dyDescent="0.35">
      <c r="A386" t="str">
        <f>IF('Board Summary'!$B$5="","",'Board Summary'!$B$5)</f>
        <v/>
      </c>
      <c r="B386" t="str">
        <f>IF('Board Summary'!$B$6="","",'Board Summary'!$B$6)</f>
        <v/>
      </c>
      <c r="C386" t="str">
        <f>IF('Board Summary'!$B$7="","",'Board Summary'!$B$7)</f>
        <v/>
      </c>
      <c r="D386" t="str">
        <f>IF('Board Summary'!$B$8="","",'Board Summary'!$B$8)</f>
        <v/>
      </c>
      <c r="E386" s="33" t="str">
        <f>IF('Board Summary'!$B$9="","",'Board Summary'!$B$9)</f>
        <v/>
      </c>
      <c r="F386" s="33" t="str">
        <f>IF('Board Summary'!$C$9="","",'Board Summary'!$C$9)</f>
        <v/>
      </c>
      <c r="G386" s="33" t="str">
        <f>IF('Board Summary'!$E$9="","",'Board Summary'!$E$9)</f>
        <v/>
      </c>
      <c r="H386" t="str">
        <f>'Legacy Export Source'!$A385</f>
        <v>2.11 MS1</v>
      </c>
      <c r="I386" t="str">
        <f>'Legacy Export Source'!$B385</f>
        <v>Not assessed</v>
      </c>
    </row>
    <row r="387" spans="1:9" x14ac:dyDescent="0.35">
      <c r="A387" t="str">
        <f>IF('Board Summary'!$B$5="","",'Board Summary'!$B$5)</f>
        <v/>
      </c>
      <c r="B387" t="str">
        <f>IF('Board Summary'!$B$6="","",'Board Summary'!$B$6)</f>
        <v/>
      </c>
      <c r="C387" t="str">
        <f>IF('Board Summary'!$B$7="","",'Board Summary'!$B$7)</f>
        <v/>
      </c>
      <c r="D387" t="str">
        <f>IF('Board Summary'!$B$8="","",'Board Summary'!$B$8)</f>
        <v/>
      </c>
      <c r="E387" s="33" t="str">
        <f>IF('Board Summary'!$B$9="","",'Board Summary'!$B$9)</f>
        <v/>
      </c>
      <c r="F387" s="33" t="str">
        <f>IF('Board Summary'!$C$9="","",'Board Summary'!$C$9)</f>
        <v/>
      </c>
      <c r="G387" s="33" t="str">
        <f>IF('Board Summary'!$E$9="","",'Board Summary'!$E$9)</f>
        <v/>
      </c>
      <c r="H387" t="str">
        <f>'Legacy Export Source'!$A386</f>
        <v>2.11 MS2</v>
      </c>
      <c r="I387" t="str">
        <f>'Legacy Export Source'!$B386</f>
        <v>Not assessed</v>
      </c>
    </row>
    <row r="388" spans="1:9" x14ac:dyDescent="0.35">
      <c r="A388" t="str">
        <f>IF('Board Summary'!$B$5="","",'Board Summary'!$B$5)</f>
        <v/>
      </c>
      <c r="B388" t="str">
        <f>IF('Board Summary'!$B$6="","",'Board Summary'!$B$6)</f>
        <v/>
      </c>
      <c r="C388" t="str">
        <f>IF('Board Summary'!$B$7="","",'Board Summary'!$B$7)</f>
        <v/>
      </c>
      <c r="D388" t="str">
        <f>IF('Board Summary'!$B$8="","",'Board Summary'!$B$8)</f>
        <v/>
      </c>
      <c r="E388" s="33" t="str">
        <f>IF('Board Summary'!$B$9="","",'Board Summary'!$B$9)</f>
        <v/>
      </c>
      <c r="F388" s="33" t="str">
        <f>IF('Board Summary'!$C$9="","",'Board Summary'!$C$9)</f>
        <v/>
      </c>
      <c r="G388" s="33" t="str">
        <f>IF('Board Summary'!$E$9="","",'Board Summary'!$E$9)</f>
        <v/>
      </c>
      <c r="H388" t="str">
        <f>'Legacy Export Source'!$A387</f>
        <v>2.11 MS3</v>
      </c>
      <c r="I388" t="str">
        <f>'Legacy Export Source'!$B387</f>
        <v>Not assessed</v>
      </c>
    </row>
    <row r="389" spans="1:9" x14ac:dyDescent="0.35">
      <c r="A389" t="str">
        <f>IF('Board Summary'!$B$5="","",'Board Summary'!$B$5)</f>
        <v/>
      </c>
      <c r="B389" t="str">
        <f>IF('Board Summary'!$B$6="","",'Board Summary'!$B$6)</f>
        <v/>
      </c>
      <c r="C389" t="str">
        <f>IF('Board Summary'!$B$7="","",'Board Summary'!$B$7)</f>
        <v/>
      </c>
      <c r="D389" t="str">
        <f>IF('Board Summary'!$B$8="","",'Board Summary'!$B$8)</f>
        <v/>
      </c>
      <c r="E389" s="33" t="str">
        <f>IF('Board Summary'!$B$9="","",'Board Summary'!$B$9)</f>
        <v/>
      </c>
      <c r="F389" s="33" t="str">
        <f>IF('Board Summary'!$C$9="","",'Board Summary'!$C$9)</f>
        <v/>
      </c>
      <c r="G389" s="33" t="str">
        <f>IF('Board Summary'!$E$9="","",'Board Summary'!$E$9)</f>
        <v/>
      </c>
      <c r="H389" t="str">
        <f>'Legacy Export Source'!$A388</f>
        <v>2.11 MS4</v>
      </c>
      <c r="I389" t="str">
        <f>'Legacy Export Source'!$B388</f>
        <v>Not assessed</v>
      </c>
    </row>
    <row r="390" spans="1:9" x14ac:dyDescent="0.35">
      <c r="A390" t="str">
        <f>IF('Board Summary'!$B$5="","",'Board Summary'!$B$5)</f>
        <v/>
      </c>
      <c r="B390" t="str">
        <f>IF('Board Summary'!$B$6="","",'Board Summary'!$B$6)</f>
        <v/>
      </c>
      <c r="C390" t="str">
        <f>IF('Board Summary'!$B$7="","",'Board Summary'!$B$7)</f>
        <v/>
      </c>
      <c r="D390" t="str">
        <f>IF('Board Summary'!$B$8="","",'Board Summary'!$B$8)</f>
        <v/>
      </c>
      <c r="E390" s="33" t="str">
        <f>IF('Board Summary'!$B$9="","",'Board Summary'!$B$9)</f>
        <v/>
      </c>
      <c r="F390" s="33" t="str">
        <f>IF('Board Summary'!$C$9="","",'Board Summary'!$C$9)</f>
        <v/>
      </c>
      <c r="G390" s="33" t="str">
        <f>IF('Board Summary'!$E$9="","",'Board Summary'!$E$9)</f>
        <v/>
      </c>
      <c r="H390" t="str">
        <f>'Legacy Export Source'!$A389</f>
        <v>2.11 MS5</v>
      </c>
      <c r="I390" t="str">
        <f>'Legacy Export Source'!$B389</f>
        <v>Not assessed</v>
      </c>
    </row>
    <row r="391" spans="1:9" x14ac:dyDescent="0.35">
      <c r="A391" t="str">
        <f>IF('Board Summary'!$B$5="","",'Board Summary'!$B$5)</f>
        <v/>
      </c>
      <c r="B391" t="str">
        <f>IF('Board Summary'!$B$6="","",'Board Summary'!$B$6)</f>
        <v/>
      </c>
      <c r="C391" t="str">
        <f>IF('Board Summary'!$B$7="","",'Board Summary'!$B$7)</f>
        <v/>
      </c>
      <c r="D391" t="str">
        <f>IF('Board Summary'!$B$8="","",'Board Summary'!$B$8)</f>
        <v/>
      </c>
      <c r="E391" s="33" t="str">
        <f>IF('Board Summary'!$B$9="","",'Board Summary'!$B$9)</f>
        <v/>
      </c>
      <c r="F391" s="33" t="str">
        <f>IF('Board Summary'!$C$9="","",'Board Summary'!$C$9)</f>
        <v/>
      </c>
      <c r="G391" s="33" t="str">
        <f>IF('Board Summary'!$E$9="","",'Board Summary'!$E$9)</f>
        <v/>
      </c>
      <c r="H391" t="str">
        <f>'Legacy Export Source'!$A390</f>
        <v>2.11 MS6</v>
      </c>
      <c r="I391" t="str">
        <f>'Legacy Export Source'!$B390</f>
        <v>Not assessed</v>
      </c>
    </row>
    <row r="392" spans="1:9" x14ac:dyDescent="0.35">
      <c r="A392" t="str">
        <f>IF('Board Summary'!$B$5="","",'Board Summary'!$B$5)</f>
        <v/>
      </c>
      <c r="B392" t="str">
        <f>IF('Board Summary'!$B$6="","",'Board Summary'!$B$6)</f>
        <v/>
      </c>
      <c r="C392" t="str">
        <f>IF('Board Summary'!$B$7="","",'Board Summary'!$B$7)</f>
        <v/>
      </c>
      <c r="D392" t="str">
        <f>IF('Board Summary'!$B$8="","",'Board Summary'!$B$8)</f>
        <v/>
      </c>
      <c r="E392" s="33" t="str">
        <f>IF('Board Summary'!$B$9="","",'Board Summary'!$B$9)</f>
        <v/>
      </c>
      <c r="F392" s="33" t="str">
        <f>IF('Board Summary'!$C$9="","",'Board Summary'!$C$9)</f>
        <v/>
      </c>
      <c r="G392" s="33" t="str">
        <f>IF('Board Summary'!$E$9="","",'Board Summary'!$E$9)</f>
        <v/>
      </c>
      <c r="H392" t="str">
        <f>'Legacy Export Source'!$A391</f>
        <v>2.11 MS7</v>
      </c>
      <c r="I392" t="str">
        <f>'Legacy Export Source'!$B391</f>
        <v>Not assessed</v>
      </c>
    </row>
    <row r="393" spans="1:9" x14ac:dyDescent="0.35">
      <c r="A393" t="str">
        <f>IF('Board Summary'!$B$5="","",'Board Summary'!$B$5)</f>
        <v/>
      </c>
      <c r="B393" t="str">
        <f>IF('Board Summary'!$B$6="","",'Board Summary'!$B$6)</f>
        <v/>
      </c>
      <c r="C393" t="str">
        <f>IF('Board Summary'!$B$7="","",'Board Summary'!$B$7)</f>
        <v/>
      </c>
      <c r="D393" t="str">
        <f>IF('Board Summary'!$B$8="","",'Board Summary'!$B$8)</f>
        <v/>
      </c>
      <c r="E393" s="33" t="str">
        <f>IF('Board Summary'!$B$9="","",'Board Summary'!$B$9)</f>
        <v/>
      </c>
      <c r="F393" s="33" t="str">
        <f>IF('Board Summary'!$C$9="","",'Board Summary'!$C$9)</f>
        <v/>
      </c>
      <c r="G393" s="33" t="str">
        <f>IF('Board Summary'!$E$9="","",'Board Summary'!$E$9)</f>
        <v/>
      </c>
      <c r="H393" t="str">
        <f>'Legacy Export Source'!$A392</f>
        <v>2.11 QR1</v>
      </c>
      <c r="I393" t="str">
        <f>'Legacy Export Source'!$B392</f>
        <v>Not assessed</v>
      </c>
    </row>
    <row r="394" spans="1:9" x14ac:dyDescent="0.35">
      <c r="A394" t="str">
        <f>IF('Board Summary'!$B$5="","",'Board Summary'!$B$5)</f>
        <v/>
      </c>
      <c r="B394" t="str">
        <f>IF('Board Summary'!$B$6="","",'Board Summary'!$B$6)</f>
        <v/>
      </c>
      <c r="C394" t="str">
        <f>IF('Board Summary'!$B$7="","",'Board Summary'!$B$7)</f>
        <v/>
      </c>
      <c r="D394" t="str">
        <f>IF('Board Summary'!$B$8="","",'Board Summary'!$B$8)</f>
        <v/>
      </c>
      <c r="E394" s="33" t="str">
        <f>IF('Board Summary'!$B$9="","",'Board Summary'!$B$9)</f>
        <v/>
      </c>
      <c r="F394" s="33" t="str">
        <f>IF('Board Summary'!$C$9="","",'Board Summary'!$C$9)</f>
        <v/>
      </c>
      <c r="G394" s="33" t="str">
        <f>IF('Board Summary'!$E$9="","",'Board Summary'!$E$9)</f>
        <v/>
      </c>
      <c r="H394" t="str">
        <f>'Legacy Export Source'!$A393</f>
        <v>2.11 QR2</v>
      </c>
      <c r="I394" t="str">
        <f>'Legacy Export Source'!$B393</f>
        <v>Not assessed</v>
      </c>
    </row>
    <row r="395" spans="1:9" x14ac:dyDescent="0.35">
      <c r="A395" t="str">
        <f>IF('Board Summary'!$B$5="","",'Board Summary'!$B$5)</f>
        <v/>
      </c>
      <c r="B395" t="str">
        <f>IF('Board Summary'!$B$6="","",'Board Summary'!$B$6)</f>
        <v/>
      </c>
      <c r="C395" t="str">
        <f>IF('Board Summary'!$B$7="","",'Board Summary'!$B$7)</f>
        <v/>
      </c>
      <c r="D395" t="str">
        <f>IF('Board Summary'!$B$8="","",'Board Summary'!$B$8)</f>
        <v/>
      </c>
      <c r="E395" s="33" t="str">
        <f>IF('Board Summary'!$B$9="","",'Board Summary'!$B$9)</f>
        <v/>
      </c>
      <c r="F395" s="33" t="str">
        <f>IF('Board Summary'!$C$9="","",'Board Summary'!$C$9)</f>
        <v/>
      </c>
      <c r="G395" s="33" t="str">
        <f>IF('Board Summary'!$E$9="","",'Board Summary'!$E$9)</f>
        <v/>
      </c>
      <c r="H395" t="str">
        <f>'Legacy Export Source'!$A394</f>
        <v>2.11 QR3</v>
      </c>
      <c r="I395" t="str">
        <f>'Legacy Export Source'!$B394</f>
        <v>Not assessed</v>
      </c>
    </row>
    <row r="396" spans="1:9" x14ac:dyDescent="0.35">
      <c r="A396" t="str">
        <f>IF('Board Summary'!$B$5="","",'Board Summary'!$B$5)</f>
        <v/>
      </c>
      <c r="B396" t="str">
        <f>IF('Board Summary'!$B$6="","",'Board Summary'!$B$6)</f>
        <v/>
      </c>
      <c r="C396" t="str">
        <f>IF('Board Summary'!$B$7="","",'Board Summary'!$B$7)</f>
        <v/>
      </c>
      <c r="D396" t="str">
        <f>IF('Board Summary'!$B$8="","",'Board Summary'!$B$8)</f>
        <v/>
      </c>
      <c r="E396" s="33" t="str">
        <f>IF('Board Summary'!$B$9="","",'Board Summary'!$B$9)</f>
        <v/>
      </c>
      <c r="F396" s="33" t="str">
        <f>IF('Board Summary'!$C$9="","",'Board Summary'!$C$9)</f>
        <v/>
      </c>
      <c r="G396" s="33" t="str">
        <f>IF('Board Summary'!$E$9="","",'Board Summary'!$E$9)</f>
        <v/>
      </c>
      <c r="H396" t="str">
        <f>'Legacy Export Source'!$A395</f>
        <v>2.11 QR4</v>
      </c>
      <c r="I396" t="str">
        <f>'Legacy Export Source'!$B395</f>
        <v>Not assessed</v>
      </c>
    </row>
    <row r="397" spans="1:9" x14ac:dyDescent="0.35">
      <c r="A397" t="str">
        <f>IF('Board Summary'!$B$5="","",'Board Summary'!$B$5)</f>
        <v/>
      </c>
      <c r="B397" t="str">
        <f>IF('Board Summary'!$B$6="","",'Board Summary'!$B$6)</f>
        <v/>
      </c>
      <c r="C397" t="str">
        <f>IF('Board Summary'!$B$7="","",'Board Summary'!$B$7)</f>
        <v/>
      </c>
      <c r="D397" t="str">
        <f>IF('Board Summary'!$B$8="","",'Board Summary'!$B$8)</f>
        <v/>
      </c>
      <c r="E397" s="33" t="str">
        <f>IF('Board Summary'!$B$9="","",'Board Summary'!$B$9)</f>
        <v/>
      </c>
      <c r="F397" s="33" t="str">
        <f>IF('Board Summary'!$C$9="","",'Board Summary'!$C$9)</f>
        <v/>
      </c>
      <c r="G397" s="33" t="str">
        <f>IF('Board Summary'!$E$9="","",'Board Summary'!$E$9)</f>
        <v/>
      </c>
      <c r="H397" t="str">
        <f>'Legacy Export Source'!$A396</f>
        <v>2.11 QR5</v>
      </c>
      <c r="I397" t="str">
        <f>'Legacy Export Source'!$B396</f>
        <v>Not assessed</v>
      </c>
    </row>
    <row r="398" spans="1:9" x14ac:dyDescent="0.35">
      <c r="A398" t="str">
        <f>IF('Board Summary'!$B$5="","",'Board Summary'!$B$5)</f>
        <v/>
      </c>
      <c r="B398" t="str">
        <f>IF('Board Summary'!$B$6="","",'Board Summary'!$B$6)</f>
        <v/>
      </c>
      <c r="C398" t="str">
        <f>IF('Board Summary'!$B$7="","",'Board Summary'!$B$7)</f>
        <v/>
      </c>
      <c r="D398" t="str">
        <f>IF('Board Summary'!$B$8="","",'Board Summary'!$B$8)</f>
        <v/>
      </c>
      <c r="E398" s="33" t="str">
        <f>IF('Board Summary'!$B$9="","",'Board Summary'!$B$9)</f>
        <v/>
      </c>
      <c r="F398" s="33" t="str">
        <f>IF('Board Summary'!$C$9="","",'Board Summary'!$C$9)</f>
        <v/>
      </c>
      <c r="G398" s="33" t="str">
        <f>IF('Board Summary'!$E$9="","",'Board Summary'!$E$9)</f>
        <v/>
      </c>
      <c r="H398" t="str">
        <f>'Legacy Export Source'!$A397</f>
        <v>2.11 QR6</v>
      </c>
      <c r="I398" t="str">
        <f>'Legacy Export Source'!$B397</f>
        <v>Not assessed</v>
      </c>
    </row>
    <row r="399" spans="1:9" x14ac:dyDescent="0.35">
      <c r="A399" t="str">
        <f>IF('Board Summary'!$B$5="","",'Board Summary'!$B$5)</f>
        <v/>
      </c>
      <c r="B399" t="str">
        <f>IF('Board Summary'!$B$6="","",'Board Summary'!$B$6)</f>
        <v/>
      </c>
      <c r="C399" t="str">
        <f>IF('Board Summary'!$B$7="","",'Board Summary'!$B$7)</f>
        <v/>
      </c>
      <c r="D399" t="str">
        <f>IF('Board Summary'!$B$8="","",'Board Summary'!$B$8)</f>
        <v/>
      </c>
      <c r="E399" s="33" t="str">
        <f>IF('Board Summary'!$B$9="","",'Board Summary'!$B$9)</f>
        <v/>
      </c>
      <c r="F399" s="33" t="str">
        <f>IF('Board Summary'!$C$9="","",'Board Summary'!$C$9)</f>
        <v/>
      </c>
      <c r="G399" s="33" t="str">
        <f>IF('Board Summary'!$E$9="","",'Board Summary'!$E$9)</f>
        <v/>
      </c>
      <c r="H399" t="str">
        <f>'Legacy Export Source'!$A398</f>
        <v>2.12 MS1</v>
      </c>
      <c r="I399" t="str">
        <f>'Legacy Export Source'!$B398</f>
        <v>Not assessed</v>
      </c>
    </row>
    <row r="400" spans="1:9" x14ac:dyDescent="0.35">
      <c r="A400" t="str">
        <f>IF('Board Summary'!$B$5="","",'Board Summary'!$B$5)</f>
        <v/>
      </c>
      <c r="B400" t="str">
        <f>IF('Board Summary'!$B$6="","",'Board Summary'!$B$6)</f>
        <v/>
      </c>
      <c r="C400" t="str">
        <f>IF('Board Summary'!$B$7="","",'Board Summary'!$B$7)</f>
        <v/>
      </c>
      <c r="D400" t="str">
        <f>IF('Board Summary'!$B$8="","",'Board Summary'!$B$8)</f>
        <v/>
      </c>
      <c r="E400" s="33" t="str">
        <f>IF('Board Summary'!$B$9="","",'Board Summary'!$B$9)</f>
        <v/>
      </c>
      <c r="F400" s="33" t="str">
        <f>IF('Board Summary'!$C$9="","",'Board Summary'!$C$9)</f>
        <v/>
      </c>
      <c r="G400" s="33" t="str">
        <f>IF('Board Summary'!$E$9="","",'Board Summary'!$E$9)</f>
        <v/>
      </c>
      <c r="H400" t="str">
        <f>'Legacy Export Source'!$A399</f>
        <v>2.12 MS2</v>
      </c>
      <c r="I400" t="str">
        <f>'Legacy Export Source'!$B399</f>
        <v>Not assessed</v>
      </c>
    </row>
    <row r="401" spans="1:9" x14ac:dyDescent="0.35">
      <c r="A401" t="str">
        <f>IF('Board Summary'!$B$5="","",'Board Summary'!$B$5)</f>
        <v/>
      </c>
      <c r="B401" t="str">
        <f>IF('Board Summary'!$B$6="","",'Board Summary'!$B$6)</f>
        <v/>
      </c>
      <c r="C401" t="str">
        <f>IF('Board Summary'!$B$7="","",'Board Summary'!$B$7)</f>
        <v/>
      </c>
      <c r="D401" t="str">
        <f>IF('Board Summary'!$B$8="","",'Board Summary'!$B$8)</f>
        <v/>
      </c>
      <c r="E401" s="33" t="str">
        <f>IF('Board Summary'!$B$9="","",'Board Summary'!$B$9)</f>
        <v/>
      </c>
      <c r="F401" s="33" t="str">
        <f>IF('Board Summary'!$C$9="","",'Board Summary'!$C$9)</f>
        <v/>
      </c>
      <c r="G401" s="33" t="str">
        <f>IF('Board Summary'!$E$9="","",'Board Summary'!$E$9)</f>
        <v/>
      </c>
      <c r="H401" t="str">
        <f>'Legacy Export Source'!$A400</f>
        <v>2.12 MS3</v>
      </c>
      <c r="I401" t="str">
        <f>'Legacy Export Source'!$B400</f>
        <v>Not assessed</v>
      </c>
    </row>
    <row r="402" spans="1:9" x14ac:dyDescent="0.35">
      <c r="A402" t="str">
        <f>IF('Board Summary'!$B$5="","",'Board Summary'!$B$5)</f>
        <v/>
      </c>
      <c r="B402" t="str">
        <f>IF('Board Summary'!$B$6="","",'Board Summary'!$B$6)</f>
        <v/>
      </c>
      <c r="C402" t="str">
        <f>IF('Board Summary'!$B$7="","",'Board Summary'!$B$7)</f>
        <v/>
      </c>
      <c r="D402" t="str">
        <f>IF('Board Summary'!$B$8="","",'Board Summary'!$B$8)</f>
        <v/>
      </c>
      <c r="E402" s="33" t="str">
        <f>IF('Board Summary'!$B$9="","",'Board Summary'!$B$9)</f>
        <v/>
      </c>
      <c r="F402" s="33" t="str">
        <f>IF('Board Summary'!$C$9="","",'Board Summary'!$C$9)</f>
        <v/>
      </c>
      <c r="G402" s="33" t="str">
        <f>IF('Board Summary'!$E$9="","",'Board Summary'!$E$9)</f>
        <v/>
      </c>
      <c r="H402" t="str">
        <f>'Legacy Export Source'!$A401</f>
        <v>2.12 MS4</v>
      </c>
      <c r="I402" t="str">
        <f>'Legacy Export Source'!$B401</f>
        <v>Not assessed</v>
      </c>
    </row>
    <row r="403" spans="1:9" x14ac:dyDescent="0.35">
      <c r="A403" t="str">
        <f>IF('Board Summary'!$B$5="","",'Board Summary'!$B$5)</f>
        <v/>
      </c>
      <c r="B403" t="str">
        <f>IF('Board Summary'!$B$6="","",'Board Summary'!$B$6)</f>
        <v/>
      </c>
      <c r="C403" t="str">
        <f>IF('Board Summary'!$B$7="","",'Board Summary'!$B$7)</f>
        <v/>
      </c>
      <c r="D403" t="str">
        <f>IF('Board Summary'!$B$8="","",'Board Summary'!$B$8)</f>
        <v/>
      </c>
      <c r="E403" s="33" t="str">
        <f>IF('Board Summary'!$B$9="","",'Board Summary'!$B$9)</f>
        <v/>
      </c>
      <c r="F403" s="33" t="str">
        <f>IF('Board Summary'!$C$9="","",'Board Summary'!$C$9)</f>
        <v/>
      </c>
      <c r="G403" s="33" t="str">
        <f>IF('Board Summary'!$E$9="","",'Board Summary'!$E$9)</f>
        <v/>
      </c>
      <c r="H403" t="str">
        <f>'Legacy Export Source'!$A402</f>
        <v>2.12 MS5</v>
      </c>
      <c r="I403" t="str">
        <f>'Legacy Export Source'!$B402</f>
        <v>Not assessed</v>
      </c>
    </row>
    <row r="404" spans="1:9" x14ac:dyDescent="0.35">
      <c r="A404" t="str">
        <f>IF('Board Summary'!$B$5="","",'Board Summary'!$B$5)</f>
        <v/>
      </c>
      <c r="B404" t="str">
        <f>IF('Board Summary'!$B$6="","",'Board Summary'!$B$6)</f>
        <v/>
      </c>
      <c r="C404" t="str">
        <f>IF('Board Summary'!$B$7="","",'Board Summary'!$B$7)</f>
        <v/>
      </c>
      <c r="D404" t="str">
        <f>IF('Board Summary'!$B$8="","",'Board Summary'!$B$8)</f>
        <v/>
      </c>
      <c r="E404" s="33" t="str">
        <f>IF('Board Summary'!$B$9="","",'Board Summary'!$B$9)</f>
        <v/>
      </c>
      <c r="F404" s="33" t="str">
        <f>IF('Board Summary'!$C$9="","",'Board Summary'!$C$9)</f>
        <v/>
      </c>
      <c r="G404" s="33" t="str">
        <f>IF('Board Summary'!$E$9="","",'Board Summary'!$E$9)</f>
        <v/>
      </c>
      <c r="H404" t="str">
        <f>'Legacy Export Source'!$A403</f>
        <v>2.12 QR1</v>
      </c>
      <c r="I404" t="str">
        <f>'Legacy Export Source'!$B403</f>
        <v>Not assessed</v>
      </c>
    </row>
    <row r="405" spans="1:9" x14ac:dyDescent="0.35">
      <c r="A405" t="str">
        <f>IF('Board Summary'!$B$5="","",'Board Summary'!$B$5)</f>
        <v/>
      </c>
      <c r="B405" t="str">
        <f>IF('Board Summary'!$B$6="","",'Board Summary'!$B$6)</f>
        <v/>
      </c>
      <c r="C405" t="str">
        <f>IF('Board Summary'!$B$7="","",'Board Summary'!$B$7)</f>
        <v/>
      </c>
      <c r="D405" t="str">
        <f>IF('Board Summary'!$B$8="","",'Board Summary'!$B$8)</f>
        <v/>
      </c>
      <c r="E405" s="33" t="str">
        <f>IF('Board Summary'!$B$9="","",'Board Summary'!$B$9)</f>
        <v/>
      </c>
      <c r="F405" s="33" t="str">
        <f>IF('Board Summary'!$C$9="","",'Board Summary'!$C$9)</f>
        <v/>
      </c>
      <c r="G405" s="33" t="str">
        <f>IF('Board Summary'!$E$9="","",'Board Summary'!$E$9)</f>
        <v/>
      </c>
      <c r="H405" t="str">
        <f>'Legacy Export Source'!$A404</f>
        <v>2.12 QR2</v>
      </c>
      <c r="I405" t="str">
        <f>'Legacy Export Source'!$B404</f>
        <v>Not assessed</v>
      </c>
    </row>
    <row r="406" spans="1:9" x14ac:dyDescent="0.35">
      <c r="A406" t="str">
        <f>IF('Board Summary'!$B$5="","",'Board Summary'!$B$5)</f>
        <v/>
      </c>
      <c r="B406" t="str">
        <f>IF('Board Summary'!$B$6="","",'Board Summary'!$B$6)</f>
        <v/>
      </c>
      <c r="C406" t="str">
        <f>IF('Board Summary'!$B$7="","",'Board Summary'!$B$7)</f>
        <v/>
      </c>
      <c r="D406" t="str">
        <f>IF('Board Summary'!$B$8="","",'Board Summary'!$B$8)</f>
        <v/>
      </c>
      <c r="E406" s="33" t="str">
        <f>IF('Board Summary'!$B$9="","",'Board Summary'!$B$9)</f>
        <v/>
      </c>
      <c r="F406" s="33" t="str">
        <f>IF('Board Summary'!$C$9="","",'Board Summary'!$C$9)</f>
        <v/>
      </c>
      <c r="G406" s="33" t="str">
        <f>IF('Board Summary'!$E$9="","",'Board Summary'!$E$9)</f>
        <v/>
      </c>
      <c r="H406" t="str">
        <f>'Legacy Export Source'!$A405</f>
        <v>2.12 QR3</v>
      </c>
      <c r="I406" t="str">
        <f>'Legacy Export Source'!$B405</f>
        <v>Not assessed</v>
      </c>
    </row>
    <row r="407" spans="1:9" x14ac:dyDescent="0.35">
      <c r="A407" t="str">
        <f>IF('Board Summary'!$B$5="","",'Board Summary'!$B$5)</f>
        <v/>
      </c>
      <c r="B407" t="str">
        <f>IF('Board Summary'!$B$6="","",'Board Summary'!$B$6)</f>
        <v/>
      </c>
      <c r="C407" t="str">
        <f>IF('Board Summary'!$B$7="","",'Board Summary'!$B$7)</f>
        <v/>
      </c>
      <c r="D407" t="str">
        <f>IF('Board Summary'!$B$8="","",'Board Summary'!$B$8)</f>
        <v/>
      </c>
      <c r="E407" s="33" t="str">
        <f>IF('Board Summary'!$B$9="","",'Board Summary'!$B$9)</f>
        <v/>
      </c>
      <c r="F407" s="33" t="str">
        <f>IF('Board Summary'!$C$9="","",'Board Summary'!$C$9)</f>
        <v/>
      </c>
      <c r="G407" s="33" t="str">
        <f>IF('Board Summary'!$E$9="","",'Board Summary'!$E$9)</f>
        <v/>
      </c>
      <c r="H407" t="str">
        <f>'Legacy Export Source'!$A406</f>
        <v>2.12 QR4</v>
      </c>
      <c r="I407" t="str">
        <f>'Legacy Export Source'!$B406</f>
        <v>Not assessed</v>
      </c>
    </row>
    <row r="408" spans="1:9" x14ac:dyDescent="0.35">
      <c r="A408" t="str">
        <f>IF('Board Summary'!$B$5="","",'Board Summary'!$B$5)</f>
        <v/>
      </c>
      <c r="B408" t="str">
        <f>IF('Board Summary'!$B$6="","",'Board Summary'!$B$6)</f>
        <v/>
      </c>
      <c r="C408" t="str">
        <f>IF('Board Summary'!$B$7="","",'Board Summary'!$B$7)</f>
        <v/>
      </c>
      <c r="D408" t="str">
        <f>IF('Board Summary'!$B$8="","",'Board Summary'!$B$8)</f>
        <v/>
      </c>
      <c r="E408" s="33" t="str">
        <f>IF('Board Summary'!$B$9="","",'Board Summary'!$B$9)</f>
        <v/>
      </c>
      <c r="F408" s="33" t="str">
        <f>IF('Board Summary'!$C$9="","",'Board Summary'!$C$9)</f>
        <v/>
      </c>
      <c r="G408" s="33" t="str">
        <f>IF('Board Summary'!$E$9="","",'Board Summary'!$E$9)</f>
        <v/>
      </c>
      <c r="H408" t="str">
        <f>'Legacy Export Source'!$A407</f>
        <v>2.12 QR5</v>
      </c>
      <c r="I408" t="str">
        <f>'Legacy Export Source'!$B407</f>
        <v>Not assessed</v>
      </c>
    </row>
    <row r="409" spans="1:9" x14ac:dyDescent="0.35">
      <c r="A409" t="str">
        <f>IF('Board Summary'!$B$5="","",'Board Summary'!$B$5)</f>
        <v/>
      </c>
      <c r="B409" t="str">
        <f>IF('Board Summary'!$B$6="","",'Board Summary'!$B$6)</f>
        <v/>
      </c>
      <c r="C409" t="str">
        <f>IF('Board Summary'!$B$7="","",'Board Summary'!$B$7)</f>
        <v/>
      </c>
      <c r="D409" t="str">
        <f>IF('Board Summary'!$B$8="","",'Board Summary'!$B$8)</f>
        <v/>
      </c>
      <c r="E409" s="33" t="str">
        <f>IF('Board Summary'!$B$9="","",'Board Summary'!$B$9)</f>
        <v/>
      </c>
      <c r="F409" s="33" t="str">
        <f>IF('Board Summary'!$C$9="","",'Board Summary'!$C$9)</f>
        <v/>
      </c>
      <c r="G409" s="33" t="str">
        <f>IF('Board Summary'!$E$9="","",'Board Summary'!$E$9)</f>
        <v/>
      </c>
      <c r="H409" t="str">
        <f>'Legacy Export Source'!$A408</f>
        <v>2.12 QR6</v>
      </c>
      <c r="I409" t="str">
        <f>'Legacy Export Source'!$B408</f>
        <v>Not assessed</v>
      </c>
    </row>
    <row r="410" spans="1:9" x14ac:dyDescent="0.35">
      <c r="A410" t="str">
        <f>IF('Board Summary'!$B$5="","",'Board Summary'!$B$5)</f>
        <v/>
      </c>
      <c r="B410" t="str">
        <f>IF('Board Summary'!$B$6="","",'Board Summary'!$B$6)</f>
        <v/>
      </c>
      <c r="C410" t="str">
        <f>IF('Board Summary'!$B$7="","",'Board Summary'!$B$7)</f>
        <v/>
      </c>
      <c r="D410" t="str">
        <f>IF('Board Summary'!$B$8="","",'Board Summary'!$B$8)</f>
        <v/>
      </c>
      <c r="E410" s="33" t="str">
        <f>IF('Board Summary'!$B$9="","",'Board Summary'!$B$9)</f>
        <v/>
      </c>
      <c r="F410" s="33" t="str">
        <f>IF('Board Summary'!$C$9="","",'Board Summary'!$C$9)</f>
        <v/>
      </c>
      <c r="G410" s="33" t="str">
        <f>IF('Board Summary'!$E$9="","",'Board Summary'!$E$9)</f>
        <v/>
      </c>
      <c r="H410" t="str">
        <f>'Legacy Export Source'!$A409</f>
        <v>2.12 QR7</v>
      </c>
      <c r="I410" t="str">
        <f>'Legacy Export Source'!$B409</f>
        <v>Not assessed</v>
      </c>
    </row>
    <row r="411" spans="1:9" x14ac:dyDescent="0.35">
      <c r="A411" t="str">
        <f>IF('Board Summary'!$B$5="","",'Board Summary'!$B$5)</f>
        <v/>
      </c>
      <c r="B411" t="str">
        <f>IF('Board Summary'!$B$6="","",'Board Summary'!$B$6)</f>
        <v/>
      </c>
      <c r="C411" t="str">
        <f>IF('Board Summary'!$B$7="","",'Board Summary'!$B$7)</f>
        <v/>
      </c>
      <c r="D411" t="str">
        <f>IF('Board Summary'!$B$8="","",'Board Summary'!$B$8)</f>
        <v/>
      </c>
      <c r="E411" s="33" t="str">
        <f>IF('Board Summary'!$B$9="","",'Board Summary'!$B$9)</f>
        <v/>
      </c>
      <c r="F411" s="33" t="str">
        <f>IF('Board Summary'!$C$9="","",'Board Summary'!$C$9)</f>
        <v/>
      </c>
      <c r="G411" s="33" t="str">
        <f>IF('Board Summary'!$E$9="","",'Board Summary'!$E$9)</f>
        <v/>
      </c>
      <c r="H411" t="str">
        <f>'Legacy Export Source'!$A410</f>
        <v>2.12 QR8</v>
      </c>
      <c r="I411" t="str">
        <f>'Legacy Export Source'!$B410</f>
        <v>Not assessed</v>
      </c>
    </row>
    <row r="412" spans="1:9" x14ac:dyDescent="0.35">
      <c r="A412" t="str">
        <f>IF('Board Summary'!$B$5="","",'Board Summary'!$B$5)</f>
        <v/>
      </c>
      <c r="B412" t="str">
        <f>IF('Board Summary'!$B$6="","",'Board Summary'!$B$6)</f>
        <v/>
      </c>
      <c r="C412" t="str">
        <f>IF('Board Summary'!$B$7="","",'Board Summary'!$B$7)</f>
        <v/>
      </c>
      <c r="D412" t="str">
        <f>IF('Board Summary'!$B$8="","",'Board Summary'!$B$8)</f>
        <v/>
      </c>
      <c r="E412" s="33" t="str">
        <f>IF('Board Summary'!$B$9="","",'Board Summary'!$B$9)</f>
        <v/>
      </c>
      <c r="F412" s="33" t="str">
        <f>IF('Board Summary'!$C$9="","",'Board Summary'!$C$9)</f>
        <v/>
      </c>
      <c r="G412" s="33" t="str">
        <f>IF('Board Summary'!$E$9="","",'Board Summary'!$E$9)</f>
        <v/>
      </c>
      <c r="H412" t="str">
        <f>'Legacy Export Source'!$A411</f>
        <v>2.12 QR9</v>
      </c>
      <c r="I412" t="str">
        <f>'Legacy Export Source'!$B411</f>
        <v>Not assessed</v>
      </c>
    </row>
    <row r="413" spans="1:9" x14ac:dyDescent="0.35">
      <c r="A413" t="str">
        <f>IF('Board Summary'!$B$5="","",'Board Summary'!$B$5)</f>
        <v/>
      </c>
      <c r="B413" t="str">
        <f>IF('Board Summary'!$B$6="","",'Board Summary'!$B$6)</f>
        <v/>
      </c>
      <c r="C413" t="str">
        <f>IF('Board Summary'!$B$7="","",'Board Summary'!$B$7)</f>
        <v/>
      </c>
      <c r="D413" t="str">
        <f>IF('Board Summary'!$B$8="","",'Board Summary'!$B$8)</f>
        <v/>
      </c>
      <c r="E413" s="33" t="str">
        <f>IF('Board Summary'!$B$9="","",'Board Summary'!$B$9)</f>
        <v/>
      </c>
      <c r="F413" s="33" t="str">
        <f>IF('Board Summary'!$C$9="","",'Board Summary'!$C$9)</f>
        <v/>
      </c>
      <c r="G413" s="33" t="str">
        <f>IF('Board Summary'!$E$9="","",'Board Summary'!$E$9)</f>
        <v/>
      </c>
      <c r="H413" t="str">
        <f>'Legacy Export Source'!$A412</f>
        <v>2.12 QR10</v>
      </c>
      <c r="I413" t="str">
        <f>'Legacy Export Source'!$B412</f>
        <v>Not assessed</v>
      </c>
    </row>
    <row r="414" spans="1:9" x14ac:dyDescent="0.35">
      <c r="A414" t="str">
        <f>IF('Board Summary'!$B$5="","",'Board Summary'!$B$5)</f>
        <v/>
      </c>
      <c r="B414" t="str">
        <f>IF('Board Summary'!$B$6="","",'Board Summary'!$B$6)</f>
        <v/>
      </c>
      <c r="C414" t="str">
        <f>IF('Board Summary'!$B$7="","",'Board Summary'!$B$7)</f>
        <v/>
      </c>
      <c r="D414" t="str">
        <f>IF('Board Summary'!$B$8="","",'Board Summary'!$B$8)</f>
        <v/>
      </c>
      <c r="E414" s="33" t="str">
        <f>IF('Board Summary'!$B$9="","",'Board Summary'!$B$9)</f>
        <v/>
      </c>
      <c r="F414" s="33" t="str">
        <f>IF('Board Summary'!$C$9="","",'Board Summary'!$C$9)</f>
        <v/>
      </c>
      <c r="G414" s="33" t="str">
        <f>IF('Board Summary'!$E$9="","",'Board Summary'!$E$9)</f>
        <v/>
      </c>
      <c r="H414" t="str">
        <f>'Legacy Export Source'!$A413</f>
        <v>2.12 QR11</v>
      </c>
      <c r="I414" t="str">
        <f>'Legacy Export Source'!$B413</f>
        <v>Not assessed</v>
      </c>
    </row>
    <row r="415" spans="1:9" x14ac:dyDescent="0.35">
      <c r="A415" t="str">
        <f>IF('Board Summary'!$B$5="","",'Board Summary'!$B$5)</f>
        <v/>
      </c>
      <c r="B415" t="str">
        <f>IF('Board Summary'!$B$6="","",'Board Summary'!$B$6)</f>
        <v/>
      </c>
      <c r="C415" t="str">
        <f>IF('Board Summary'!$B$7="","",'Board Summary'!$B$7)</f>
        <v/>
      </c>
      <c r="D415" t="str">
        <f>IF('Board Summary'!$B$8="","",'Board Summary'!$B$8)</f>
        <v/>
      </c>
      <c r="E415" s="33" t="str">
        <f>IF('Board Summary'!$B$9="","",'Board Summary'!$B$9)</f>
        <v/>
      </c>
      <c r="F415" s="33" t="str">
        <f>IF('Board Summary'!$C$9="","",'Board Summary'!$C$9)</f>
        <v/>
      </c>
      <c r="G415" s="33" t="str">
        <f>IF('Board Summary'!$E$9="","",'Board Summary'!$E$9)</f>
        <v/>
      </c>
      <c r="H415" t="str">
        <f>'Legacy Export Source'!$A414</f>
        <v>2.13 MS1</v>
      </c>
      <c r="I415" t="str">
        <f>'Legacy Export Source'!$B414</f>
        <v>Not assessed</v>
      </c>
    </row>
    <row r="416" spans="1:9" x14ac:dyDescent="0.35">
      <c r="A416" t="str">
        <f>IF('Board Summary'!$B$5="","",'Board Summary'!$B$5)</f>
        <v/>
      </c>
      <c r="B416" t="str">
        <f>IF('Board Summary'!$B$6="","",'Board Summary'!$B$6)</f>
        <v/>
      </c>
      <c r="C416" t="str">
        <f>IF('Board Summary'!$B$7="","",'Board Summary'!$B$7)</f>
        <v/>
      </c>
      <c r="D416" t="str">
        <f>IF('Board Summary'!$B$8="","",'Board Summary'!$B$8)</f>
        <v/>
      </c>
      <c r="E416" s="33" t="str">
        <f>IF('Board Summary'!$B$9="","",'Board Summary'!$B$9)</f>
        <v/>
      </c>
      <c r="F416" s="33" t="str">
        <f>IF('Board Summary'!$C$9="","",'Board Summary'!$C$9)</f>
        <v/>
      </c>
      <c r="G416" s="33" t="str">
        <f>IF('Board Summary'!$E$9="","",'Board Summary'!$E$9)</f>
        <v/>
      </c>
      <c r="H416" t="str">
        <f>'Legacy Export Source'!$A415</f>
        <v>2.13 MS2</v>
      </c>
      <c r="I416" t="str">
        <f>'Legacy Export Source'!$B415</f>
        <v>Not assessed</v>
      </c>
    </row>
    <row r="417" spans="1:9" x14ac:dyDescent="0.35">
      <c r="A417" t="str">
        <f>IF('Board Summary'!$B$5="","",'Board Summary'!$B$5)</f>
        <v/>
      </c>
      <c r="B417" t="str">
        <f>IF('Board Summary'!$B$6="","",'Board Summary'!$B$6)</f>
        <v/>
      </c>
      <c r="C417" t="str">
        <f>IF('Board Summary'!$B$7="","",'Board Summary'!$B$7)</f>
        <v/>
      </c>
      <c r="D417" t="str">
        <f>IF('Board Summary'!$B$8="","",'Board Summary'!$B$8)</f>
        <v/>
      </c>
      <c r="E417" s="33" t="str">
        <f>IF('Board Summary'!$B$9="","",'Board Summary'!$B$9)</f>
        <v/>
      </c>
      <c r="F417" s="33" t="str">
        <f>IF('Board Summary'!$C$9="","",'Board Summary'!$C$9)</f>
        <v/>
      </c>
      <c r="G417" s="33" t="str">
        <f>IF('Board Summary'!$E$9="","",'Board Summary'!$E$9)</f>
        <v/>
      </c>
      <c r="H417" t="str">
        <f>'Legacy Export Source'!$A416</f>
        <v>2.13 MS3</v>
      </c>
      <c r="I417" t="str">
        <f>'Legacy Export Source'!$B416</f>
        <v>Not assessed</v>
      </c>
    </row>
    <row r="418" spans="1:9" x14ac:dyDescent="0.35">
      <c r="A418" t="str">
        <f>IF('Board Summary'!$B$5="","",'Board Summary'!$B$5)</f>
        <v/>
      </c>
      <c r="B418" t="str">
        <f>IF('Board Summary'!$B$6="","",'Board Summary'!$B$6)</f>
        <v/>
      </c>
      <c r="C418" t="str">
        <f>IF('Board Summary'!$B$7="","",'Board Summary'!$B$7)</f>
        <v/>
      </c>
      <c r="D418" t="str">
        <f>IF('Board Summary'!$B$8="","",'Board Summary'!$B$8)</f>
        <v/>
      </c>
      <c r="E418" s="33" t="str">
        <f>IF('Board Summary'!$B$9="","",'Board Summary'!$B$9)</f>
        <v/>
      </c>
      <c r="F418" s="33" t="str">
        <f>IF('Board Summary'!$C$9="","",'Board Summary'!$C$9)</f>
        <v/>
      </c>
      <c r="G418" s="33" t="str">
        <f>IF('Board Summary'!$E$9="","",'Board Summary'!$E$9)</f>
        <v/>
      </c>
      <c r="H418" t="str">
        <f>'Legacy Export Source'!$A417</f>
        <v>2.13 MS4</v>
      </c>
      <c r="I418" t="str">
        <f>'Legacy Export Source'!$B417</f>
        <v>Not assessed</v>
      </c>
    </row>
    <row r="419" spans="1:9" x14ac:dyDescent="0.35">
      <c r="A419" t="str">
        <f>IF('Board Summary'!$B$5="","",'Board Summary'!$B$5)</f>
        <v/>
      </c>
      <c r="B419" t="str">
        <f>IF('Board Summary'!$B$6="","",'Board Summary'!$B$6)</f>
        <v/>
      </c>
      <c r="C419" t="str">
        <f>IF('Board Summary'!$B$7="","",'Board Summary'!$B$7)</f>
        <v/>
      </c>
      <c r="D419" t="str">
        <f>IF('Board Summary'!$B$8="","",'Board Summary'!$B$8)</f>
        <v/>
      </c>
      <c r="E419" s="33" t="str">
        <f>IF('Board Summary'!$B$9="","",'Board Summary'!$B$9)</f>
        <v/>
      </c>
      <c r="F419" s="33" t="str">
        <f>IF('Board Summary'!$C$9="","",'Board Summary'!$C$9)</f>
        <v/>
      </c>
      <c r="G419" s="33" t="str">
        <f>IF('Board Summary'!$E$9="","",'Board Summary'!$E$9)</f>
        <v/>
      </c>
      <c r="H419" t="str">
        <f>'Legacy Export Source'!$A418</f>
        <v>2.13 QR1</v>
      </c>
      <c r="I419" t="str">
        <f>'Legacy Export Source'!$B418</f>
        <v>Not assessed</v>
      </c>
    </row>
    <row r="420" spans="1:9" x14ac:dyDescent="0.35">
      <c r="A420" t="str">
        <f>IF('Board Summary'!$B$5="","",'Board Summary'!$B$5)</f>
        <v/>
      </c>
      <c r="B420" t="str">
        <f>IF('Board Summary'!$B$6="","",'Board Summary'!$B$6)</f>
        <v/>
      </c>
      <c r="C420" t="str">
        <f>IF('Board Summary'!$B$7="","",'Board Summary'!$B$7)</f>
        <v/>
      </c>
      <c r="D420" t="str">
        <f>IF('Board Summary'!$B$8="","",'Board Summary'!$B$8)</f>
        <v/>
      </c>
      <c r="E420" s="33" t="str">
        <f>IF('Board Summary'!$B$9="","",'Board Summary'!$B$9)</f>
        <v/>
      </c>
      <c r="F420" s="33" t="str">
        <f>IF('Board Summary'!$C$9="","",'Board Summary'!$C$9)</f>
        <v/>
      </c>
      <c r="G420" s="33" t="str">
        <f>IF('Board Summary'!$E$9="","",'Board Summary'!$E$9)</f>
        <v/>
      </c>
      <c r="H420" t="str">
        <f>'Legacy Export Source'!$A419</f>
        <v>2.13 QR2</v>
      </c>
      <c r="I420" t="str">
        <f>'Legacy Export Source'!$B419</f>
        <v>Not assessed</v>
      </c>
    </row>
    <row r="421" spans="1:9" x14ac:dyDescent="0.35">
      <c r="A421" t="str">
        <f>IF('Board Summary'!$B$5="","",'Board Summary'!$B$5)</f>
        <v/>
      </c>
      <c r="B421" t="str">
        <f>IF('Board Summary'!$B$6="","",'Board Summary'!$B$6)</f>
        <v/>
      </c>
      <c r="C421" t="str">
        <f>IF('Board Summary'!$B$7="","",'Board Summary'!$B$7)</f>
        <v/>
      </c>
      <c r="D421" t="str">
        <f>IF('Board Summary'!$B$8="","",'Board Summary'!$B$8)</f>
        <v/>
      </c>
      <c r="E421" s="33" t="str">
        <f>IF('Board Summary'!$B$9="","",'Board Summary'!$B$9)</f>
        <v/>
      </c>
      <c r="F421" s="33" t="str">
        <f>IF('Board Summary'!$C$9="","",'Board Summary'!$C$9)</f>
        <v/>
      </c>
      <c r="G421" s="33" t="str">
        <f>IF('Board Summary'!$E$9="","",'Board Summary'!$E$9)</f>
        <v/>
      </c>
      <c r="H421" t="str">
        <f>'Legacy Export Source'!$A420</f>
        <v>2.13 QR3</v>
      </c>
      <c r="I421" t="str">
        <f>'Legacy Export Source'!$B420</f>
        <v>Not assessed</v>
      </c>
    </row>
    <row r="422" spans="1:9" x14ac:dyDescent="0.35">
      <c r="A422" t="str">
        <f>IF('Board Summary'!$B$5="","",'Board Summary'!$B$5)</f>
        <v/>
      </c>
      <c r="B422" t="str">
        <f>IF('Board Summary'!$B$6="","",'Board Summary'!$B$6)</f>
        <v/>
      </c>
      <c r="C422" t="str">
        <f>IF('Board Summary'!$B$7="","",'Board Summary'!$B$7)</f>
        <v/>
      </c>
      <c r="D422" t="str">
        <f>IF('Board Summary'!$B$8="","",'Board Summary'!$B$8)</f>
        <v/>
      </c>
      <c r="E422" s="33" t="str">
        <f>IF('Board Summary'!$B$9="","",'Board Summary'!$B$9)</f>
        <v/>
      </c>
      <c r="F422" s="33" t="str">
        <f>IF('Board Summary'!$C$9="","",'Board Summary'!$C$9)</f>
        <v/>
      </c>
      <c r="G422" s="33" t="str">
        <f>IF('Board Summary'!$E$9="","",'Board Summary'!$E$9)</f>
        <v/>
      </c>
      <c r="H422" t="str">
        <f>'Legacy Export Source'!$A421</f>
        <v>2.13 QR4</v>
      </c>
      <c r="I422" t="str">
        <f>'Legacy Export Source'!$B421</f>
        <v>Not assessed</v>
      </c>
    </row>
    <row r="423" spans="1:9" x14ac:dyDescent="0.35">
      <c r="A423" t="str">
        <f>IF('Board Summary'!$B$5="","",'Board Summary'!$B$5)</f>
        <v/>
      </c>
      <c r="B423" t="str">
        <f>IF('Board Summary'!$B$6="","",'Board Summary'!$B$6)</f>
        <v/>
      </c>
      <c r="C423" t="str">
        <f>IF('Board Summary'!$B$7="","",'Board Summary'!$B$7)</f>
        <v/>
      </c>
      <c r="D423" t="str">
        <f>IF('Board Summary'!$B$8="","",'Board Summary'!$B$8)</f>
        <v/>
      </c>
      <c r="E423" s="33" t="str">
        <f>IF('Board Summary'!$B$9="","",'Board Summary'!$B$9)</f>
        <v/>
      </c>
      <c r="F423" s="33" t="str">
        <f>IF('Board Summary'!$C$9="","",'Board Summary'!$C$9)</f>
        <v/>
      </c>
      <c r="G423" s="33" t="str">
        <f>IF('Board Summary'!$E$9="","",'Board Summary'!$E$9)</f>
        <v/>
      </c>
      <c r="H423" t="str">
        <f>'Legacy Export Source'!$A422</f>
        <v>2.13 QR5</v>
      </c>
      <c r="I423" t="str">
        <f>'Legacy Export Source'!$B422</f>
        <v>Not assessed</v>
      </c>
    </row>
    <row r="424" spans="1:9" x14ac:dyDescent="0.35">
      <c r="A424" t="str">
        <f>IF('Board Summary'!$B$5="","",'Board Summary'!$B$5)</f>
        <v/>
      </c>
      <c r="B424" t="str">
        <f>IF('Board Summary'!$B$6="","",'Board Summary'!$B$6)</f>
        <v/>
      </c>
      <c r="C424" t="str">
        <f>IF('Board Summary'!$B$7="","",'Board Summary'!$B$7)</f>
        <v/>
      </c>
      <c r="D424" t="str">
        <f>IF('Board Summary'!$B$8="","",'Board Summary'!$B$8)</f>
        <v/>
      </c>
      <c r="E424" s="33" t="str">
        <f>IF('Board Summary'!$B$9="","",'Board Summary'!$B$9)</f>
        <v/>
      </c>
      <c r="F424" s="33" t="str">
        <f>IF('Board Summary'!$C$9="","",'Board Summary'!$C$9)</f>
        <v/>
      </c>
      <c r="G424" s="33" t="str">
        <f>IF('Board Summary'!$E$9="","",'Board Summary'!$E$9)</f>
        <v/>
      </c>
      <c r="H424" t="str">
        <f>'Legacy Export Source'!$A423</f>
        <v>2.13 QR6</v>
      </c>
      <c r="I424" t="str">
        <f>'Legacy Export Source'!$B423</f>
        <v>Not assessed</v>
      </c>
    </row>
    <row r="425" spans="1:9" x14ac:dyDescent="0.35">
      <c r="A425" t="str">
        <f>IF('Board Summary'!$B$5="","",'Board Summary'!$B$5)</f>
        <v/>
      </c>
      <c r="B425" t="str">
        <f>IF('Board Summary'!$B$6="","",'Board Summary'!$B$6)</f>
        <v/>
      </c>
      <c r="C425" t="str">
        <f>IF('Board Summary'!$B$7="","",'Board Summary'!$B$7)</f>
        <v/>
      </c>
      <c r="D425" t="str">
        <f>IF('Board Summary'!$B$8="","",'Board Summary'!$B$8)</f>
        <v/>
      </c>
      <c r="E425" s="33" t="str">
        <f>IF('Board Summary'!$B$9="","",'Board Summary'!$B$9)</f>
        <v/>
      </c>
      <c r="F425" s="33" t="str">
        <f>IF('Board Summary'!$C$9="","",'Board Summary'!$C$9)</f>
        <v/>
      </c>
      <c r="G425" s="33" t="str">
        <f>IF('Board Summary'!$E$9="","",'Board Summary'!$E$9)</f>
        <v/>
      </c>
      <c r="H425" t="str">
        <f>'Legacy Export Source'!$A424</f>
        <v>2.13 QR7</v>
      </c>
      <c r="I425" t="str">
        <f>'Legacy Export Source'!$B424</f>
        <v>Not assessed</v>
      </c>
    </row>
    <row r="426" spans="1:9" x14ac:dyDescent="0.35">
      <c r="A426" t="str">
        <f>IF('Board Summary'!$B$5="","",'Board Summary'!$B$5)</f>
        <v/>
      </c>
      <c r="B426" t="str">
        <f>IF('Board Summary'!$B$6="","",'Board Summary'!$B$6)</f>
        <v/>
      </c>
      <c r="C426" t="str">
        <f>IF('Board Summary'!$B$7="","",'Board Summary'!$B$7)</f>
        <v/>
      </c>
      <c r="D426" t="str">
        <f>IF('Board Summary'!$B$8="","",'Board Summary'!$B$8)</f>
        <v/>
      </c>
      <c r="E426" s="33" t="str">
        <f>IF('Board Summary'!$B$9="","",'Board Summary'!$B$9)</f>
        <v/>
      </c>
      <c r="F426" s="33" t="str">
        <f>IF('Board Summary'!$C$9="","",'Board Summary'!$C$9)</f>
        <v/>
      </c>
      <c r="G426" s="33" t="str">
        <f>IF('Board Summary'!$E$9="","",'Board Summary'!$E$9)</f>
        <v/>
      </c>
      <c r="H426" t="str">
        <f>'Legacy Export Source'!$A425</f>
        <v>2.13 QR8</v>
      </c>
      <c r="I426" t="str">
        <f>'Legacy Export Source'!$B425</f>
        <v>Not assessed</v>
      </c>
    </row>
    <row r="427" spans="1:9" x14ac:dyDescent="0.35">
      <c r="A427" t="str">
        <f>IF('Board Summary'!$B$5="","",'Board Summary'!$B$5)</f>
        <v/>
      </c>
      <c r="B427" t="str">
        <f>IF('Board Summary'!$B$6="","",'Board Summary'!$B$6)</f>
        <v/>
      </c>
      <c r="C427" t="str">
        <f>IF('Board Summary'!$B$7="","",'Board Summary'!$B$7)</f>
        <v/>
      </c>
      <c r="D427" t="str">
        <f>IF('Board Summary'!$B$8="","",'Board Summary'!$B$8)</f>
        <v/>
      </c>
      <c r="E427" s="33" t="str">
        <f>IF('Board Summary'!$B$9="","",'Board Summary'!$B$9)</f>
        <v/>
      </c>
      <c r="F427" s="33" t="str">
        <f>IF('Board Summary'!$C$9="","",'Board Summary'!$C$9)</f>
        <v/>
      </c>
      <c r="G427" s="33" t="str">
        <f>IF('Board Summary'!$E$9="","",'Board Summary'!$E$9)</f>
        <v/>
      </c>
      <c r="H427" t="str">
        <f>'Legacy Export Source'!$A426</f>
        <v>2.13 QR9</v>
      </c>
      <c r="I427" t="str">
        <f>'Legacy Export Source'!$B426</f>
        <v>Not assessed</v>
      </c>
    </row>
    <row r="428" spans="1:9" x14ac:dyDescent="0.35">
      <c r="A428" t="str">
        <f>IF('Board Summary'!$B$5="","",'Board Summary'!$B$5)</f>
        <v/>
      </c>
      <c r="B428" t="str">
        <f>IF('Board Summary'!$B$6="","",'Board Summary'!$B$6)</f>
        <v/>
      </c>
      <c r="C428" t="str">
        <f>IF('Board Summary'!$B$7="","",'Board Summary'!$B$7)</f>
        <v/>
      </c>
      <c r="D428" t="str">
        <f>IF('Board Summary'!$B$8="","",'Board Summary'!$B$8)</f>
        <v/>
      </c>
      <c r="E428" s="33" t="str">
        <f>IF('Board Summary'!$B$9="","",'Board Summary'!$B$9)</f>
        <v/>
      </c>
      <c r="F428" s="33" t="str">
        <f>IF('Board Summary'!$C$9="","",'Board Summary'!$C$9)</f>
        <v/>
      </c>
      <c r="G428" s="33" t="str">
        <f>IF('Board Summary'!$E$9="","",'Board Summary'!$E$9)</f>
        <v/>
      </c>
      <c r="H428" t="str">
        <f>'Legacy Export Source'!$A427</f>
        <v>2.13 QR10</v>
      </c>
      <c r="I428" t="str">
        <f>'Legacy Export Source'!$B427</f>
        <v>Not assessed</v>
      </c>
    </row>
    <row r="429" spans="1:9" x14ac:dyDescent="0.35">
      <c r="A429" t="str">
        <f>IF('Board Summary'!$B$5="","",'Board Summary'!$B$5)</f>
        <v/>
      </c>
      <c r="B429" t="str">
        <f>IF('Board Summary'!$B$6="","",'Board Summary'!$B$6)</f>
        <v/>
      </c>
      <c r="C429" t="str">
        <f>IF('Board Summary'!$B$7="","",'Board Summary'!$B$7)</f>
        <v/>
      </c>
      <c r="D429" t="str">
        <f>IF('Board Summary'!$B$8="","",'Board Summary'!$B$8)</f>
        <v/>
      </c>
      <c r="E429" s="33" t="str">
        <f>IF('Board Summary'!$B$9="","",'Board Summary'!$B$9)</f>
        <v/>
      </c>
      <c r="F429" s="33" t="str">
        <f>IF('Board Summary'!$C$9="","",'Board Summary'!$C$9)</f>
        <v/>
      </c>
      <c r="G429" s="33" t="str">
        <f>IF('Board Summary'!$E$9="","",'Board Summary'!$E$9)</f>
        <v/>
      </c>
      <c r="H429" t="str">
        <f>'Legacy Export Source'!$A428</f>
        <v>2.13 QR11</v>
      </c>
      <c r="I429" t="str">
        <f>'Legacy Export Source'!$B428</f>
        <v>Not assessed</v>
      </c>
    </row>
    <row r="430" spans="1:9" x14ac:dyDescent="0.35">
      <c r="A430" t="str">
        <f>IF('Board Summary'!$B$5="","",'Board Summary'!$B$5)</f>
        <v/>
      </c>
      <c r="B430" t="str">
        <f>IF('Board Summary'!$B$6="","",'Board Summary'!$B$6)</f>
        <v/>
      </c>
      <c r="C430" t="str">
        <f>IF('Board Summary'!$B$7="","",'Board Summary'!$B$7)</f>
        <v/>
      </c>
      <c r="D430" t="str">
        <f>IF('Board Summary'!$B$8="","",'Board Summary'!$B$8)</f>
        <v/>
      </c>
      <c r="E430" s="33" t="str">
        <f>IF('Board Summary'!$B$9="","",'Board Summary'!$B$9)</f>
        <v/>
      </c>
      <c r="F430" s="33" t="str">
        <f>IF('Board Summary'!$C$9="","",'Board Summary'!$C$9)</f>
        <v/>
      </c>
      <c r="G430" s="33" t="str">
        <f>IF('Board Summary'!$E$9="","",'Board Summary'!$E$9)</f>
        <v/>
      </c>
      <c r="H430" t="str">
        <f>'Legacy Export Source'!$A429</f>
        <v>2.14 MS1</v>
      </c>
      <c r="I430" t="str">
        <f>'Legacy Export Source'!$B429</f>
        <v>Not assessed</v>
      </c>
    </row>
    <row r="431" spans="1:9" x14ac:dyDescent="0.35">
      <c r="A431" t="str">
        <f>IF('Board Summary'!$B$5="","",'Board Summary'!$B$5)</f>
        <v/>
      </c>
      <c r="B431" t="str">
        <f>IF('Board Summary'!$B$6="","",'Board Summary'!$B$6)</f>
        <v/>
      </c>
      <c r="C431" t="str">
        <f>IF('Board Summary'!$B$7="","",'Board Summary'!$B$7)</f>
        <v/>
      </c>
      <c r="D431" t="str">
        <f>IF('Board Summary'!$B$8="","",'Board Summary'!$B$8)</f>
        <v/>
      </c>
      <c r="E431" s="33" t="str">
        <f>IF('Board Summary'!$B$9="","",'Board Summary'!$B$9)</f>
        <v/>
      </c>
      <c r="F431" s="33" t="str">
        <f>IF('Board Summary'!$C$9="","",'Board Summary'!$C$9)</f>
        <v/>
      </c>
      <c r="G431" s="33" t="str">
        <f>IF('Board Summary'!$E$9="","",'Board Summary'!$E$9)</f>
        <v/>
      </c>
      <c r="H431" t="str">
        <f>'Legacy Export Source'!$A430</f>
        <v>2.14 MS2</v>
      </c>
      <c r="I431" t="str">
        <f>'Legacy Export Source'!$B430</f>
        <v>Not assessed</v>
      </c>
    </row>
    <row r="432" spans="1:9" x14ac:dyDescent="0.35">
      <c r="A432" t="str">
        <f>IF('Board Summary'!$B$5="","",'Board Summary'!$B$5)</f>
        <v/>
      </c>
      <c r="B432" t="str">
        <f>IF('Board Summary'!$B$6="","",'Board Summary'!$B$6)</f>
        <v/>
      </c>
      <c r="C432" t="str">
        <f>IF('Board Summary'!$B$7="","",'Board Summary'!$B$7)</f>
        <v/>
      </c>
      <c r="D432" t="str">
        <f>IF('Board Summary'!$B$8="","",'Board Summary'!$B$8)</f>
        <v/>
      </c>
      <c r="E432" s="33" t="str">
        <f>IF('Board Summary'!$B$9="","",'Board Summary'!$B$9)</f>
        <v/>
      </c>
      <c r="F432" s="33" t="str">
        <f>IF('Board Summary'!$C$9="","",'Board Summary'!$C$9)</f>
        <v/>
      </c>
      <c r="G432" s="33" t="str">
        <f>IF('Board Summary'!$E$9="","",'Board Summary'!$E$9)</f>
        <v/>
      </c>
      <c r="H432" t="str">
        <f>'Legacy Export Source'!$A431</f>
        <v>2.14 MS3</v>
      </c>
      <c r="I432" t="str">
        <f>'Legacy Export Source'!$B431</f>
        <v>Not assessed</v>
      </c>
    </row>
    <row r="433" spans="1:9" x14ac:dyDescent="0.35">
      <c r="A433" t="str">
        <f>IF('Board Summary'!$B$5="","",'Board Summary'!$B$5)</f>
        <v/>
      </c>
      <c r="B433" t="str">
        <f>IF('Board Summary'!$B$6="","",'Board Summary'!$B$6)</f>
        <v/>
      </c>
      <c r="C433" t="str">
        <f>IF('Board Summary'!$B$7="","",'Board Summary'!$B$7)</f>
        <v/>
      </c>
      <c r="D433" t="str">
        <f>IF('Board Summary'!$B$8="","",'Board Summary'!$B$8)</f>
        <v/>
      </c>
      <c r="E433" s="33" t="str">
        <f>IF('Board Summary'!$B$9="","",'Board Summary'!$B$9)</f>
        <v/>
      </c>
      <c r="F433" s="33" t="str">
        <f>IF('Board Summary'!$C$9="","",'Board Summary'!$C$9)</f>
        <v/>
      </c>
      <c r="G433" s="33" t="str">
        <f>IF('Board Summary'!$E$9="","",'Board Summary'!$E$9)</f>
        <v/>
      </c>
      <c r="H433" t="str">
        <f>'Legacy Export Source'!$A432</f>
        <v>2.14 MS4</v>
      </c>
      <c r="I433" t="str">
        <f>'Legacy Export Source'!$B432</f>
        <v>Not assessed</v>
      </c>
    </row>
    <row r="434" spans="1:9" x14ac:dyDescent="0.35">
      <c r="A434" t="str">
        <f>IF('Board Summary'!$B$5="","",'Board Summary'!$B$5)</f>
        <v/>
      </c>
      <c r="B434" t="str">
        <f>IF('Board Summary'!$B$6="","",'Board Summary'!$B$6)</f>
        <v/>
      </c>
      <c r="C434" t="str">
        <f>IF('Board Summary'!$B$7="","",'Board Summary'!$B$7)</f>
        <v/>
      </c>
      <c r="D434" t="str">
        <f>IF('Board Summary'!$B$8="","",'Board Summary'!$B$8)</f>
        <v/>
      </c>
      <c r="E434" s="33" t="str">
        <f>IF('Board Summary'!$B$9="","",'Board Summary'!$B$9)</f>
        <v/>
      </c>
      <c r="F434" s="33" t="str">
        <f>IF('Board Summary'!$C$9="","",'Board Summary'!$C$9)</f>
        <v/>
      </c>
      <c r="G434" s="33" t="str">
        <f>IF('Board Summary'!$E$9="","",'Board Summary'!$E$9)</f>
        <v/>
      </c>
      <c r="H434" t="str">
        <f>'Legacy Export Source'!$A433</f>
        <v>2.14 MS5</v>
      </c>
      <c r="I434" t="str">
        <f>'Legacy Export Source'!$B433</f>
        <v>Not assessed</v>
      </c>
    </row>
    <row r="435" spans="1:9" x14ac:dyDescent="0.35">
      <c r="A435" t="str">
        <f>IF('Board Summary'!$B$5="","",'Board Summary'!$B$5)</f>
        <v/>
      </c>
      <c r="B435" t="str">
        <f>IF('Board Summary'!$B$6="","",'Board Summary'!$B$6)</f>
        <v/>
      </c>
      <c r="C435" t="str">
        <f>IF('Board Summary'!$B$7="","",'Board Summary'!$B$7)</f>
        <v/>
      </c>
      <c r="D435" t="str">
        <f>IF('Board Summary'!$B$8="","",'Board Summary'!$B$8)</f>
        <v/>
      </c>
      <c r="E435" s="33" t="str">
        <f>IF('Board Summary'!$B$9="","",'Board Summary'!$B$9)</f>
        <v/>
      </c>
      <c r="F435" s="33" t="str">
        <f>IF('Board Summary'!$C$9="","",'Board Summary'!$C$9)</f>
        <v/>
      </c>
      <c r="G435" s="33" t="str">
        <f>IF('Board Summary'!$E$9="","",'Board Summary'!$E$9)</f>
        <v/>
      </c>
      <c r="H435" t="str">
        <f>'Legacy Export Source'!$A434</f>
        <v>2.14 MS6</v>
      </c>
      <c r="I435" t="str">
        <f>'Legacy Export Source'!$B434</f>
        <v>Not assessed</v>
      </c>
    </row>
    <row r="436" spans="1:9" x14ac:dyDescent="0.35">
      <c r="A436" t="str">
        <f>IF('Board Summary'!$B$5="","",'Board Summary'!$B$5)</f>
        <v/>
      </c>
      <c r="B436" t="str">
        <f>IF('Board Summary'!$B$6="","",'Board Summary'!$B$6)</f>
        <v/>
      </c>
      <c r="C436" t="str">
        <f>IF('Board Summary'!$B$7="","",'Board Summary'!$B$7)</f>
        <v/>
      </c>
      <c r="D436" t="str">
        <f>IF('Board Summary'!$B$8="","",'Board Summary'!$B$8)</f>
        <v/>
      </c>
      <c r="E436" s="33" t="str">
        <f>IF('Board Summary'!$B$9="","",'Board Summary'!$B$9)</f>
        <v/>
      </c>
      <c r="F436" s="33" t="str">
        <f>IF('Board Summary'!$C$9="","",'Board Summary'!$C$9)</f>
        <v/>
      </c>
      <c r="G436" s="33" t="str">
        <f>IF('Board Summary'!$E$9="","",'Board Summary'!$E$9)</f>
        <v/>
      </c>
      <c r="H436" t="str">
        <f>'Legacy Export Source'!$A435</f>
        <v>2.14 MS7</v>
      </c>
      <c r="I436" t="str">
        <f>'Legacy Export Source'!$B435</f>
        <v>Not assessed</v>
      </c>
    </row>
    <row r="437" spans="1:9" x14ac:dyDescent="0.35">
      <c r="A437" t="str">
        <f>IF('Board Summary'!$B$5="","",'Board Summary'!$B$5)</f>
        <v/>
      </c>
      <c r="B437" t="str">
        <f>IF('Board Summary'!$B$6="","",'Board Summary'!$B$6)</f>
        <v/>
      </c>
      <c r="C437" t="str">
        <f>IF('Board Summary'!$B$7="","",'Board Summary'!$B$7)</f>
        <v/>
      </c>
      <c r="D437" t="str">
        <f>IF('Board Summary'!$B$8="","",'Board Summary'!$B$8)</f>
        <v/>
      </c>
      <c r="E437" s="33" t="str">
        <f>IF('Board Summary'!$B$9="","",'Board Summary'!$B$9)</f>
        <v/>
      </c>
      <c r="F437" s="33" t="str">
        <f>IF('Board Summary'!$C$9="","",'Board Summary'!$C$9)</f>
        <v/>
      </c>
      <c r="G437" s="33" t="str">
        <f>IF('Board Summary'!$E$9="","",'Board Summary'!$E$9)</f>
        <v/>
      </c>
      <c r="H437" t="str">
        <f>'Legacy Export Source'!$A436</f>
        <v>2.14 MS8</v>
      </c>
      <c r="I437" t="str">
        <f>'Legacy Export Source'!$B436</f>
        <v>Not assessed</v>
      </c>
    </row>
    <row r="438" spans="1:9" x14ac:dyDescent="0.35">
      <c r="A438" t="str">
        <f>IF('Board Summary'!$B$5="","",'Board Summary'!$B$5)</f>
        <v/>
      </c>
      <c r="B438" t="str">
        <f>IF('Board Summary'!$B$6="","",'Board Summary'!$B$6)</f>
        <v/>
      </c>
      <c r="C438" t="str">
        <f>IF('Board Summary'!$B$7="","",'Board Summary'!$B$7)</f>
        <v/>
      </c>
      <c r="D438" t="str">
        <f>IF('Board Summary'!$B$8="","",'Board Summary'!$B$8)</f>
        <v/>
      </c>
      <c r="E438" s="33" t="str">
        <f>IF('Board Summary'!$B$9="","",'Board Summary'!$B$9)</f>
        <v/>
      </c>
      <c r="F438" s="33" t="str">
        <f>IF('Board Summary'!$C$9="","",'Board Summary'!$C$9)</f>
        <v/>
      </c>
      <c r="G438" s="33" t="str">
        <f>IF('Board Summary'!$E$9="","",'Board Summary'!$E$9)</f>
        <v/>
      </c>
      <c r="H438" t="str">
        <f>'Legacy Export Source'!$A437</f>
        <v>2.14 MS9</v>
      </c>
      <c r="I438" t="str">
        <f>'Legacy Export Source'!$B437</f>
        <v>Not assessed</v>
      </c>
    </row>
    <row r="439" spans="1:9" x14ac:dyDescent="0.35">
      <c r="A439" t="str">
        <f>IF('Board Summary'!$B$5="","",'Board Summary'!$B$5)</f>
        <v/>
      </c>
      <c r="B439" t="str">
        <f>IF('Board Summary'!$B$6="","",'Board Summary'!$B$6)</f>
        <v/>
      </c>
      <c r="C439" t="str">
        <f>IF('Board Summary'!$B$7="","",'Board Summary'!$B$7)</f>
        <v/>
      </c>
      <c r="D439" t="str">
        <f>IF('Board Summary'!$B$8="","",'Board Summary'!$B$8)</f>
        <v/>
      </c>
      <c r="E439" s="33" t="str">
        <f>IF('Board Summary'!$B$9="","",'Board Summary'!$B$9)</f>
        <v/>
      </c>
      <c r="F439" s="33" t="str">
        <f>IF('Board Summary'!$C$9="","",'Board Summary'!$C$9)</f>
        <v/>
      </c>
      <c r="G439" s="33" t="str">
        <f>IF('Board Summary'!$E$9="","",'Board Summary'!$E$9)</f>
        <v/>
      </c>
      <c r="H439" t="str">
        <f>'Legacy Export Source'!$A438</f>
        <v>2.14 QR1</v>
      </c>
      <c r="I439" t="str">
        <f>'Legacy Export Source'!$B438</f>
        <v>Not assessed</v>
      </c>
    </row>
    <row r="440" spans="1:9" x14ac:dyDescent="0.35">
      <c r="A440" t="str">
        <f>IF('Board Summary'!$B$5="","",'Board Summary'!$B$5)</f>
        <v/>
      </c>
      <c r="B440" t="str">
        <f>IF('Board Summary'!$B$6="","",'Board Summary'!$B$6)</f>
        <v/>
      </c>
      <c r="C440" t="str">
        <f>IF('Board Summary'!$B$7="","",'Board Summary'!$B$7)</f>
        <v/>
      </c>
      <c r="D440" t="str">
        <f>IF('Board Summary'!$B$8="","",'Board Summary'!$B$8)</f>
        <v/>
      </c>
      <c r="E440" s="33" t="str">
        <f>IF('Board Summary'!$B$9="","",'Board Summary'!$B$9)</f>
        <v/>
      </c>
      <c r="F440" s="33" t="str">
        <f>IF('Board Summary'!$C$9="","",'Board Summary'!$C$9)</f>
        <v/>
      </c>
      <c r="G440" s="33" t="str">
        <f>IF('Board Summary'!$E$9="","",'Board Summary'!$E$9)</f>
        <v/>
      </c>
      <c r="H440" t="str">
        <f>'Legacy Export Source'!$A439</f>
        <v>2.14 QR2</v>
      </c>
      <c r="I440" t="str">
        <f>'Legacy Export Source'!$B439</f>
        <v>Not assessed</v>
      </c>
    </row>
    <row r="441" spans="1:9" x14ac:dyDescent="0.35">
      <c r="A441" t="str">
        <f>IF('Board Summary'!$B$5="","",'Board Summary'!$B$5)</f>
        <v/>
      </c>
      <c r="B441" t="str">
        <f>IF('Board Summary'!$B$6="","",'Board Summary'!$B$6)</f>
        <v/>
      </c>
      <c r="C441" t="str">
        <f>IF('Board Summary'!$B$7="","",'Board Summary'!$B$7)</f>
        <v/>
      </c>
      <c r="D441" t="str">
        <f>IF('Board Summary'!$B$8="","",'Board Summary'!$B$8)</f>
        <v/>
      </c>
      <c r="E441" s="33" t="str">
        <f>IF('Board Summary'!$B$9="","",'Board Summary'!$B$9)</f>
        <v/>
      </c>
      <c r="F441" s="33" t="str">
        <f>IF('Board Summary'!$C$9="","",'Board Summary'!$C$9)</f>
        <v/>
      </c>
      <c r="G441" s="33" t="str">
        <f>IF('Board Summary'!$E$9="","",'Board Summary'!$E$9)</f>
        <v/>
      </c>
      <c r="H441" t="str">
        <f>'Legacy Export Source'!$A440</f>
        <v>2.14 QR3</v>
      </c>
      <c r="I441" t="str">
        <f>'Legacy Export Source'!$B440</f>
        <v>Not assessed</v>
      </c>
    </row>
    <row r="442" spans="1:9" x14ac:dyDescent="0.35">
      <c r="A442" t="str">
        <f>IF('Board Summary'!$B$5="","",'Board Summary'!$B$5)</f>
        <v/>
      </c>
      <c r="B442" t="str">
        <f>IF('Board Summary'!$B$6="","",'Board Summary'!$B$6)</f>
        <v/>
      </c>
      <c r="C442" t="str">
        <f>IF('Board Summary'!$B$7="","",'Board Summary'!$B$7)</f>
        <v/>
      </c>
      <c r="D442" t="str">
        <f>IF('Board Summary'!$B$8="","",'Board Summary'!$B$8)</f>
        <v/>
      </c>
      <c r="E442" s="33" t="str">
        <f>IF('Board Summary'!$B$9="","",'Board Summary'!$B$9)</f>
        <v/>
      </c>
      <c r="F442" s="33" t="str">
        <f>IF('Board Summary'!$C$9="","",'Board Summary'!$C$9)</f>
        <v/>
      </c>
      <c r="G442" s="33" t="str">
        <f>IF('Board Summary'!$E$9="","",'Board Summary'!$E$9)</f>
        <v/>
      </c>
      <c r="H442" t="str">
        <f>'Legacy Export Source'!$A441</f>
        <v>2.14 QR4</v>
      </c>
      <c r="I442" t="str">
        <f>'Legacy Export Source'!$B441</f>
        <v>Not assessed</v>
      </c>
    </row>
    <row r="443" spans="1:9" x14ac:dyDescent="0.35">
      <c r="A443" t="str">
        <f>IF('Board Summary'!$B$5="","",'Board Summary'!$B$5)</f>
        <v/>
      </c>
      <c r="B443" t="str">
        <f>IF('Board Summary'!$B$6="","",'Board Summary'!$B$6)</f>
        <v/>
      </c>
      <c r="C443" t="str">
        <f>IF('Board Summary'!$B$7="","",'Board Summary'!$B$7)</f>
        <v/>
      </c>
      <c r="D443" t="str">
        <f>IF('Board Summary'!$B$8="","",'Board Summary'!$B$8)</f>
        <v/>
      </c>
      <c r="E443" s="33" t="str">
        <f>IF('Board Summary'!$B$9="","",'Board Summary'!$B$9)</f>
        <v/>
      </c>
      <c r="F443" s="33" t="str">
        <f>IF('Board Summary'!$C$9="","",'Board Summary'!$C$9)</f>
        <v/>
      </c>
      <c r="G443" s="33" t="str">
        <f>IF('Board Summary'!$E$9="","",'Board Summary'!$E$9)</f>
        <v/>
      </c>
      <c r="H443" t="str">
        <f>'Legacy Export Source'!$A442</f>
        <v>2.14 QR5</v>
      </c>
      <c r="I443" t="str">
        <f>'Legacy Export Source'!$B442</f>
        <v>Not assessed</v>
      </c>
    </row>
    <row r="444" spans="1:9" x14ac:dyDescent="0.35">
      <c r="A444" t="str">
        <f>IF('Board Summary'!$B$5="","",'Board Summary'!$B$5)</f>
        <v/>
      </c>
      <c r="B444" t="str">
        <f>IF('Board Summary'!$B$6="","",'Board Summary'!$B$6)</f>
        <v/>
      </c>
      <c r="C444" t="str">
        <f>IF('Board Summary'!$B$7="","",'Board Summary'!$B$7)</f>
        <v/>
      </c>
      <c r="D444" t="str">
        <f>IF('Board Summary'!$B$8="","",'Board Summary'!$B$8)</f>
        <v/>
      </c>
      <c r="E444" s="33" t="str">
        <f>IF('Board Summary'!$B$9="","",'Board Summary'!$B$9)</f>
        <v/>
      </c>
      <c r="F444" s="33" t="str">
        <f>IF('Board Summary'!$C$9="","",'Board Summary'!$C$9)</f>
        <v/>
      </c>
      <c r="G444" s="33" t="str">
        <f>IF('Board Summary'!$E$9="","",'Board Summary'!$E$9)</f>
        <v/>
      </c>
      <c r="H444" t="str">
        <f>'Legacy Export Source'!$A443</f>
        <v>2.14 QR6</v>
      </c>
      <c r="I444" t="str">
        <f>'Legacy Export Source'!$B443</f>
        <v>Not assessed</v>
      </c>
    </row>
    <row r="445" spans="1:9" x14ac:dyDescent="0.35">
      <c r="A445" t="str">
        <f>IF('Board Summary'!$B$5="","",'Board Summary'!$B$5)</f>
        <v/>
      </c>
      <c r="B445" t="str">
        <f>IF('Board Summary'!$B$6="","",'Board Summary'!$B$6)</f>
        <v/>
      </c>
      <c r="C445" t="str">
        <f>IF('Board Summary'!$B$7="","",'Board Summary'!$B$7)</f>
        <v/>
      </c>
      <c r="D445" t="str">
        <f>IF('Board Summary'!$B$8="","",'Board Summary'!$B$8)</f>
        <v/>
      </c>
      <c r="E445" s="33" t="str">
        <f>IF('Board Summary'!$B$9="","",'Board Summary'!$B$9)</f>
        <v/>
      </c>
      <c r="F445" s="33" t="str">
        <f>IF('Board Summary'!$C$9="","",'Board Summary'!$C$9)</f>
        <v/>
      </c>
      <c r="G445" s="33" t="str">
        <f>IF('Board Summary'!$E$9="","",'Board Summary'!$E$9)</f>
        <v/>
      </c>
      <c r="H445" t="str">
        <f>'Legacy Export Source'!$A444</f>
        <v>2.14 QR7</v>
      </c>
      <c r="I445" t="str">
        <f>'Legacy Export Source'!$B444</f>
        <v>Not assessed</v>
      </c>
    </row>
    <row r="446" spans="1:9" x14ac:dyDescent="0.35">
      <c r="A446" t="str">
        <f>IF('Board Summary'!$B$5="","",'Board Summary'!$B$5)</f>
        <v/>
      </c>
      <c r="B446" t="str">
        <f>IF('Board Summary'!$B$6="","",'Board Summary'!$B$6)</f>
        <v/>
      </c>
      <c r="C446" t="str">
        <f>IF('Board Summary'!$B$7="","",'Board Summary'!$B$7)</f>
        <v/>
      </c>
      <c r="D446" t="str">
        <f>IF('Board Summary'!$B$8="","",'Board Summary'!$B$8)</f>
        <v/>
      </c>
      <c r="E446" s="33" t="str">
        <f>IF('Board Summary'!$B$9="","",'Board Summary'!$B$9)</f>
        <v/>
      </c>
      <c r="F446" s="33" t="str">
        <f>IF('Board Summary'!$C$9="","",'Board Summary'!$C$9)</f>
        <v/>
      </c>
      <c r="G446" s="33" t="str">
        <f>IF('Board Summary'!$E$9="","",'Board Summary'!$E$9)</f>
        <v/>
      </c>
      <c r="H446" t="str">
        <f>'Legacy Export Source'!$A445</f>
        <v>2.14 QR8</v>
      </c>
      <c r="I446" t="str">
        <f>'Legacy Export Source'!$B445</f>
        <v>Not assessed</v>
      </c>
    </row>
    <row r="447" spans="1:9" x14ac:dyDescent="0.35">
      <c r="A447" t="str">
        <f>IF('Board Summary'!$B$5="","",'Board Summary'!$B$5)</f>
        <v/>
      </c>
      <c r="B447" t="str">
        <f>IF('Board Summary'!$B$6="","",'Board Summary'!$B$6)</f>
        <v/>
      </c>
      <c r="C447" t="str">
        <f>IF('Board Summary'!$B$7="","",'Board Summary'!$B$7)</f>
        <v/>
      </c>
      <c r="D447" t="str">
        <f>IF('Board Summary'!$B$8="","",'Board Summary'!$B$8)</f>
        <v/>
      </c>
      <c r="E447" s="33" t="str">
        <f>IF('Board Summary'!$B$9="","",'Board Summary'!$B$9)</f>
        <v/>
      </c>
      <c r="F447" s="33" t="str">
        <f>IF('Board Summary'!$C$9="","",'Board Summary'!$C$9)</f>
        <v/>
      </c>
      <c r="G447" s="33" t="str">
        <f>IF('Board Summary'!$E$9="","",'Board Summary'!$E$9)</f>
        <v/>
      </c>
      <c r="H447" t="str">
        <f>'Legacy Export Source'!$A446</f>
        <v>2.14 QR9</v>
      </c>
      <c r="I447" t="str">
        <f>'Legacy Export Source'!$B446</f>
        <v>Not assessed</v>
      </c>
    </row>
    <row r="448" spans="1:9" x14ac:dyDescent="0.35">
      <c r="A448" t="str">
        <f>IF('Board Summary'!$B$5="","",'Board Summary'!$B$5)</f>
        <v/>
      </c>
      <c r="B448" t="str">
        <f>IF('Board Summary'!$B$6="","",'Board Summary'!$B$6)</f>
        <v/>
      </c>
      <c r="C448" t="str">
        <f>IF('Board Summary'!$B$7="","",'Board Summary'!$B$7)</f>
        <v/>
      </c>
      <c r="D448" t="str">
        <f>IF('Board Summary'!$B$8="","",'Board Summary'!$B$8)</f>
        <v/>
      </c>
      <c r="E448" s="33" t="str">
        <f>IF('Board Summary'!$B$9="","",'Board Summary'!$B$9)</f>
        <v/>
      </c>
      <c r="F448" s="33" t="str">
        <f>IF('Board Summary'!$C$9="","",'Board Summary'!$C$9)</f>
        <v/>
      </c>
      <c r="G448" s="33" t="str">
        <f>IF('Board Summary'!$E$9="","",'Board Summary'!$E$9)</f>
        <v/>
      </c>
      <c r="H448" t="str">
        <f>'Legacy Export Source'!$A447</f>
        <v>2.15 MS1</v>
      </c>
      <c r="I448" t="str">
        <f>'Legacy Export Source'!$B447</f>
        <v>Not assessed</v>
      </c>
    </row>
    <row r="449" spans="1:9" x14ac:dyDescent="0.35">
      <c r="A449" t="str">
        <f>IF('Board Summary'!$B$5="","",'Board Summary'!$B$5)</f>
        <v/>
      </c>
      <c r="B449" t="str">
        <f>IF('Board Summary'!$B$6="","",'Board Summary'!$B$6)</f>
        <v/>
      </c>
      <c r="C449" t="str">
        <f>IF('Board Summary'!$B$7="","",'Board Summary'!$B$7)</f>
        <v/>
      </c>
      <c r="D449" t="str">
        <f>IF('Board Summary'!$B$8="","",'Board Summary'!$B$8)</f>
        <v/>
      </c>
      <c r="E449" s="33" t="str">
        <f>IF('Board Summary'!$B$9="","",'Board Summary'!$B$9)</f>
        <v/>
      </c>
      <c r="F449" s="33" t="str">
        <f>IF('Board Summary'!$C$9="","",'Board Summary'!$C$9)</f>
        <v/>
      </c>
      <c r="G449" s="33" t="str">
        <f>IF('Board Summary'!$E$9="","",'Board Summary'!$E$9)</f>
        <v/>
      </c>
      <c r="H449" t="str">
        <f>'Legacy Export Source'!$A448</f>
        <v>2.15 MS2</v>
      </c>
      <c r="I449" t="str">
        <f>'Legacy Export Source'!$B448</f>
        <v>Not assessed</v>
      </c>
    </row>
    <row r="450" spans="1:9" x14ac:dyDescent="0.35">
      <c r="A450" t="str">
        <f>IF('Board Summary'!$B$5="","",'Board Summary'!$B$5)</f>
        <v/>
      </c>
      <c r="B450" t="str">
        <f>IF('Board Summary'!$B$6="","",'Board Summary'!$B$6)</f>
        <v/>
      </c>
      <c r="C450" t="str">
        <f>IF('Board Summary'!$B$7="","",'Board Summary'!$B$7)</f>
        <v/>
      </c>
      <c r="D450" t="str">
        <f>IF('Board Summary'!$B$8="","",'Board Summary'!$B$8)</f>
        <v/>
      </c>
      <c r="E450" s="33" t="str">
        <f>IF('Board Summary'!$B$9="","",'Board Summary'!$B$9)</f>
        <v/>
      </c>
      <c r="F450" s="33" t="str">
        <f>IF('Board Summary'!$C$9="","",'Board Summary'!$C$9)</f>
        <v/>
      </c>
      <c r="G450" s="33" t="str">
        <f>IF('Board Summary'!$E$9="","",'Board Summary'!$E$9)</f>
        <v/>
      </c>
      <c r="H450" t="str">
        <f>'Legacy Export Source'!$A449</f>
        <v>2.15 MS3</v>
      </c>
      <c r="I450" t="str">
        <f>'Legacy Export Source'!$B449</f>
        <v>Not assessed</v>
      </c>
    </row>
    <row r="451" spans="1:9" x14ac:dyDescent="0.35">
      <c r="A451" t="str">
        <f>IF('Board Summary'!$B$5="","",'Board Summary'!$B$5)</f>
        <v/>
      </c>
      <c r="B451" t="str">
        <f>IF('Board Summary'!$B$6="","",'Board Summary'!$B$6)</f>
        <v/>
      </c>
      <c r="C451" t="str">
        <f>IF('Board Summary'!$B$7="","",'Board Summary'!$B$7)</f>
        <v/>
      </c>
      <c r="D451" t="str">
        <f>IF('Board Summary'!$B$8="","",'Board Summary'!$B$8)</f>
        <v/>
      </c>
      <c r="E451" s="33" t="str">
        <f>IF('Board Summary'!$B$9="","",'Board Summary'!$B$9)</f>
        <v/>
      </c>
      <c r="F451" s="33" t="str">
        <f>IF('Board Summary'!$C$9="","",'Board Summary'!$C$9)</f>
        <v/>
      </c>
      <c r="G451" s="33" t="str">
        <f>IF('Board Summary'!$E$9="","",'Board Summary'!$E$9)</f>
        <v/>
      </c>
      <c r="H451" t="str">
        <f>'Legacy Export Source'!$A450</f>
        <v>2.15 MS4</v>
      </c>
      <c r="I451" t="str">
        <f>'Legacy Export Source'!$B450</f>
        <v>Not assessed</v>
      </c>
    </row>
    <row r="452" spans="1:9" x14ac:dyDescent="0.35">
      <c r="A452" t="str">
        <f>IF('Board Summary'!$B$5="","",'Board Summary'!$B$5)</f>
        <v/>
      </c>
      <c r="B452" t="str">
        <f>IF('Board Summary'!$B$6="","",'Board Summary'!$B$6)</f>
        <v/>
      </c>
      <c r="C452" t="str">
        <f>IF('Board Summary'!$B$7="","",'Board Summary'!$B$7)</f>
        <v/>
      </c>
      <c r="D452" t="str">
        <f>IF('Board Summary'!$B$8="","",'Board Summary'!$B$8)</f>
        <v/>
      </c>
      <c r="E452" s="33" t="str">
        <f>IF('Board Summary'!$B$9="","",'Board Summary'!$B$9)</f>
        <v/>
      </c>
      <c r="F452" s="33" t="str">
        <f>IF('Board Summary'!$C$9="","",'Board Summary'!$C$9)</f>
        <v/>
      </c>
      <c r="G452" s="33" t="str">
        <f>IF('Board Summary'!$E$9="","",'Board Summary'!$E$9)</f>
        <v/>
      </c>
      <c r="H452" t="str">
        <f>'Legacy Export Source'!$A451</f>
        <v>2.15 MS5</v>
      </c>
      <c r="I452" t="str">
        <f>'Legacy Export Source'!$B451</f>
        <v>Not assessed</v>
      </c>
    </row>
    <row r="453" spans="1:9" x14ac:dyDescent="0.35">
      <c r="A453" t="str">
        <f>IF('Board Summary'!$B$5="","",'Board Summary'!$B$5)</f>
        <v/>
      </c>
      <c r="B453" t="str">
        <f>IF('Board Summary'!$B$6="","",'Board Summary'!$B$6)</f>
        <v/>
      </c>
      <c r="C453" t="str">
        <f>IF('Board Summary'!$B$7="","",'Board Summary'!$B$7)</f>
        <v/>
      </c>
      <c r="D453" t="str">
        <f>IF('Board Summary'!$B$8="","",'Board Summary'!$B$8)</f>
        <v/>
      </c>
      <c r="E453" s="33" t="str">
        <f>IF('Board Summary'!$B$9="","",'Board Summary'!$B$9)</f>
        <v/>
      </c>
      <c r="F453" s="33" t="str">
        <f>IF('Board Summary'!$C$9="","",'Board Summary'!$C$9)</f>
        <v/>
      </c>
      <c r="G453" s="33" t="str">
        <f>IF('Board Summary'!$E$9="","",'Board Summary'!$E$9)</f>
        <v/>
      </c>
      <c r="H453" t="str">
        <f>'Legacy Export Source'!$A452</f>
        <v>2.15 MS6</v>
      </c>
      <c r="I453" t="str">
        <f>'Legacy Export Source'!$B452</f>
        <v>Not assessed</v>
      </c>
    </row>
    <row r="454" spans="1:9" x14ac:dyDescent="0.35">
      <c r="A454" t="str">
        <f>IF('Board Summary'!$B$5="","",'Board Summary'!$B$5)</f>
        <v/>
      </c>
      <c r="B454" t="str">
        <f>IF('Board Summary'!$B$6="","",'Board Summary'!$B$6)</f>
        <v/>
      </c>
      <c r="C454" t="str">
        <f>IF('Board Summary'!$B$7="","",'Board Summary'!$B$7)</f>
        <v/>
      </c>
      <c r="D454" t="str">
        <f>IF('Board Summary'!$B$8="","",'Board Summary'!$B$8)</f>
        <v/>
      </c>
      <c r="E454" s="33" t="str">
        <f>IF('Board Summary'!$B$9="","",'Board Summary'!$B$9)</f>
        <v/>
      </c>
      <c r="F454" s="33" t="str">
        <f>IF('Board Summary'!$C$9="","",'Board Summary'!$C$9)</f>
        <v/>
      </c>
      <c r="G454" s="33" t="str">
        <f>IF('Board Summary'!$E$9="","",'Board Summary'!$E$9)</f>
        <v/>
      </c>
      <c r="H454" t="str">
        <f>'Legacy Export Source'!$A453</f>
        <v>2.15 MS7</v>
      </c>
      <c r="I454" t="str">
        <f>'Legacy Export Source'!$B453</f>
        <v>Not assessed</v>
      </c>
    </row>
    <row r="455" spans="1:9" x14ac:dyDescent="0.35">
      <c r="A455" t="str">
        <f>IF('Board Summary'!$B$5="","",'Board Summary'!$B$5)</f>
        <v/>
      </c>
      <c r="B455" t="str">
        <f>IF('Board Summary'!$B$6="","",'Board Summary'!$B$6)</f>
        <v/>
      </c>
      <c r="C455" t="str">
        <f>IF('Board Summary'!$B$7="","",'Board Summary'!$B$7)</f>
        <v/>
      </c>
      <c r="D455" t="str">
        <f>IF('Board Summary'!$B$8="","",'Board Summary'!$B$8)</f>
        <v/>
      </c>
      <c r="E455" s="33" t="str">
        <f>IF('Board Summary'!$B$9="","",'Board Summary'!$B$9)</f>
        <v/>
      </c>
      <c r="F455" s="33" t="str">
        <f>IF('Board Summary'!$C$9="","",'Board Summary'!$C$9)</f>
        <v/>
      </c>
      <c r="G455" s="33" t="str">
        <f>IF('Board Summary'!$E$9="","",'Board Summary'!$E$9)</f>
        <v/>
      </c>
      <c r="H455" t="str">
        <f>'Legacy Export Source'!$A454</f>
        <v>2.15 MS8</v>
      </c>
      <c r="I455" t="str">
        <f>'Legacy Export Source'!$B454</f>
        <v>Not assessed</v>
      </c>
    </row>
    <row r="456" spans="1:9" x14ac:dyDescent="0.35">
      <c r="A456" t="str">
        <f>IF('Board Summary'!$B$5="","",'Board Summary'!$B$5)</f>
        <v/>
      </c>
      <c r="B456" t="str">
        <f>IF('Board Summary'!$B$6="","",'Board Summary'!$B$6)</f>
        <v/>
      </c>
      <c r="C456" t="str">
        <f>IF('Board Summary'!$B$7="","",'Board Summary'!$B$7)</f>
        <v/>
      </c>
      <c r="D456" t="str">
        <f>IF('Board Summary'!$B$8="","",'Board Summary'!$B$8)</f>
        <v/>
      </c>
      <c r="E456" s="33" t="str">
        <f>IF('Board Summary'!$B$9="","",'Board Summary'!$B$9)</f>
        <v/>
      </c>
      <c r="F456" s="33" t="str">
        <f>IF('Board Summary'!$C$9="","",'Board Summary'!$C$9)</f>
        <v/>
      </c>
      <c r="G456" s="33" t="str">
        <f>IF('Board Summary'!$E$9="","",'Board Summary'!$E$9)</f>
        <v/>
      </c>
      <c r="H456" t="str">
        <f>'Legacy Export Source'!$A455</f>
        <v>2.15 MS9</v>
      </c>
      <c r="I456" t="str">
        <f>'Legacy Export Source'!$B455</f>
        <v>Not assessed</v>
      </c>
    </row>
    <row r="457" spans="1:9" x14ac:dyDescent="0.35">
      <c r="A457" t="str">
        <f>IF('Board Summary'!$B$5="","",'Board Summary'!$B$5)</f>
        <v/>
      </c>
      <c r="B457" t="str">
        <f>IF('Board Summary'!$B$6="","",'Board Summary'!$B$6)</f>
        <v/>
      </c>
      <c r="C457" t="str">
        <f>IF('Board Summary'!$B$7="","",'Board Summary'!$B$7)</f>
        <v/>
      </c>
      <c r="D457" t="str">
        <f>IF('Board Summary'!$B$8="","",'Board Summary'!$B$8)</f>
        <v/>
      </c>
      <c r="E457" s="33" t="str">
        <f>IF('Board Summary'!$B$9="","",'Board Summary'!$B$9)</f>
        <v/>
      </c>
      <c r="F457" s="33" t="str">
        <f>IF('Board Summary'!$C$9="","",'Board Summary'!$C$9)</f>
        <v/>
      </c>
      <c r="G457" s="33" t="str">
        <f>IF('Board Summary'!$E$9="","",'Board Summary'!$E$9)</f>
        <v/>
      </c>
      <c r="H457" t="str">
        <f>'Legacy Export Source'!$A456</f>
        <v>2.15 QR1</v>
      </c>
      <c r="I457" t="str">
        <f>'Legacy Export Source'!$B456</f>
        <v>Not assessed</v>
      </c>
    </row>
    <row r="458" spans="1:9" x14ac:dyDescent="0.35">
      <c r="A458" t="str">
        <f>IF('Board Summary'!$B$5="","",'Board Summary'!$B$5)</f>
        <v/>
      </c>
      <c r="B458" t="str">
        <f>IF('Board Summary'!$B$6="","",'Board Summary'!$B$6)</f>
        <v/>
      </c>
      <c r="C458" t="str">
        <f>IF('Board Summary'!$B$7="","",'Board Summary'!$B$7)</f>
        <v/>
      </c>
      <c r="D458" t="str">
        <f>IF('Board Summary'!$B$8="","",'Board Summary'!$B$8)</f>
        <v/>
      </c>
      <c r="E458" s="33" t="str">
        <f>IF('Board Summary'!$B$9="","",'Board Summary'!$B$9)</f>
        <v/>
      </c>
      <c r="F458" s="33" t="str">
        <f>IF('Board Summary'!$C$9="","",'Board Summary'!$C$9)</f>
        <v/>
      </c>
      <c r="G458" s="33" t="str">
        <f>IF('Board Summary'!$E$9="","",'Board Summary'!$E$9)</f>
        <v/>
      </c>
      <c r="H458" t="str">
        <f>'Legacy Export Source'!$A457</f>
        <v>2.15 QR2</v>
      </c>
      <c r="I458" t="str">
        <f>'Legacy Export Source'!$B457</f>
        <v>Not assessed</v>
      </c>
    </row>
    <row r="459" spans="1:9" x14ac:dyDescent="0.35">
      <c r="A459" t="str">
        <f>IF('Board Summary'!$B$5="","",'Board Summary'!$B$5)</f>
        <v/>
      </c>
      <c r="B459" t="str">
        <f>IF('Board Summary'!$B$6="","",'Board Summary'!$B$6)</f>
        <v/>
      </c>
      <c r="C459" t="str">
        <f>IF('Board Summary'!$B$7="","",'Board Summary'!$B$7)</f>
        <v/>
      </c>
      <c r="D459" t="str">
        <f>IF('Board Summary'!$B$8="","",'Board Summary'!$B$8)</f>
        <v/>
      </c>
      <c r="E459" s="33" t="str">
        <f>IF('Board Summary'!$B$9="","",'Board Summary'!$B$9)</f>
        <v/>
      </c>
      <c r="F459" s="33" t="str">
        <f>IF('Board Summary'!$C$9="","",'Board Summary'!$C$9)</f>
        <v/>
      </c>
      <c r="G459" s="33" t="str">
        <f>IF('Board Summary'!$E$9="","",'Board Summary'!$E$9)</f>
        <v/>
      </c>
      <c r="H459" t="str">
        <f>'Legacy Export Source'!$A458</f>
        <v>2.15 QR3</v>
      </c>
      <c r="I459" t="str">
        <f>'Legacy Export Source'!$B458</f>
        <v>Not assessed</v>
      </c>
    </row>
    <row r="460" spans="1:9" x14ac:dyDescent="0.35">
      <c r="A460" t="str">
        <f>IF('Board Summary'!$B$5="","",'Board Summary'!$B$5)</f>
        <v/>
      </c>
      <c r="B460" t="str">
        <f>IF('Board Summary'!$B$6="","",'Board Summary'!$B$6)</f>
        <v/>
      </c>
      <c r="C460" t="str">
        <f>IF('Board Summary'!$B$7="","",'Board Summary'!$B$7)</f>
        <v/>
      </c>
      <c r="D460" t="str">
        <f>IF('Board Summary'!$B$8="","",'Board Summary'!$B$8)</f>
        <v/>
      </c>
      <c r="E460" s="33" t="str">
        <f>IF('Board Summary'!$B$9="","",'Board Summary'!$B$9)</f>
        <v/>
      </c>
      <c r="F460" s="33" t="str">
        <f>IF('Board Summary'!$C$9="","",'Board Summary'!$C$9)</f>
        <v/>
      </c>
      <c r="G460" s="33" t="str">
        <f>IF('Board Summary'!$E$9="","",'Board Summary'!$E$9)</f>
        <v/>
      </c>
      <c r="H460" t="str">
        <f>'Legacy Export Source'!$A459</f>
        <v>2.16 MS1</v>
      </c>
      <c r="I460" t="str">
        <f>'Legacy Export Source'!$B459</f>
        <v>Not assessed</v>
      </c>
    </row>
    <row r="461" spans="1:9" x14ac:dyDescent="0.35">
      <c r="A461" t="str">
        <f>IF('Board Summary'!$B$5="","",'Board Summary'!$B$5)</f>
        <v/>
      </c>
      <c r="B461" t="str">
        <f>IF('Board Summary'!$B$6="","",'Board Summary'!$B$6)</f>
        <v/>
      </c>
      <c r="C461" t="str">
        <f>IF('Board Summary'!$B$7="","",'Board Summary'!$B$7)</f>
        <v/>
      </c>
      <c r="D461" t="str">
        <f>IF('Board Summary'!$B$8="","",'Board Summary'!$B$8)</f>
        <v/>
      </c>
      <c r="E461" s="33" t="str">
        <f>IF('Board Summary'!$B$9="","",'Board Summary'!$B$9)</f>
        <v/>
      </c>
      <c r="F461" s="33" t="str">
        <f>IF('Board Summary'!$C$9="","",'Board Summary'!$C$9)</f>
        <v/>
      </c>
      <c r="G461" s="33" t="str">
        <f>IF('Board Summary'!$E$9="","",'Board Summary'!$E$9)</f>
        <v/>
      </c>
      <c r="H461" t="str">
        <f>'Legacy Export Source'!$A460</f>
        <v>2.16 MS2</v>
      </c>
      <c r="I461" t="str">
        <f>'Legacy Export Source'!$B460</f>
        <v>Not assessed</v>
      </c>
    </row>
    <row r="462" spans="1:9" x14ac:dyDescent="0.35">
      <c r="A462" t="str">
        <f>IF('Board Summary'!$B$5="","",'Board Summary'!$B$5)</f>
        <v/>
      </c>
      <c r="B462" t="str">
        <f>IF('Board Summary'!$B$6="","",'Board Summary'!$B$6)</f>
        <v/>
      </c>
      <c r="C462" t="str">
        <f>IF('Board Summary'!$B$7="","",'Board Summary'!$B$7)</f>
        <v/>
      </c>
      <c r="D462" t="str">
        <f>IF('Board Summary'!$B$8="","",'Board Summary'!$B$8)</f>
        <v/>
      </c>
      <c r="E462" s="33" t="str">
        <f>IF('Board Summary'!$B$9="","",'Board Summary'!$B$9)</f>
        <v/>
      </c>
      <c r="F462" s="33" t="str">
        <f>IF('Board Summary'!$C$9="","",'Board Summary'!$C$9)</f>
        <v/>
      </c>
      <c r="G462" s="33" t="str">
        <f>IF('Board Summary'!$E$9="","",'Board Summary'!$E$9)</f>
        <v/>
      </c>
      <c r="H462" t="str">
        <f>'Legacy Export Source'!$A461</f>
        <v>2.16 QR1</v>
      </c>
      <c r="I462" t="str">
        <f>'Legacy Export Source'!$B461</f>
        <v>Not assessed</v>
      </c>
    </row>
    <row r="463" spans="1:9" x14ac:dyDescent="0.35">
      <c r="A463" t="str">
        <f>IF('Board Summary'!$B$5="","",'Board Summary'!$B$5)</f>
        <v/>
      </c>
      <c r="B463" t="str">
        <f>IF('Board Summary'!$B$6="","",'Board Summary'!$B$6)</f>
        <v/>
      </c>
      <c r="C463" t="str">
        <f>IF('Board Summary'!$B$7="","",'Board Summary'!$B$7)</f>
        <v/>
      </c>
      <c r="D463" t="str">
        <f>IF('Board Summary'!$B$8="","",'Board Summary'!$B$8)</f>
        <v/>
      </c>
      <c r="E463" s="33" t="str">
        <f>IF('Board Summary'!$B$9="","",'Board Summary'!$B$9)</f>
        <v/>
      </c>
      <c r="F463" s="33" t="str">
        <f>IF('Board Summary'!$C$9="","",'Board Summary'!$C$9)</f>
        <v/>
      </c>
      <c r="G463" s="33" t="str">
        <f>IF('Board Summary'!$E$9="","",'Board Summary'!$E$9)</f>
        <v/>
      </c>
      <c r="H463" t="str">
        <f>'Legacy Export Source'!$A462</f>
        <v>2.16 QR2</v>
      </c>
      <c r="I463" t="str">
        <f>'Legacy Export Source'!$B462</f>
        <v>Not assessed</v>
      </c>
    </row>
    <row r="464" spans="1:9" x14ac:dyDescent="0.35">
      <c r="A464" t="str">
        <f>IF('Board Summary'!$B$5="","",'Board Summary'!$B$5)</f>
        <v/>
      </c>
      <c r="B464" t="str">
        <f>IF('Board Summary'!$B$6="","",'Board Summary'!$B$6)</f>
        <v/>
      </c>
      <c r="C464" t="str">
        <f>IF('Board Summary'!$B$7="","",'Board Summary'!$B$7)</f>
        <v/>
      </c>
      <c r="D464" t="str">
        <f>IF('Board Summary'!$B$8="","",'Board Summary'!$B$8)</f>
        <v/>
      </c>
      <c r="E464" s="33" t="str">
        <f>IF('Board Summary'!$B$9="","",'Board Summary'!$B$9)</f>
        <v/>
      </c>
      <c r="F464" s="33" t="str">
        <f>IF('Board Summary'!$C$9="","",'Board Summary'!$C$9)</f>
        <v/>
      </c>
      <c r="G464" s="33" t="str">
        <f>IF('Board Summary'!$E$9="","",'Board Summary'!$E$9)</f>
        <v/>
      </c>
      <c r="H464" t="str">
        <f>'Legacy Export Source'!$A463</f>
        <v>2.16 QR3</v>
      </c>
      <c r="I464" t="str">
        <f>'Legacy Export Source'!$B463</f>
        <v>Not assessed</v>
      </c>
    </row>
    <row r="465" spans="1:9" x14ac:dyDescent="0.35">
      <c r="A465" t="str">
        <f>IF('Board Summary'!$B$5="","",'Board Summary'!$B$5)</f>
        <v/>
      </c>
      <c r="B465" t="str">
        <f>IF('Board Summary'!$B$6="","",'Board Summary'!$B$6)</f>
        <v/>
      </c>
      <c r="C465" t="str">
        <f>IF('Board Summary'!$B$7="","",'Board Summary'!$B$7)</f>
        <v/>
      </c>
      <c r="D465" t="str">
        <f>IF('Board Summary'!$B$8="","",'Board Summary'!$B$8)</f>
        <v/>
      </c>
      <c r="E465" s="33" t="str">
        <f>IF('Board Summary'!$B$9="","",'Board Summary'!$B$9)</f>
        <v/>
      </c>
      <c r="F465" s="33" t="str">
        <f>IF('Board Summary'!$C$9="","",'Board Summary'!$C$9)</f>
        <v/>
      </c>
      <c r="G465" s="33" t="str">
        <f>IF('Board Summary'!$E$9="","",'Board Summary'!$E$9)</f>
        <v/>
      </c>
      <c r="H465" t="str">
        <f>'Legacy Export Source'!$A464</f>
        <v>2.16 QR4</v>
      </c>
      <c r="I465" t="str">
        <f>'Legacy Export Source'!$B464</f>
        <v>Not assessed</v>
      </c>
    </row>
    <row r="466" spans="1:9" x14ac:dyDescent="0.35">
      <c r="A466" t="str">
        <f>IF('Board Summary'!$B$5="","",'Board Summary'!$B$5)</f>
        <v/>
      </c>
      <c r="B466" t="str">
        <f>IF('Board Summary'!$B$6="","",'Board Summary'!$B$6)</f>
        <v/>
      </c>
      <c r="C466" t="str">
        <f>IF('Board Summary'!$B$7="","",'Board Summary'!$B$7)</f>
        <v/>
      </c>
      <c r="D466" t="str">
        <f>IF('Board Summary'!$B$8="","",'Board Summary'!$B$8)</f>
        <v/>
      </c>
      <c r="E466" s="33" t="str">
        <f>IF('Board Summary'!$B$9="","",'Board Summary'!$B$9)</f>
        <v/>
      </c>
      <c r="F466" s="33" t="str">
        <f>IF('Board Summary'!$C$9="","",'Board Summary'!$C$9)</f>
        <v/>
      </c>
      <c r="G466" s="33" t="str">
        <f>IF('Board Summary'!$E$9="","",'Board Summary'!$E$9)</f>
        <v/>
      </c>
      <c r="H466" t="str">
        <f>'Legacy Export Source'!$A465</f>
        <v>2.16 QR5</v>
      </c>
      <c r="I466" t="str">
        <f>'Legacy Export Source'!$B465</f>
        <v>Not assessed</v>
      </c>
    </row>
    <row r="467" spans="1:9" x14ac:dyDescent="0.35">
      <c r="A467" t="str">
        <f>IF('Board Summary'!$B$5="","",'Board Summary'!$B$5)</f>
        <v/>
      </c>
      <c r="B467" t="str">
        <f>IF('Board Summary'!$B$6="","",'Board Summary'!$B$6)</f>
        <v/>
      </c>
      <c r="C467" t="str">
        <f>IF('Board Summary'!$B$7="","",'Board Summary'!$B$7)</f>
        <v/>
      </c>
      <c r="D467" t="str">
        <f>IF('Board Summary'!$B$8="","",'Board Summary'!$B$8)</f>
        <v/>
      </c>
      <c r="E467" s="33" t="str">
        <f>IF('Board Summary'!$B$9="","",'Board Summary'!$B$9)</f>
        <v/>
      </c>
      <c r="F467" s="33" t="str">
        <f>IF('Board Summary'!$C$9="","",'Board Summary'!$C$9)</f>
        <v/>
      </c>
      <c r="G467" s="33" t="str">
        <f>IF('Board Summary'!$E$9="","",'Board Summary'!$E$9)</f>
        <v/>
      </c>
      <c r="H467" t="str">
        <f>'Legacy Export Source'!$A466</f>
        <v>2.16 QR6</v>
      </c>
      <c r="I467" t="str">
        <f>'Legacy Export Source'!$B466</f>
        <v>Not assessed</v>
      </c>
    </row>
    <row r="468" spans="1:9" x14ac:dyDescent="0.35">
      <c r="A468" t="str">
        <f>IF('Board Summary'!$B$5="","",'Board Summary'!$B$5)</f>
        <v/>
      </c>
      <c r="B468" t="str">
        <f>IF('Board Summary'!$B$6="","",'Board Summary'!$B$6)</f>
        <v/>
      </c>
      <c r="C468" t="str">
        <f>IF('Board Summary'!$B$7="","",'Board Summary'!$B$7)</f>
        <v/>
      </c>
      <c r="D468" t="str">
        <f>IF('Board Summary'!$B$8="","",'Board Summary'!$B$8)</f>
        <v/>
      </c>
      <c r="E468" s="33" t="str">
        <f>IF('Board Summary'!$B$9="","",'Board Summary'!$B$9)</f>
        <v/>
      </c>
      <c r="F468" s="33" t="str">
        <f>IF('Board Summary'!$C$9="","",'Board Summary'!$C$9)</f>
        <v/>
      </c>
      <c r="G468" s="33" t="str">
        <f>IF('Board Summary'!$E$9="","",'Board Summary'!$E$9)</f>
        <v/>
      </c>
      <c r="H468" t="str">
        <f>'Legacy Export Source'!$A467</f>
        <v>2.16 MS3</v>
      </c>
      <c r="I468" t="str">
        <f>'Legacy Export Source'!$B467</f>
        <v>Not assessed</v>
      </c>
    </row>
    <row r="469" spans="1:9" x14ac:dyDescent="0.35">
      <c r="A469" t="str">
        <f>IF('Board Summary'!$B$5="","",'Board Summary'!$B$5)</f>
        <v/>
      </c>
      <c r="B469" t="str">
        <f>IF('Board Summary'!$B$6="","",'Board Summary'!$B$6)</f>
        <v/>
      </c>
      <c r="C469" t="str">
        <f>IF('Board Summary'!$B$7="","",'Board Summary'!$B$7)</f>
        <v/>
      </c>
      <c r="D469" t="str">
        <f>IF('Board Summary'!$B$8="","",'Board Summary'!$B$8)</f>
        <v/>
      </c>
      <c r="E469" s="33" t="str">
        <f>IF('Board Summary'!$B$9="","",'Board Summary'!$B$9)</f>
        <v/>
      </c>
      <c r="F469" s="33" t="str">
        <f>IF('Board Summary'!$C$9="","",'Board Summary'!$C$9)</f>
        <v/>
      </c>
      <c r="G469" s="33" t="str">
        <f>IF('Board Summary'!$E$9="","",'Board Summary'!$E$9)</f>
        <v/>
      </c>
      <c r="H469" t="str">
        <f>'Legacy Export Source'!$A468</f>
        <v>2.16 MS4</v>
      </c>
      <c r="I469" t="str">
        <f>'Legacy Export Source'!$B468</f>
        <v>Not assessed</v>
      </c>
    </row>
    <row r="470" spans="1:9" x14ac:dyDescent="0.35">
      <c r="A470" t="str">
        <f>IF('Board Summary'!$B$5="","",'Board Summary'!$B$5)</f>
        <v/>
      </c>
      <c r="B470" t="str">
        <f>IF('Board Summary'!$B$6="","",'Board Summary'!$B$6)</f>
        <v/>
      </c>
      <c r="C470" t="str">
        <f>IF('Board Summary'!$B$7="","",'Board Summary'!$B$7)</f>
        <v/>
      </c>
      <c r="D470" t="str">
        <f>IF('Board Summary'!$B$8="","",'Board Summary'!$B$8)</f>
        <v/>
      </c>
      <c r="E470" s="33" t="str">
        <f>IF('Board Summary'!$B$9="","",'Board Summary'!$B$9)</f>
        <v/>
      </c>
      <c r="F470" s="33" t="str">
        <f>IF('Board Summary'!$C$9="","",'Board Summary'!$C$9)</f>
        <v/>
      </c>
      <c r="G470" s="33" t="str">
        <f>IF('Board Summary'!$E$9="","",'Board Summary'!$E$9)</f>
        <v/>
      </c>
      <c r="H470" t="str">
        <f>'Legacy Export Source'!$A469</f>
        <v>2.16 MS5</v>
      </c>
      <c r="I470" t="str">
        <f>'Legacy Export Source'!$B469</f>
        <v>Not assessed</v>
      </c>
    </row>
    <row r="471" spans="1:9" x14ac:dyDescent="0.35">
      <c r="A471" t="str">
        <f>IF('Board Summary'!$B$5="","",'Board Summary'!$B$5)</f>
        <v/>
      </c>
      <c r="B471" t="str">
        <f>IF('Board Summary'!$B$6="","",'Board Summary'!$B$6)</f>
        <v/>
      </c>
      <c r="C471" t="str">
        <f>IF('Board Summary'!$B$7="","",'Board Summary'!$B$7)</f>
        <v/>
      </c>
      <c r="D471" t="str">
        <f>IF('Board Summary'!$B$8="","",'Board Summary'!$B$8)</f>
        <v/>
      </c>
      <c r="E471" s="33" t="str">
        <f>IF('Board Summary'!$B$9="","",'Board Summary'!$B$9)</f>
        <v/>
      </c>
      <c r="F471" s="33" t="str">
        <f>IF('Board Summary'!$C$9="","",'Board Summary'!$C$9)</f>
        <v/>
      </c>
      <c r="G471" s="33" t="str">
        <f>IF('Board Summary'!$E$9="","",'Board Summary'!$E$9)</f>
        <v/>
      </c>
      <c r="H471" t="str">
        <f>'Legacy Export Source'!$A470</f>
        <v>2.16 MS6</v>
      </c>
      <c r="I471" t="str">
        <f>'Legacy Export Source'!$B470</f>
        <v>Not assessed</v>
      </c>
    </row>
    <row r="472" spans="1:9" x14ac:dyDescent="0.35">
      <c r="A472" t="str">
        <f>IF('Board Summary'!$B$5="","",'Board Summary'!$B$5)</f>
        <v/>
      </c>
      <c r="B472" t="str">
        <f>IF('Board Summary'!$B$6="","",'Board Summary'!$B$6)</f>
        <v/>
      </c>
      <c r="C472" t="str">
        <f>IF('Board Summary'!$B$7="","",'Board Summary'!$B$7)</f>
        <v/>
      </c>
      <c r="D472" t="str">
        <f>IF('Board Summary'!$B$8="","",'Board Summary'!$B$8)</f>
        <v/>
      </c>
      <c r="E472" s="33" t="str">
        <f>IF('Board Summary'!$B$9="","",'Board Summary'!$B$9)</f>
        <v/>
      </c>
      <c r="F472" s="33" t="str">
        <f>IF('Board Summary'!$C$9="","",'Board Summary'!$C$9)</f>
        <v/>
      </c>
      <c r="G472" s="33" t="str">
        <f>IF('Board Summary'!$E$9="","",'Board Summary'!$E$9)</f>
        <v/>
      </c>
      <c r="H472" t="str">
        <f>'Legacy Export Source'!$A471</f>
        <v>2.16 MS7</v>
      </c>
      <c r="I472" t="str">
        <f>'Legacy Export Source'!$B471</f>
        <v>Not assessed</v>
      </c>
    </row>
    <row r="473" spans="1:9" x14ac:dyDescent="0.35">
      <c r="A473" t="str">
        <f>IF('Board Summary'!$B$5="","",'Board Summary'!$B$5)</f>
        <v/>
      </c>
      <c r="B473" t="str">
        <f>IF('Board Summary'!$B$6="","",'Board Summary'!$B$6)</f>
        <v/>
      </c>
      <c r="C473" t="str">
        <f>IF('Board Summary'!$B$7="","",'Board Summary'!$B$7)</f>
        <v/>
      </c>
      <c r="D473" t="str">
        <f>IF('Board Summary'!$B$8="","",'Board Summary'!$B$8)</f>
        <v/>
      </c>
      <c r="E473" s="33" t="str">
        <f>IF('Board Summary'!$B$9="","",'Board Summary'!$B$9)</f>
        <v/>
      </c>
      <c r="F473" s="33" t="str">
        <f>IF('Board Summary'!$C$9="","",'Board Summary'!$C$9)</f>
        <v/>
      </c>
      <c r="G473" s="33" t="str">
        <f>IF('Board Summary'!$E$9="","",'Board Summary'!$E$9)</f>
        <v/>
      </c>
      <c r="H473" t="str">
        <f>'Legacy Export Source'!$A472</f>
        <v>2.16 QR7</v>
      </c>
      <c r="I473" t="str">
        <f>'Legacy Export Source'!$B472</f>
        <v>Not assessed</v>
      </c>
    </row>
    <row r="474" spans="1:9" x14ac:dyDescent="0.35">
      <c r="A474" t="str">
        <f>IF('Board Summary'!$B$5="","",'Board Summary'!$B$5)</f>
        <v/>
      </c>
      <c r="B474" t="str">
        <f>IF('Board Summary'!$B$6="","",'Board Summary'!$B$6)</f>
        <v/>
      </c>
      <c r="C474" t="str">
        <f>IF('Board Summary'!$B$7="","",'Board Summary'!$B$7)</f>
        <v/>
      </c>
      <c r="D474" t="str">
        <f>IF('Board Summary'!$B$8="","",'Board Summary'!$B$8)</f>
        <v/>
      </c>
      <c r="E474" s="33" t="str">
        <f>IF('Board Summary'!$B$9="","",'Board Summary'!$B$9)</f>
        <v/>
      </c>
      <c r="F474" s="33" t="str">
        <f>IF('Board Summary'!$C$9="","",'Board Summary'!$C$9)</f>
        <v/>
      </c>
      <c r="G474" s="33" t="str">
        <f>IF('Board Summary'!$E$9="","",'Board Summary'!$E$9)</f>
        <v/>
      </c>
      <c r="H474" t="str">
        <f>'Legacy Export Source'!$A473</f>
        <v>2.16 QR8</v>
      </c>
      <c r="I474" t="str">
        <f>'Legacy Export Source'!$B473</f>
        <v>Not assessed</v>
      </c>
    </row>
    <row r="475" spans="1:9" x14ac:dyDescent="0.35">
      <c r="A475" t="str">
        <f>IF('Board Summary'!$B$5="","",'Board Summary'!$B$5)</f>
        <v/>
      </c>
      <c r="B475" t="str">
        <f>IF('Board Summary'!$B$6="","",'Board Summary'!$B$6)</f>
        <v/>
      </c>
      <c r="C475" t="str">
        <f>IF('Board Summary'!$B$7="","",'Board Summary'!$B$7)</f>
        <v/>
      </c>
      <c r="D475" t="str">
        <f>IF('Board Summary'!$B$8="","",'Board Summary'!$B$8)</f>
        <v/>
      </c>
      <c r="E475" s="33" t="str">
        <f>IF('Board Summary'!$B$9="","",'Board Summary'!$B$9)</f>
        <v/>
      </c>
      <c r="F475" s="33" t="str">
        <f>IF('Board Summary'!$C$9="","",'Board Summary'!$C$9)</f>
        <v/>
      </c>
      <c r="G475" s="33" t="str">
        <f>IF('Board Summary'!$E$9="","",'Board Summary'!$E$9)</f>
        <v/>
      </c>
      <c r="H475" t="str">
        <f>'Legacy Export Source'!$A474</f>
        <v>2.16 QR9</v>
      </c>
      <c r="I475" t="str">
        <f>'Legacy Export Source'!$B474</f>
        <v>Not assessed</v>
      </c>
    </row>
    <row r="476" spans="1:9" x14ac:dyDescent="0.35">
      <c r="A476" t="str">
        <f>IF('Board Summary'!$B$5="","",'Board Summary'!$B$5)</f>
        <v/>
      </c>
      <c r="B476" t="str">
        <f>IF('Board Summary'!$B$6="","",'Board Summary'!$B$6)</f>
        <v/>
      </c>
      <c r="C476" t="str">
        <f>IF('Board Summary'!$B$7="","",'Board Summary'!$B$7)</f>
        <v/>
      </c>
      <c r="D476" t="str">
        <f>IF('Board Summary'!$B$8="","",'Board Summary'!$B$8)</f>
        <v/>
      </c>
      <c r="E476" s="33" t="str">
        <f>IF('Board Summary'!$B$9="","",'Board Summary'!$B$9)</f>
        <v/>
      </c>
      <c r="F476" s="33" t="str">
        <f>IF('Board Summary'!$C$9="","",'Board Summary'!$C$9)</f>
        <v/>
      </c>
      <c r="G476" s="33" t="str">
        <f>IF('Board Summary'!$E$9="","",'Board Summary'!$E$9)</f>
        <v/>
      </c>
      <c r="H476" t="str">
        <f>'Legacy Export Source'!$A475</f>
        <v>2.16 QR10</v>
      </c>
      <c r="I476" t="str">
        <f>'Legacy Export Source'!$B475</f>
        <v>Not assessed</v>
      </c>
    </row>
    <row r="477" spans="1:9" x14ac:dyDescent="0.35">
      <c r="A477" t="str">
        <f>IF('Board Summary'!$B$5="","",'Board Summary'!$B$5)</f>
        <v/>
      </c>
      <c r="B477" t="str">
        <f>IF('Board Summary'!$B$6="","",'Board Summary'!$B$6)</f>
        <v/>
      </c>
      <c r="C477" t="str">
        <f>IF('Board Summary'!$B$7="","",'Board Summary'!$B$7)</f>
        <v/>
      </c>
      <c r="D477" t="str">
        <f>IF('Board Summary'!$B$8="","",'Board Summary'!$B$8)</f>
        <v/>
      </c>
      <c r="E477" s="33" t="str">
        <f>IF('Board Summary'!$B$9="","",'Board Summary'!$B$9)</f>
        <v/>
      </c>
      <c r="F477" s="33" t="str">
        <f>IF('Board Summary'!$C$9="","",'Board Summary'!$C$9)</f>
        <v/>
      </c>
      <c r="G477" s="33" t="str">
        <f>IF('Board Summary'!$E$9="","",'Board Summary'!$E$9)</f>
        <v/>
      </c>
      <c r="H477" t="str">
        <f>'Legacy Export Source'!$A476</f>
        <v>2.16 QR11</v>
      </c>
      <c r="I477" t="str">
        <f>'Legacy Export Source'!$B476</f>
        <v>Not assessed</v>
      </c>
    </row>
    <row r="478" spans="1:9" x14ac:dyDescent="0.35">
      <c r="A478" t="str">
        <f>IF('Board Summary'!$B$5="","",'Board Summary'!$B$5)</f>
        <v/>
      </c>
      <c r="B478" t="str">
        <f>IF('Board Summary'!$B$6="","",'Board Summary'!$B$6)</f>
        <v/>
      </c>
      <c r="C478" t="str">
        <f>IF('Board Summary'!$B$7="","",'Board Summary'!$B$7)</f>
        <v/>
      </c>
      <c r="D478" t="str">
        <f>IF('Board Summary'!$B$8="","",'Board Summary'!$B$8)</f>
        <v/>
      </c>
      <c r="E478" s="33" t="str">
        <f>IF('Board Summary'!$B$9="","",'Board Summary'!$B$9)</f>
        <v/>
      </c>
      <c r="F478" s="33" t="str">
        <f>IF('Board Summary'!$C$9="","",'Board Summary'!$C$9)</f>
        <v/>
      </c>
      <c r="G478" s="33" t="str">
        <f>IF('Board Summary'!$E$9="","",'Board Summary'!$E$9)</f>
        <v/>
      </c>
      <c r="H478" t="str">
        <f>'Legacy Export Source'!$A477</f>
        <v>2.16 QR12</v>
      </c>
      <c r="I478" t="str">
        <f>'Legacy Export Source'!$B477</f>
        <v>Not assessed</v>
      </c>
    </row>
    <row r="479" spans="1:9" x14ac:dyDescent="0.35">
      <c r="A479" t="str">
        <f>IF('Board Summary'!$B$5="","",'Board Summary'!$B$5)</f>
        <v/>
      </c>
      <c r="B479" t="str">
        <f>IF('Board Summary'!$B$6="","",'Board Summary'!$B$6)</f>
        <v/>
      </c>
      <c r="C479" t="str">
        <f>IF('Board Summary'!$B$7="","",'Board Summary'!$B$7)</f>
        <v/>
      </c>
      <c r="D479" t="str">
        <f>IF('Board Summary'!$B$8="","",'Board Summary'!$B$8)</f>
        <v/>
      </c>
      <c r="E479" s="33" t="str">
        <f>IF('Board Summary'!$B$9="","",'Board Summary'!$B$9)</f>
        <v/>
      </c>
      <c r="F479" s="33" t="str">
        <f>IF('Board Summary'!$C$9="","",'Board Summary'!$C$9)</f>
        <v/>
      </c>
      <c r="G479" s="33" t="str">
        <f>IF('Board Summary'!$E$9="","",'Board Summary'!$E$9)</f>
        <v/>
      </c>
      <c r="H479" t="str">
        <f>'Legacy Export Source'!$A478</f>
        <v>2.16 MS8</v>
      </c>
      <c r="I479" t="str">
        <f>'Legacy Export Source'!$B478</f>
        <v>Not assessed</v>
      </c>
    </row>
    <row r="480" spans="1:9" x14ac:dyDescent="0.35">
      <c r="A480" t="str">
        <f>IF('Board Summary'!$B$5="","",'Board Summary'!$B$5)</f>
        <v/>
      </c>
      <c r="B480" t="str">
        <f>IF('Board Summary'!$B$6="","",'Board Summary'!$B$6)</f>
        <v/>
      </c>
      <c r="C480" t="str">
        <f>IF('Board Summary'!$B$7="","",'Board Summary'!$B$7)</f>
        <v/>
      </c>
      <c r="D480" t="str">
        <f>IF('Board Summary'!$B$8="","",'Board Summary'!$B$8)</f>
        <v/>
      </c>
      <c r="E480" s="33" t="str">
        <f>IF('Board Summary'!$B$9="","",'Board Summary'!$B$9)</f>
        <v/>
      </c>
      <c r="F480" s="33" t="str">
        <f>IF('Board Summary'!$C$9="","",'Board Summary'!$C$9)</f>
        <v/>
      </c>
      <c r="G480" s="33" t="str">
        <f>IF('Board Summary'!$E$9="","",'Board Summary'!$E$9)</f>
        <v/>
      </c>
      <c r="H480" t="str">
        <f>'Legacy Export Source'!$A479</f>
        <v>2.16 MS9</v>
      </c>
      <c r="I480" t="str">
        <f>'Legacy Export Source'!$B479</f>
        <v>Not assessed</v>
      </c>
    </row>
    <row r="481" spans="1:9" x14ac:dyDescent="0.35">
      <c r="A481" t="str">
        <f>IF('Board Summary'!$B$5="","",'Board Summary'!$B$5)</f>
        <v/>
      </c>
      <c r="B481" t="str">
        <f>IF('Board Summary'!$B$6="","",'Board Summary'!$B$6)</f>
        <v/>
      </c>
      <c r="C481" t="str">
        <f>IF('Board Summary'!$B$7="","",'Board Summary'!$B$7)</f>
        <v/>
      </c>
      <c r="D481" t="str">
        <f>IF('Board Summary'!$B$8="","",'Board Summary'!$B$8)</f>
        <v/>
      </c>
      <c r="E481" s="33" t="str">
        <f>IF('Board Summary'!$B$9="","",'Board Summary'!$B$9)</f>
        <v/>
      </c>
      <c r="F481" s="33" t="str">
        <f>IF('Board Summary'!$C$9="","",'Board Summary'!$C$9)</f>
        <v/>
      </c>
      <c r="G481" s="33" t="str">
        <f>IF('Board Summary'!$E$9="","",'Board Summary'!$E$9)</f>
        <v/>
      </c>
      <c r="H481" t="str">
        <f>'Legacy Export Source'!$A480</f>
        <v>2.16 MS10</v>
      </c>
      <c r="I481" t="str">
        <f>'Legacy Export Source'!$B480</f>
        <v>Not assessed</v>
      </c>
    </row>
    <row r="482" spans="1:9" x14ac:dyDescent="0.35">
      <c r="A482" t="str">
        <f>IF('Board Summary'!$B$5="","",'Board Summary'!$B$5)</f>
        <v/>
      </c>
      <c r="B482" t="str">
        <f>IF('Board Summary'!$B$6="","",'Board Summary'!$B$6)</f>
        <v/>
      </c>
      <c r="C482" t="str">
        <f>IF('Board Summary'!$B$7="","",'Board Summary'!$B$7)</f>
        <v/>
      </c>
      <c r="D482" t="str">
        <f>IF('Board Summary'!$B$8="","",'Board Summary'!$B$8)</f>
        <v/>
      </c>
      <c r="E482" s="33" t="str">
        <f>IF('Board Summary'!$B$9="","",'Board Summary'!$B$9)</f>
        <v/>
      </c>
      <c r="F482" s="33" t="str">
        <f>IF('Board Summary'!$C$9="","",'Board Summary'!$C$9)</f>
        <v/>
      </c>
      <c r="G482" s="33" t="str">
        <f>IF('Board Summary'!$E$9="","",'Board Summary'!$E$9)</f>
        <v/>
      </c>
      <c r="H482" t="str">
        <f>'Legacy Export Source'!$A481</f>
        <v>2.16 MS11</v>
      </c>
      <c r="I482" t="str">
        <f>'Legacy Export Source'!$B481</f>
        <v>Not assessed</v>
      </c>
    </row>
    <row r="483" spans="1:9" x14ac:dyDescent="0.35">
      <c r="A483" t="str">
        <f>IF('Board Summary'!$B$5="","",'Board Summary'!$B$5)</f>
        <v/>
      </c>
      <c r="B483" t="str">
        <f>IF('Board Summary'!$B$6="","",'Board Summary'!$B$6)</f>
        <v/>
      </c>
      <c r="C483" t="str">
        <f>IF('Board Summary'!$B$7="","",'Board Summary'!$B$7)</f>
        <v/>
      </c>
      <c r="D483" t="str">
        <f>IF('Board Summary'!$B$8="","",'Board Summary'!$B$8)</f>
        <v/>
      </c>
      <c r="E483" s="33" t="str">
        <f>IF('Board Summary'!$B$9="","",'Board Summary'!$B$9)</f>
        <v/>
      </c>
      <c r="F483" s="33" t="str">
        <f>IF('Board Summary'!$C$9="","",'Board Summary'!$C$9)</f>
        <v/>
      </c>
      <c r="G483" s="33" t="str">
        <f>IF('Board Summary'!$E$9="","",'Board Summary'!$E$9)</f>
        <v/>
      </c>
      <c r="H483" t="str">
        <f>'Legacy Export Source'!$A482</f>
        <v>2.16 MS12</v>
      </c>
      <c r="I483" t="str">
        <f>'Legacy Export Source'!$B482</f>
        <v>Not assessed</v>
      </c>
    </row>
    <row r="484" spans="1:9" x14ac:dyDescent="0.35">
      <c r="A484" t="str">
        <f>IF('Board Summary'!$B$5="","",'Board Summary'!$B$5)</f>
        <v/>
      </c>
      <c r="B484" t="str">
        <f>IF('Board Summary'!$B$6="","",'Board Summary'!$B$6)</f>
        <v/>
      </c>
      <c r="C484" t="str">
        <f>IF('Board Summary'!$B$7="","",'Board Summary'!$B$7)</f>
        <v/>
      </c>
      <c r="D484" t="str">
        <f>IF('Board Summary'!$B$8="","",'Board Summary'!$B$8)</f>
        <v/>
      </c>
      <c r="E484" s="33" t="str">
        <f>IF('Board Summary'!$B$9="","",'Board Summary'!$B$9)</f>
        <v/>
      </c>
      <c r="F484" s="33" t="str">
        <f>IF('Board Summary'!$C$9="","",'Board Summary'!$C$9)</f>
        <v/>
      </c>
      <c r="G484" s="33" t="str">
        <f>IF('Board Summary'!$E$9="","",'Board Summary'!$E$9)</f>
        <v/>
      </c>
      <c r="H484" t="str">
        <f>'Legacy Export Source'!$A483</f>
        <v>2.16 MS13</v>
      </c>
      <c r="I484" t="str">
        <f>'Legacy Export Source'!$B483</f>
        <v>Not assessed</v>
      </c>
    </row>
    <row r="485" spans="1:9" x14ac:dyDescent="0.35">
      <c r="A485" t="str">
        <f>IF('Board Summary'!$B$5="","",'Board Summary'!$B$5)</f>
        <v/>
      </c>
      <c r="B485" t="str">
        <f>IF('Board Summary'!$B$6="","",'Board Summary'!$B$6)</f>
        <v/>
      </c>
      <c r="C485" t="str">
        <f>IF('Board Summary'!$B$7="","",'Board Summary'!$B$7)</f>
        <v/>
      </c>
      <c r="D485" t="str">
        <f>IF('Board Summary'!$B$8="","",'Board Summary'!$B$8)</f>
        <v/>
      </c>
      <c r="E485" s="33" t="str">
        <f>IF('Board Summary'!$B$9="","",'Board Summary'!$B$9)</f>
        <v/>
      </c>
      <c r="F485" s="33" t="str">
        <f>IF('Board Summary'!$C$9="","",'Board Summary'!$C$9)</f>
        <v/>
      </c>
      <c r="G485" s="33" t="str">
        <f>IF('Board Summary'!$E$9="","",'Board Summary'!$E$9)</f>
        <v/>
      </c>
      <c r="H485" t="str">
        <f>'Legacy Export Source'!$A484</f>
        <v>2.16 MS14</v>
      </c>
      <c r="I485" t="str">
        <f>'Legacy Export Source'!$B484</f>
        <v>Not assessed</v>
      </c>
    </row>
    <row r="486" spans="1:9" x14ac:dyDescent="0.35">
      <c r="A486" t="str">
        <f>IF('Board Summary'!$B$5="","",'Board Summary'!$B$5)</f>
        <v/>
      </c>
      <c r="B486" t="str">
        <f>IF('Board Summary'!$B$6="","",'Board Summary'!$B$6)</f>
        <v/>
      </c>
      <c r="C486" t="str">
        <f>IF('Board Summary'!$B$7="","",'Board Summary'!$B$7)</f>
        <v/>
      </c>
      <c r="D486" t="str">
        <f>IF('Board Summary'!$B$8="","",'Board Summary'!$B$8)</f>
        <v/>
      </c>
      <c r="E486" s="33" t="str">
        <f>IF('Board Summary'!$B$9="","",'Board Summary'!$B$9)</f>
        <v/>
      </c>
      <c r="F486" s="33" t="str">
        <f>IF('Board Summary'!$C$9="","",'Board Summary'!$C$9)</f>
        <v/>
      </c>
      <c r="G486" s="33" t="str">
        <f>IF('Board Summary'!$E$9="","",'Board Summary'!$E$9)</f>
        <v/>
      </c>
      <c r="H486" t="str">
        <f>'Legacy Export Source'!$A485</f>
        <v>2.16 MS15</v>
      </c>
      <c r="I486" t="str">
        <f>'Legacy Export Source'!$B485</f>
        <v>Not assessed</v>
      </c>
    </row>
    <row r="487" spans="1:9" x14ac:dyDescent="0.35">
      <c r="A487" t="str">
        <f>IF('Board Summary'!$B$5="","",'Board Summary'!$B$5)</f>
        <v/>
      </c>
      <c r="B487" t="str">
        <f>IF('Board Summary'!$B$6="","",'Board Summary'!$B$6)</f>
        <v/>
      </c>
      <c r="C487" t="str">
        <f>IF('Board Summary'!$B$7="","",'Board Summary'!$B$7)</f>
        <v/>
      </c>
      <c r="D487" t="str">
        <f>IF('Board Summary'!$B$8="","",'Board Summary'!$B$8)</f>
        <v/>
      </c>
      <c r="E487" s="33" t="str">
        <f>IF('Board Summary'!$B$9="","",'Board Summary'!$B$9)</f>
        <v/>
      </c>
      <c r="F487" s="33" t="str">
        <f>IF('Board Summary'!$C$9="","",'Board Summary'!$C$9)</f>
        <v/>
      </c>
      <c r="G487" s="33" t="str">
        <f>IF('Board Summary'!$E$9="","",'Board Summary'!$E$9)</f>
        <v/>
      </c>
      <c r="H487" t="str">
        <f>'Legacy Export Source'!$A486</f>
        <v>2.16 QR13</v>
      </c>
      <c r="I487" t="str">
        <f>'Legacy Export Source'!$B486</f>
        <v>Not assessed</v>
      </c>
    </row>
    <row r="488" spans="1:9" x14ac:dyDescent="0.35">
      <c r="A488" t="str">
        <f>IF('Board Summary'!$B$5="","",'Board Summary'!$B$5)</f>
        <v/>
      </c>
      <c r="B488" t="str">
        <f>IF('Board Summary'!$B$6="","",'Board Summary'!$B$6)</f>
        <v/>
      </c>
      <c r="C488" t="str">
        <f>IF('Board Summary'!$B$7="","",'Board Summary'!$B$7)</f>
        <v/>
      </c>
      <c r="D488" t="str">
        <f>IF('Board Summary'!$B$8="","",'Board Summary'!$B$8)</f>
        <v/>
      </c>
      <c r="E488" s="33" t="str">
        <f>IF('Board Summary'!$B$9="","",'Board Summary'!$B$9)</f>
        <v/>
      </c>
      <c r="F488" s="33" t="str">
        <f>IF('Board Summary'!$C$9="","",'Board Summary'!$C$9)</f>
        <v/>
      </c>
      <c r="G488" s="33" t="str">
        <f>IF('Board Summary'!$E$9="","",'Board Summary'!$E$9)</f>
        <v/>
      </c>
      <c r="H488" t="str">
        <f>'Legacy Export Source'!$A487</f>
        <v>2.16 QR14</v>
      </c>
      <c r="I488" t="str">
        <f>'Legacy Export Source'!$B487</f>
        <v>Not assessed</v>
      </c>
    </row>
    <row r="489" spans="1:9" x14ac:dyDescent="0.35">
      <c r="A489" t="str">
        <f>IF('Board Summary'!$B$5="","",'Board Summary'!$B$5)</f>
        <v/>
      </c>
      <c r="B489" t="str">
        <f>IF('Board Summary'!$B$6="","",'Board Summary'!$B$6)</f>
        <v/>
      </c>
      <c r="C489" t="str">
        <f>IF('Board Summary'!$B$7="","",'Board Summary'!$B$7)</f>
        <v/>
      </c>
      <c r="D489" t="str">
        <f>IF('Board Summary'!$B$8="","",'Board Summary'!$B$8)</f>
        <v/>
      </c>
      <c r="E489" s="33" t="str">
        <f>IF('Board Summary'!$B$9="","",'Board Summary'!$B$9)</f>
        <v/>
      </c>
      <c r="F489" s="33" t="str">
        <f>IF('Board Summary'!$C$9="","",'Board Summary'!$C$9)</f>
        <v/>
      </c>
      <c r="G489" s="33" t="str">
        <f>IF('Board Summary'!$E$9="","",'Board Summary'!$E$9)</f>
        <v/>
      </c>
      <c r="H489" t="str">
        <f>'Legacy Export Source'!$A488</f>
        <v>2.16 QR15</v>
      </c>
      <c r="I489" t="str">
        <f>'Legacy Export Source'!$B488</f>
        <v>Not assessed</v>
      </c>
    </row>
    <row r="490" spans="1:9" x14ac:dyDescent="0.35">
      <c r="A490" t="str">
        <f>IF('Board Summary'!$B$5="","",'Board Summary'!$B$5)</f>
        <v/>
      </c>
      <c r="B490" t="str">
        <f>IF('Board Summary'!$B$6="","",'Board Summary'!$B$6)</f>
        <v/>
      </c>
      <c r="C490" t="str">
        <f>IF('Board Summary'!$B$7="","",'Board Summary'!$B$7)</f>
        <v/>
      </c>
      <c r="D490" t="str">
        <f>IF('Board Summary'!$B$8="","",'Board Summary'!$B$8)</f>
        <v/>
      </c>
      <c r="E490" s="33" t="str">
        <f>IF('Board Summary'!$B$9="","",'Board Summary'!$B$9)</f>
        <v/>
      </c>
      <c r="F490" s="33" t="str">
        <f>IF('Board Summary'!$C$9="","",'Board Summary'!$C$9)</f>
        <v/>
      </c>
      <c r="G490" s="33" t="str">
        <f>IF('Board Summary'!$E$9="","",'Board Summary'!$E$9)</f>
        <v/>
      </c>
      <c r="H490" t="str">
        <f>'Legacy Export Source'!$A489</f>
        <v>2.16 QR16</v>
      </c>
      <c r="I490" t="str">
        <f>'Legacy Export Source'!$B489</f>
        <v>Not assessed</v>
      </c>
    </row>
    <row r="491" spans="1:9" x14ac:dyDescent="0.35">
      <c r="A491" t="str">
        <f>IF('Board Summary'!$B$5="","",'Board Summary'!$B$5)</f>
        <v/>
      </c>
      <c r="B491" t="str">
        <f>IF('Board Summary'!$B$6="","",'Board Summary'!$B$6)</f>
        <v/>
      </c>
      <c r="C491" t="str">
        <f>IF('Board Summary'!$B$7="","",'Board Summary'!$B$7)</f>
        <v/>
      </c>
      <c r="D491" t="str">
        <f>IF('Board Summary'!$B$8="","",'Board Summary'!$B$8)</f>
        <v/>
      </c>
      <c r="E491" s="33" t="str">
        <f>IF('Board Summary'!$B$9="","",'Board Summary'!$B$9)</f>
        <v/>
      </c>
      <c r="F491" s="33" t="str">
        <f>IF('Board Summary'!$C$9="","",'Board Summary'!$C$9)</f>
        <v/>
      </c>
      <c r="G491" s="33" t="str">
        <f>IF('Board Summary'!$E$9="","",'Board Summary'!$E$9)</f>
        <v/>
      </c>
      <c r="H491" t="str">
        <f>'Legacy Export Source'!$A490</f>
        <v>2.16 QR17</v>
      </c>
      <c r="I491" t="str">
        <f>'Legacy Export Source'!$B490</f>
        <v>Not assessed</v>
      </c>
    </row>
    <row r="492" spans="1:9" x14ac:dyDescent="0.35">
      <c r="A492" t="str">
        <f>IF('Board Summary'!$B$5="","",'Board Summary'!$B$5)</f>
        <v/>
      </c>
      <c r="B492" t="str">
        <f>IF('Board Summary'!$B$6="","",'Board Summary'!$B$6)</f>
        <v/>
      </c>
      <c r="C492" t="str">
        <f>IF('Board Summary'!$B$7="","",'Board Summary'!$B$7)</f>
        <v/>
      </c>
      <c r="D492" t="str">
        <f>IF('Board Summary'!$B$8="","",'Board Summary'!$B$8)</f>
        <v/>
      </c>
      <c r="E492" s="33" t="str">
        <f>IF('Board Summary'!$B$9="","",'Board Summary'!$B$9)</f>
        <v/>
      </c>
      <c r="F492" s="33" t="str">
        <f>IF('Board Summary'!$C$9="","",'Board Summary'!$C$9)</f>
        <v/>
      </c>
      <c r="G492" s="33" t="str">
        <f>IF('Board Summary'!$E$9="","",'Board Summary'!$E$9)</f>
        <v/>
      </c>
      <c r="H492" t="str">
        <f>'Legacy Export Source'!$A491</f>
        <v>2.16 QR18</v>
      </c>
      <c r="I492" t="str">
        <f>'Legacy Export Source'!$B491</f>
        <v>Not assessed</v>
      </c>
    </row>
    <row r="493" spans="1:9" x14ac:dyDescent="0.35">
      <c r="A493" t="str">
        <f>IF('Board Summary'!$B$5="","",'Board Summary'!$B$5)</f>
        <v/>
      </c>
      <c r="B493" t="str">
        <f>IF('Board Summary'!$B$6="","",'Board Summary'!$B$6)</f>
        <v/>
      </c>
      <c r="C493" t="str">
        <f>IF('Board Summary'!$B$7="","",'Board Summary'!$B$7)</f>
        <v/>
      </c>
      <c r="D493" t="str">
        <f>IF('Board Summary'!$B$8="","",'Board Summary'!$B$8)</f>
        <v/>
      </c>
      <c r="E493" s="33" t="str">
        <f>IF('Board Summary'!$B$9="","",'Board Summary'!$B$9)</f>
        <v/>
      </c>
      <c r="F493" s="33" t="str">
        <f>IF('Board Summary'!$C$9="","",'Board Summary'!$C$9)</f>
        <v/>
      </c>
      <c r="G493" s="33" t="str">
        <f>IF('Board Summary'!$E$9="","",'Board Summary'!$E$9)</f>
        <v/>
      </c>
      <c r="H493" t="str">
        <f>'Legacy Export Source'!$A492</f>
        <v>2.16 QR19</v>
      </c>
      <c r="I493" t="str">
        <f>'Legacy Export Source'!$B492</f>
        <v>Not assessed</v>
      </c>
    </row>
    <row r="494" spans="1:9" x14ac:dyDescent="0.35">
      <c r="A494" t="str">
        <f>IF('Board Summary'!$B$5="","",'Board Summary'!$B$5)</f>
        <v/>
      </c>
      <c r="B494" t="str">
        <f>IF('Board Summary'!$B$6="","",'Board Summary'!$B$6)</f>
        <v/>
      </c>
      <c r="C494" t="str">
        <f>IF('Board Summary'!$B$7="","",'Board Summary'!$B$7)</f>
        <v/>
      </c>
      <c r="D494" t="str">
        <f>IF('Board Summary'!$B$8="","",'Board Summary'!$B$8)</f>
        <v/>
      </c>
      <c r="E494" s="33" t="str">
        <f>IF('Board Summary'!$B$9="","",'Board Summary'!$B$9)</f>
        <v/>
      </c>
      <c r="F494" s="33" t="str">
        <f>IF('Board Summary'!$C$9="","",'Board Summary'!$C$9)</f>
        <v/>
      </c>
      <c r="G494" s="33" t="str">
        <f>IF('Board Summary'!$E$9="","",'Board Summary'!$E$9)</f>
        <v/>
      </c>
      <c r="H494" t="str">
        <f>'Legacy Export Source'!$A493</f>
        <v>2.16 QR20</v>
      </c>
      <c r="I494" t="str">
        <f>'Legacy Export Source'!$B493</f>
        <v>Not assessed</v>
      </c>
    </row>
    <row r="495" spans="1:9" x14ac:dyDescent="0.35">
      <c r="A495" t="str">
        <f>IF('Board Summary'!$B$5="","",'Board Summary'!$B$5)</f>
        <v/>
      </c>
      <c r="B495" t="str">
        <f>IF('Board Summary'!$B$6="","",'Board Summary'!$B$6)</f>
        <v/>
      </c>
      <c r="C495" t="str">
        <f>IF('Board Summary'!$B$7="","",'Board Summary'!$B$7)</f>
        <v/>
      </c>
      <c r="D495" t="str">
        <f>IF('Board Summary'!$B$8="","",'Board Summary'!$B$8)</f>
        <v/>
      </c>
      <c r="E495" s="33" t="str">
        <f>IF('Board Summary'!$B$9="","",'Board Summary'!$B$9)</f>
        <v/>
      </c>
      <c r="F495" s="33" t="str">
        <f>IF('Board Summary'!$C$9="","",'Board Summary'!$C$9)</f>
        <v/>
      </c>
      <c r="G495" s="33" t="str">
        <f>IF('Board Summary'!$E$9="","",'Board Summary'!$E$9)</f>
        <v/>
      </c>
      <c r="H495" t="str">
        <f>'Legacy Export Source'!$A494</f>
        <v>2.16 MS16</v>
      </c>
      <c r="I495" t="str">
        <f>'Legacy Export Source'!$B494</f>
        <v>Not assessed</v>
      </c>
    </row>
    <row r="496" spans="1:9" x14ac:dyDescent="0.35">
      <c r="A496" t="str">
        <f>IF('Board Summary'!$B$5="","",'Board Summary'!$B$5)</f>
        <v/>
      </c>
      <c r="B496" t="str">
        <f>IF('Board Summary'!$B$6="","",'Board Summary'!$B$6)</f>
        <v/>
      </c>
      <c r="C496" t="str">
        <f>IF('Board Summary'!$B$7="","",'Board Summary'!$B$7)</f>
        <v/>
      </c>
      <c r="D496" t="str">
        <f>IF('Board Summary'!$B$8="","",'Board Summary'!$B$8)</f>
        <v/>
      </c>
      <c r="E496" s="33" t="str">
        <f>IF('Board Summary'!$B$9="","",'Board Summary'!$B$9)</f>
        <v/>
      </c>
      <c r="F496" s="33" t="str">
        <f>IF('Board Summary'!$C$9="","",'Board Summary'!$C$9)</f>
        <v/>
      </c>
      <c r="G496" s="33" t="str">
        <f>IF('Board Summary'!$E$9="","",'Board Summary'!$E$9)</f>
        <v/>
      </c>
      <c r="H496" t="str">
        <f>'Legacy Export Source'!$A495</f>
        <v>2.16 MS17</v>
      </c>
      <c r="I496" t="str">
        <f>'Legacy Export Source'!$B495</f>
        <v>Not assessed</v>
      </c>
    </row>
    <row r="497" spans="1:9" x14ac:dyDescent="0.35">
      <c r="A497" t="str">
        <f>IF('Board Summary'!$B$5="","",'Board Summary'!$B$5)</f>
        <v/>
      </c>
      <c r="B497" t="str">
        <f>IF('Board Summary'!$B$6="","",'Board Summary'!$B$6)</f>
        <v/>
      </c>
      <c r="C497" t="str">
        <f>IF('Board Summary'!$B$7="","",'Board Summary'!$B$7)</f>
        <v/>
      </c>
      <c r="D497" t="str">
        <f>IF('Board Summary'!$B$8="","",'Board Summary'!$B$8)</f>
        <v/>
      </c>
      <c r="E497" s="33" t="str">
        <f>IF('Board Summary'!$B$9="","",'Board Summary'!$B$9)</f>
        <v/>
      </c>
      <c r="F497" s="33" t="str">
        <f>IF('Board Summary'!$C$9="","",'Board Summary'!$C$9)</f>
        <v/>
      </c>
      <c r="G497" s="33" t="str">
        <f>IF('Board Summary'!$E$9="","",'Board Summary'!$E$9)</f>
        <v/>
      </c>
      <c r="H497" t="str">
        <f>'Legacy Export Source'!$A496</f>
        <v>2.16 MS18</v>
      </c>
      <c r="I497" t="str">
        <f>'Legacy Export Source'!$B496</f>
        <v>Not assessed</v>
      </c>
    </row>
    <row r="498" spans="1:9" x14ac:dyDescent="0.35">
      <c r="A498" t="str">
        <f>IF('Board Summary'!$B$5="","",'Board Summary'!$B$5)</f>
        <v/>
      </c>
      <c r="B498" t="str">
        <f>IF('Board Summary'!$B$6="","",'Board Summary'!$B$6)</f>
        <v/>
      </c>
      <c r="C498" t="str">
        <f>IF('Board Summary'!$B$7="","",'Board Summary'!$B$7)</f>
        <v/>
      </c>
      <c r="D498" t="str">
        <f>IF('Board Summary'!$B$8="","",'Board Summary'!$B$8)</f>
        <v/>
      </c>
      <c r="E498" s="33" t="str">
        <f>IF('Board Summary'!$B$9="","",'Board Summary'!$B$9)</f>
        <v/>
      </c>
      <c r="F498" s="33" t="str">
        <f>IF('Board Summary'!$C$9="","",'Board Summary'!$C$9)</f>
        <v/>
      </c>
      <c r="G498" s="33" t="str">
        <f>IF('Board Summary'!$E$9="","",'Board Summary'!$E$9)</f>
        <v/>
      </c>
      <c r="H498" t="str">
        <f>'Legacy Export Source'!$A497</f>
        <v>2.16 QR21</v>
      </c>
      <c r="I498" t="str">
        <f>'Legacy Export Source'!$B497</f>
        <v>Not assessed</v>
      </c>
    </row>
    <row r="499" spans="1:9" x14ac:dyDescent="0.35">
      <c r="A499" t="str">
        <f>IF('Board Summary'!$B$5="","",'Board Summary'!$B$5)</f>
        <v/>
      </c>
      <c r="B499" t="str">
        <f>IF('Board Summary'!$B$6="","",'Board Summary'!$B$6)</f>
        <v/>
      </c>
      <c r="C499" t="str">
        <f>IF('Board Summary'!$B$7="","",'Board Summary'!$B$7)</f>
        <v/>
      </c>
      <c r="D499" t="str">
        <f>IF('Board Summary'!$B$8="","",'Board Summary'!$B$8)</f>
        <v/>
      </c>
      <c r="E499" s="33" t="str">
        <f>IF('Board Summary'!$B$9="","",'Board Summary'!$B$9)</f>
        <v/>
      </c>
      <c r="F499" s="33" t="str">
        <f>IF('Board Summary'!$C$9="","",'Board Summary'!$C$9)</f>
        <v/>
      </c>
      <c r="G499" s="33" t="str">
        <f>IF('Board Summary'!$E$9="","",'Board Summary'!$E$9)</f>
        <v/>
      </c>
      <c r="H499" t="str">
        <f>'Legacy Export Source'!$A498</f>
        <v>2.16 QR22</v>
      </c>
      <c r="I499" t="str">
        <f>'Legacy Export Source'!$B498</f>
        <v>Not assessed</v>
      </c>
    </row>
    <row r="500" spans="1:9" x14ac:dyDescent="0.35">
      <c r="A500" t="str">
        <f>IF('Board Summary'!$B$5="","",'Board Summary'!$B$5)</f>
        <v/>
      </c>
      <c r="B500" t="str">
        <f>IF('Board Summary'!$B$6="","",'Board Summary'!$B$6)</f>
        <v/>
      </c>
      <c r="C500" t="str">
        <f>IF('Board Summary'!$B$7="","",'Board Summary'!$B$7)</f>
        <v/>
      </c>
      <c r="D500" t="str">
        <f>IF('Board Summary'!$B$8="","",'Board Summary'!$B$8)</f>
        <v/>
      </c>
      <c r="E500" s="33" t="str">
        <f>IF('Board Summary'!$B$9="","",'Board Summary'!$B$9)</f>
        <v/>
      </c>
      <c r="F500" s="33" t="str">
        <f>IF('Board Summary'!$C$9="","",'Board Summary'!$C$9)</f>
        <v/>
      </c>
      <c r="G500" s="33" t="str">
        <f>IF('Board Summary'!$E$9="","",'Board Summary'!$E$9)</f>
        <v/>
      </c>
      <c r="H500" t="str">
        <f>'Legacy Export Source'!$A499</f>
        <v>2.16 QR23</v>
      </c>
      <c r="I500" t="str">
        <f>'Legacy Export Source'!$B499</f>
        <v>Not assessed</v>
      </c>
    </row>
    <row r="501" spans="1:9" x14ac:dyDescent="0.35">
      <c r="A501" t="str">
        <f>IF('Board Summary'!$B$5="","",'Board Summary'!$B$5)</f>
        <v/>
      </c>
      <c r="B501" t="str">
        <f>IF('Board Summary'!$B$6="","",'Board Summary'!$B$6)</f>
        <v/>
      </c>
      <c r="C501" t="str">
        <f>IF('Board Summary'!$B$7="","",'Board Summary'!$B$7)</f>
        <v/>
      </c>
      <c r="D501" t="str">
        <f>IF('Board Summary'!$B$8="","",'Board Summary'!$B$8)</f>
        <v/>
      </c>
      <c r="E501" s="33" t="str">
        <f>IF('Board Summary'!$B$9="","",'Board Summary'!$B$9)</f>
        <v/>
      </c>
      <c r="F501" s="33" t="str">
        <f>IF('Board Summary'!$C$9="","",'Board Summary'!$C$9)</f>
        <v/>
      </c>
      <c r="G501" s="33" t="str">
        <f>IF('Board Summary'!$E$9="","",'Board Summary'!$E$9)</f>
        <v/>
      </c>
      <c r="H501" t="str">
        <f>'Legacy Export Source'!$A500</f>
        <v>2.16 QR24</v>
      </c>
      <c r="I501" t="str">
        <f>'Legacy Export Source'!$B500</f>
        <v>Not assessed</v>
      </c>
    </row>
    <row r="502" spans="1:9" x14ac:dyDescent="0.35">
      <c r="A502" t="str">
        <f>IF('Board Summary'!$B$5="","",'Board Summary'!$B$5)</f>
        <v/>
      </c>
      <c r="B502" t="str">
        <f>IF('Board Summary'!$B$6="","",'Board Summary'!$B$6)</f>
        <v/>
      </c>
      <c r="C502" t="str">
        <f>IF('Board Summary'!$B$7="","",'Board Summary'!$B$7)</f>
        <v/>
      </c>
      <c r="D502" t="str">
        <f>IF('Board Summary'!$B$8="","",'Board Summary'!$B$8)</f>
        <v/>
      </c>
      <c r="E502" s="33" t="str">
        <f>IF('Board Summary'!$B$9="","",'Board Summary'!$B$9)</f>
        <v/>
      </c>
      <c r="F502" s="33" t="str">
        <f>IF('Board Summary'!$C$9="","",'Board Summary'!$C$9)</f>
        <v/>
      </c>
      <c r="G502" s="33" t="str">
        <f>IF('Board Summary'!$E$9="","",'Board Summary'!$E$9)</f>
        <v/>
      </c>
      <c r="H502" t="str">
        <f>'Legacy Export Source'!$A501</f>
        <v>2.16 QR25</v>
      </c>
      <c r="I502" t="str">
        <f>'Legacy Export Source'!$B501</f>
        <v>Not assessed</v>
      </c>
    </row>
    <row r="503" spans="1:9" x14ac:dyDescent="0.35">
      <c r="A503" t="str">
        <f>IF('Board Summary'!$B$5="","",'Board Summary'!$B$5)</f>
        <v/>
      </c>
      <c r="B503" t="str">
        <f>IF('Board Summary'!$B$6="","",'Board Summary'!$B$6)</f>
        <v/>
      </c>
      <c r="C503" t="str">
        <f>IF('Board Summary'!$B$7="","",'Board Summary'!$B$7)</f>
        <v/>
      </c>
      <c r="D503" t="str">
        <f>IF('Board Summary'!$B$8="","",'Board Summary'!$B$8)</f>
        <v/>
      </c>
      <c r="E503" s="33" t="str">
        <f>IF('Board Summary'!$B$9="","",'Board Summary'!$B$9)</f>
        <v/>
      </c>
      <c r="F503" s="33" t="str">
        <f>IF('Board Summary'!$C$9="","",'Board Summary'!$C$9)</f>
        <v/>
      </c>
      <c r="G503" s="33" t="str">
        <f>IF('Board Summary'!$E$9="","",'Board Summary'!$E$9)</f>
        <v/>
      </c>
      <c r="H503" t="str">
        <f>'Legacy Export Source'!$A502</f>
        <v>2.16 QR26</v>
      </c>
      <c r="I503" t="str">
        <f>'Legacy Export Source'!$B502</f>
        <v>Not assessed</v>
      </c>
    </row>
    <row r="504" spans="1:9" x14ac:dyDescent="0.35">
      <c r="A504" t="str">
        <f>IF('Board Summary'!$B$5="","",'Board Summary'!$B$5)</f>
        <v/>
      </c>
      <c r="B504" t="str">
        <f>IF('Board Summary'!$B$6="","",'Board Summary'!$B$6)</f>
        <v/>
      </c>
      <c r="C504" t="str">
        <f>IF('Board Summary'!$B$7="","",'Board Summary'!$B$7)</f>
        <v/>
      </c>
      <c r="D504" t="str">
        <f>IF('Board Summary'!$B$8="","",'Board Summary'!$B$8)</f>
        <v/>
      </c>
      <c r="E504" s="33" t="str">
        <f>IF('Board Summary'!$B$9="","",'Board Summary'!$B$9)</f>
        <v/>
      </c>
      <c r="F504" s="33" t="str">
        <f>IF('Board Summary'!$C$9="","",'Board Summary'!$C$9)</f>
        <v/>
      </c>
      <c r="G504" s="33" t="str">
        <f>IF('Board Summary'!$E$9="","",'Board Summary'!$E$9)</f>
        <v/>
      </c>
      <c r="H504" t="str">
        <f>'Legacy Export Source'!$A503</f>
        <v>2.17 MS1</v>
      </c>
      <c r="I504" t="str">
        <f>'Legacy Export Source'!$B503</f>
        <v>Not assessed</v>
      </c>
    </row>
    <row r="505" spans="1:9" x14ac:dyDescent="0.35">
      <c r="A505" t="str">
        <f>IF('Board Summary'!$B$5="","",'Board Summary'!$B$5)</f>
        <v/>
      </c>
      <c r="B505" t="str">
        <f>IF('Board Summary'!$B$6="","",'Board Summary'!$B$6)</f>
        <v/>
      </c>
      <c r="C505" t="str">
        <f>IF('Board Summary'!$B$7="","",'Board Summary'!$B$7)</f>
        <v/>
      </c>
      <c r="D505" t="str">
        <f>IF('Board Summary'!$B$8="","",'Board Summary'!$B$8)</f>
        <v/>
      </c>
      <c r="E505" s="33" t="str">
        <f>IF('Board Summary'!$B$9="","",'Board Summary'!$B$9)</f>
        <v/>
      </c>
      <c r="F505" s="33" t="str">
        <f>IF('Board Summary'!$C$9="","",'Board Summary'!$C$9)</f>
        <v/>
      </c>
      <c r="G505" s="33" t="str">
        <f>IF('Board Summary'!$E$9="","",'Board Summary'!$E$9)</f>
        <v/>
      </c>
      <c r="H505" t="str">
        <f>'Legacy Export Source'!$A504</f>
        <v>2.17 MS2</v>
      </c>
      <c r="I505" t="str">
        <f>'Legacy Export Source'!$B504</f>
        <v>Not assessed</v>
      </c>
    </row>
    <row r="506" spans="1:9" x14ac:dyDescent="0.35">
      <c r="A506" t="str">
        <f>IF('Board Summary'!$B$5="","",'Board Summary'!$B$5)</f>
        <v/>
      </c>
      <c r="B506" t="str">
        <f>IF('Board Summary'!$B$6="","",'Board Summary'!$B$6)</f>
        <v/>
      </c>
      <c r="C506" t="str">
        <f>IF('Board Summary'!$B$7="","",'Board Summary'!$B$7)</f>
        <v/>
      </c>
      <c r="D506" t="str">
        <f>IF('Board Summary'!$B$8="","",'Board Summary'!$B$8)</f>
        <v/>
      </c>
      <c r="E506" s="33" t="str">
        <f>IF('Board Summary'!$B$9="","",'Board Summary'!$B$9)</f>
        <v/>
      </c>
      <c r="F506" s="33" t="str">
        <f>IF('Board Summary'!$C$9="","",'Board Summary'!$C$9)</f>
        <v/>
      </c>
      <c r="G506" s="33" t="str">
        <f>IF('Board Summary'!$E$9="","",'Board Summary'!$E$9)</f>
        <v/>
      </c>
      <c r="H506" t="str">
        <f>'Legacy Export Source'!$A505</f>
        <v>2.17 MS3</v>
      </c>
      <c r="I506" t="str">
        <f>'Legacy Export Source'!$B505</f>
        <v>Not assessed</v>
      </c>
    </row>
    <row r="507" spans="1:9" x14ac:dyDescent="0.35">
      <c r="A507" t="str">
        <f>IF('Board Summary'!$B$5="","",'Board Summary'!$B$5)</f>
        <v/>
      </c>
      <c r="B507" t="str">
        <f>IF('Board Summary'!$B$6="","",'Board Summary'!$B$6)</f>
        <v/>
      </c>
      <c r="C507" t="str">
        <f>IF('Board Summary'!$B$7="","",'Board Summary'!$B$7)</f>
        <v/>
      </c>
      <c r="D507" t="str">
        <f>IF('Board Summary'!$B$8="","",'Board Summary'!$B$8)</f>
        <v/>
      </c>
      <c r="E507" s="33" t="str">
        <f>IF('Board Summary'!$B$9="","",'Board Summary'!$B$9)</f>
        <v/>
      </c>
      <c r="F507" s="33" t="str">
        <f>IF('Board Summary'!$C$9="","",'Board Summary'!$C$9)</f>
        <v/>
      </c>
      <c r="G507" s="33" t="str">
        <f>IF('Board Summary'!$E$9="","",'Board Summary'!$E$9)</f>
        <v/>
      </c>
      <c r="H507" t="str">
        <f>'Legacy Export Source'!$A506</f>
        <v>2.17 MS4</v>
      </c>
      <c r="I507" t="str">
        <f>'Legacy Export Source'!$B506</f>
        <v>Not assessed</v>
      </c>
    </row>
    <row r="508" spans="1:9" x14ac:dyDescent="0.35">
      <c r="A508" t="str">
        <f>IF('Board Summary'!$B$5="","",'Board Summary'!$B$5)</f>
        <v/>
      </c>
      <c r="B508" t="str">
        <f>IF('Board Summary'!$B$6="","",'Board Summary'!$B$6)</f>
        <v/>
      </c>
      <c r="C508" t="str">
        <f>IF('Board Summary'!$B$7="","",'Board Summary'!$B$7)</f>
        <v/>
      </c>
      <c r="D508" t="str">
        <f>IF('Board Summary'!$B$8="","",'Board Summary'!$B$8)</f>
        <v/>
      </c>
      <c r="E508" s="33" t="str">
        <f>IF('Board Summary'!$B$9="","",'Board Summary'!$B$9)</f>
        <v/>
      </c>
      <c r="F508" s="33" t="str">
        <f>IF('Board Summary'!$C$9="","",'Board Summary'!$C$9)</f>
        <v/>
      </c>
      <c r="G508" s="33" t="str">
        <f>IF('Board Summary'!$E$9="","",'Board Summary'!$E$9)</f>
        <v/>
      </c>
      <c r="H508" t="str">
        <f>'Legacy Export Source'!$A507</f>
        <v>2.17 MS5</v>
      </c>
      <c r="I508" t="str">
        <f>'Legacy Export Source'!$B507</f>
        <v>Not assessed</v>
      </c>
    </row>
    <row r="509" spans="1:9" x14ac:dyDescent="0.35">
      <c r="A509" t="str">
        <f>IF('Board Summary'!$B$5="","",'Board Summary'!$B$5)</f>
        <v/>
      </c>
      <c r="B509" t="str">
        <f>IF('Board Summary'!$B$6="","",'Board Summary'!$B$6)</f>
        <v/>
      </c>
      <c r="C509" t="str">
        <f>IF('Board Summary'!$B$7="","",'Board Summary'!$B$7)</f>
        <v/>
      </c>
      <c r="D509" t="str">
        <f>IF('Board Summary'!$B$8="","",'Board Summary'!$B$8)</f>
        <v/>
      </c>
      <c r="E509" s="33" t="str">
        <f>IF('Board Summary'!$B$9="","",'Board Summary'!$B$9)</f>
        <v/>
      </c>
      <c r="F509" s="33" t="str">
        <f>IF('Board Summary'!$C$9="","",'Board Summary'!$C$9)</f>
        <v/>
      </c>
      <c r="G509" s="33" t="str">
        <f>IF('Board Summary'!$E$9="","",'Board Summary'!$E$9)</f>
        <v/>
      </c>
      <c r="H509" t="str">
        <f>'Legacy Export Source'!$A508</f>
        <v>2.17 MS6</v>
      </c>
      <c r="I509" t="str">
        <f>'Legacy Export Source'!$B508</f>
        <v>Not assessed</v>
      </c>
    </row>
    <row r="510" spans="1:9" x14ac:dyDescent="0.35">
      <c r="A510" t="str">
        <f>IF('Board Summary'!$B$5="","",'Board Summary'!$B$5)</f>
        <v/>
      </c>
      <c r="B510" t="str">
        <f>IF('Board Summary'!$B$6="","",'Board Summary'!$B$6)</f>
        <v/>
      </c>
      <c r="C510" t="str">
        <f>IF('Board Summary'!$B$7="","",'Board Summary'!$B$7)</f>
        <v/>
      </c>
      <c r="D510" t="str">
        <f>IF('Board Summary'!$B$8="","",'Board Summary'!$B$8)</f>
        <v/>
      </c>
      <c r="E510" s="33" t="str">
        <f>IF('Board Summary'!$B$9="","",'Board Summary'!$B$9)</f>
        <v/>
      </c>
      <c r="F510" s="33" t="str">
        <f>IF('Board Summary'!$C$9="","",'Board Summary'!$C$9)</f>
        <v/>
      </c>
      <c r="G510" s="33" t="str">
        <f>IF('Board Summary'!$E$9="","",'Board Summary'!$E$9)</f>
        <v/>
      </c>
      <c r="H510" t="str">
        <f>'Legacy Export Source'!$A509</f>
        <v>2.17 QR1</v>
      </c>
      <c r="I510" t="str">
        <f>'Legacy Export Source'!$B509</f>
        <v>Not assessed</v>
      </c>
    </row>
    <row r="511" spans="1:9" x14ac:dyDescent="0.35">
      <c r="A511" t="str">
        <f>IF('Board Summary'!$B$5="","",'Board Summary'!$B$5)</f>
        <v/>
      </c>
      <c r="B511" t="str">
        <f>IF('Board Summary'!$B$6="","",'Board Summary'!$B$6)</f>
        <v/>
      </c>
      <c r="C511" t="str">
        <f>IF('Board Summary'!$B$7="","",'Board Summary'!$B$7)</f>
        <v/>
      </c>
      <c r="D511" t="str">
        <f>IF('Board Summary'!$B$8="","",'Board Summary'!$B$8)</f>
        <v/>
      </c>
      <c r="E511" s="33" t="str">
        <f>IF('Board Summary'!$B$9="","",'Board Summary'!$B$9)</f>
        <v/>
      </c>
      <c r="F511" s="33" t="str">
        <f>IF('Board Summary'!$C$9="","",'Board Summary'!$C$9)</f>
        <v/>
      </c>
      <c r="G511" s="33" t="str">
        <f>IF('Board Summary'!$E$9="","",'Board Summary'!$E$9)</f>
        <v/>
      </c>
      <c r="H511" t="str">
        <f>'Legacy Export Source'!$A510</f>
        <v>2.17 QR2</v>
      </c>
      <c r="I511" t="str">
        <f>'Legacy Export Source'!$B510</f>
        <v>Not assessed</v>
      </c>
    </row>
    <row r="512" spans="1:9" x14ac:dyDescent="0.35">
      <c r="A512" t="str">
        <f>IF('Board Summary'!$B$5="","",'Board Summary'!$B$5)</f>
        <v/>
      </c>
      <c r="B512" t="str">
        <f>IF('Board Summary'!$B$6="","",'Board Summary'!$B$6)</f>
        <v/>
      </c>
      <c r="C512" t="str">
        <f>IF('Board Summary'!$B$7="","",'Board Summary'!$B$7)</f>
        <v/>
      </c>
      <c r="D512" t="str">
        <f>IF('Board Summary'!$B$8="","",'Board Summary'!$B$8)</f>
        <v/>
      </c>
      <c r="E512" s="33" t="str">
        <f>IF('Board Summary'!$B$9="","",'Board Summary'!$B$9)</f>
        <v/>
      </c>
      <c r="F512" s="33" t="str">
        <f>IF('Board Summary'!$C$9="","",'Board Summary'!$C$9)</f>
        <v/>
      </c>
      <c r="G512" s="33" t="str">
        <f>IF('Board Summary'!$E$9="","",'Board Summary'!$E$9)</f>
        <v/>
      </c>
      <c r="H512" t="str">
        <f>'Legacy Export Source'!$A511</f>
        <v>2.17 QR3</v>
      </c>
      <c r="I512" t="str">
        <f>'Legacy Export Source'!$B511</f>
        <v>Not assessed</v>
      </c>
    </row>
    <row r="513" spans="1:9" x14ac:dyDescent="0.35">
      <c r="A513" t="str">
        <f>IF('Board Summary'!$B$5="","",'Board Summary'!$B$5)</f>
        <v/>
      </c>
      <c r="B513" t="str">
        <f>IF('Board Summary'!$B$6="","",'Board Summary'!$B$6)</f>
        <v/>
      </c>
      <c r="C513" t="str">
        <f>IF('Board Summary'!$B$7="","",'Board Summary'!$B$7)</f>
        <v/>
      </c>
      <c r="D513" t="str">
        <f>IF('Board Summary'!$B$8="","",'Board Summary'!$B$8)</f>
        <v/>
      </c>
      <c r="E513" s="33" t="str">
        <f>IF('Board Summary'!$B$9="","",'Board Summary'!$B$9)</f>
        <v/>
      </c>
      <c r="F513" s="33" t="str">
        <f>IF('Board Summary'!$C$9="","",'Board Summary'!$C$9)</f>
        <v/>
      </c>
      <c r="G513" s="33" t="str">
        <f>IF('Board Summary'!$E$9="","",'Board Summary'!$E$9)</f>
        <v/>
      </c>
      <c r="H513" t="str">
        <f>'Legacy Export Source'!$A512</f>
        <v>2.17 QR4</v>
      </c>
      <c r="I513" t="str">
        <f>'Legacy Export Source'!$B512</f>
        <v>Not assessed</v>
      </c>
    </row>
    <row r="514" spans="1:9" x14ac:dyDescent="0.35">
      <c r="A514" t="str">
        <f>IF('Board Summary'!$B$5="","",'Board Summary'!$B$5)</f>
        <v/>
      </c>
      <c r="B514" t="str">
        <f>IF('Board Summary'!$B$6="","",'Board Summary'!$B$6)</f>
        <v/>
      </c>
      <c r="C514" t="str">
        <f>IF('Board Summary'!$B$7="","",'Board Summary'!$B$7)</f>
        <v/>
      </c>
      <c r="D514" t="str">
        <f>IF('Board Summary'!$B$8="","",'Board Summary'!$B$8)</f>
        <v/>
      </c>
      <c r="E514" s="33" t="str">
        <f>IF('Board Summary'!$B$9="","",'Board Summary'!$B$9)</f>
        <v/>
      </c>
      <c r="F514" s="33" t="str">
        <f>IF('Board Summary'!$C$9="","",'Board Summary'!$C$9)</f>
        <v/>
      </c>
      <c r="G514" s="33" t="str">
        <f>IF('Board Summary'!$E$9="","",'Board Summary'!$E$9)</f>
        <v/>
      </c>
      <c r="H514" t="str">
        <f>'Legacy Export Source'!$A513</f>
        <v>2.17 QR5</v>
      </c>
      <c r="I514" t="str">
        <f>'Legacy Export Source'!$B513</f>
        <v>Not assessed</v>
      </c>
    </row>
    <row r="515" spans="1:9" x14ac:dyDescent="0.35">
      <c r="A515" t="str">
        <f>IF('Board Summary'!$B$5="","",'Board Summary'!$B$5)</f>
        <v/>
      </c>
      <c r="B515" t="str">
        <f>IF('Board Summary'!$B$6="","",'Board Summary'!$B$6)</f>
        <v/>
      </c>
      <c r="C515" t="str">
        <f>IF('Board Summary'!$B$7="","",'Board Summary'!$B$7)</f>
        <v/>
      </c>
      <c r="D515" t="str">
        <f>IF('Board Summary'!$B$8="","",'Board Summary'!$B$8)</f>
        <v/>
      </c>
      <c r="E515" s="33" t="str">
        <f>IF('Board Summary'!$B$9="","",'Board Summary'!$B$9)</f>
        <v/>
      </c>
      <c r="F515" s="33" t="str">
        <f>IF('Board Summary'!$C$9="","",'Board Summary'!$C$9)</f>
        <v/>
      </c>
      <c r="G515" s="33" t="str">
        <f>IF('Board Summary'!$E$9="","",'Board Summary'!$E$9)</f>
        <v/>
      </c>
      <c r="H515" t="str">
        <f>'Legacy Export Source'!$A514</f>
        <v>2.17 QR6</v>
      </c>
      <c r="I515" t="str">
        <f>'Legacy Export Source'!$B514</f>
        <v>Not assessed</v>
      </c>
    </row>
    <row r="516" spans="1:9" x14ac:dyDescent="0.35">
      <c r="A516" t="str">
        <f>IF('Board Summary'!$B$5="","",'Board Summary'!$B$5)</f>
        <v/>
      </c>
      <c r="B516" t="str">
        <f>IF('Board Summary'!$B$6="","",'Board Summary'!$B$6)</f>
        <v/>
      </c>
      <c r="C516" t="str">
        <f>IF('Board Summary'!$B$7="","",'Board Summary'!$B$7)</f>
        <v/>
      </c>
      <c r="D516" t="str">
        <f>IF('Board Summary'!$B$8="","",'Board Summary'!$B$8)</f>
        <v/>
      </c>
      <c r="E516" s="33" t="str">
        <f>IF('Board Summary'!$B$9="","",'Board Summary'!$B$9)</f>
        <v/>
      </c>
      <c r="F516" s="33" t="str">
        <f>IF('Board Summary'!$C$9="","",'Board Summary'!$C$9)</f>
        <v/>
      </c>
      <c r="G516" s="33" t="str">
        <f>IF('Board Summary'!$E$9="","",'Board Summary'!$E$9)</f>
        <v/>
      </c>
      <c r="H516" t="str">
        <f>'Legacy Export Source'!$A515</f>
        <v>2.17 QR7</v>
      </c>
      <c r="I516" t="str">
        <f>'Legacy Export Source'!$B515</f>
        <v>Not assessed</v>
      </c>
    </row>
    <row r="517" spans="1:9" x14ac:dyDescent="0.35">
      <c r="A517" t="str">
        <f>IF('Board Summary'!$B$5="","",'Board Summary'!$B$5)</f>
        <v/>
      </c>
      <c r="B517" t="str">
        <f>IF('Board Summary'!$B$6="","",'Board Summary'!$B$6)</f>
        <v/>
      </c>
      <c r="C517" t="str">
        <f>IF('Board Summary'!$B$7="","",'Board Summary'!$B$7)</f>
        <v/>
      </c>
      <c r="D517" t="str">
        <f>IF('Board Summary'!$B$8="","",'Board Summary'!$B$8)</f>
        <v/>
      </c>
      <c r="E517" s="33" t="str">
        <f>IF('Board Summary'!$B$9="","",'Board Summary'!$B$9)</f>
        <v/>
      </c>
      <c r="F517" s="33" t="str">
        <f>IF('Board Summary'!$C$9="","",'Board Summary'!$C$9)</f>
        <v/>
      </c>
      <c r="G517" s="33" t="str">
        <f>IF('Board Summary'!$E$9="","",'Board Summary'!$E$9)</f>
        <v/>
      </c>
      <c r="H517" t="str">
        <f>'Legacy Export Source'!$A516</f>
        <v>2.17 QR8</v>
      </c>
      <c r="I517" t="str">
        <f>'Legacy Export Source'!$B516</f>
        <v>Not assessed</v>
      </c>
    </row>
    <row r="518" spans="1:9" x14ac:dyDescent="0.35">
      <c r="A518" t="str">
        <f>IF('Board Summary'!$B$5="","",'Board Summary'!$B$5)</f>
        <v/>
      </c>
      <c r="B518" t="str">
        <f>IF('Board Summary'!$B$6="","",'Board Summary'!$B$6)</f>
        <v/>
      </c>
      <c r="C518" t="str">
        <f>IF('Board Summary'!$B$7="","",'Board Summary'!$B$7)</f>
        <v/>
      </c>
      <c r="D518" t="str">
        <f>IF('Board Summary'!$B$8="","",'Board Summary'!$B$8)</f>
        <v/>
      </c>
      <c r="E518" s="33" t="str">
        <f>IF('Board Summary'!$B$9="","",'Board Summary'!$B$9)</f>
        <v/>
      </c>
      <c r="F518" s="33" t="str">
        <f>IF('Board Summary'!$C$9="","",'Board Summary'!$C$9)</f>
        <v/>
      </c>
      <c r="G518" s="33" t="str">
        <f>IF('Board Summary'!$E$9="","",'Board Summary'!$E$9)</f>
        <v/>
      </c>
      <c r="H518" t="str">
        <f>'Legacy Export Source'!$A517</f>
        <v>2.18 MS1</v>
      </c>
      <c r="I518" t="str">
        <f>'Legacy Export Source'!$B517</f>
        <v>Not assessed</v>
      </c>
    </row>
    <row r="519" spans="1:9" x14ac:dyDescent="0.35">
      <c r="A519" t="str">
        <f>IF('Board Summary'!$B$5="","",'Board Summary'!$B$5)</f>
        <v/>
      </c>
      <c r="B519" t="str">
        <f>IF('Board Summary'!$B$6="","",'Board Summary'!$B$6)</f>
        <v/>
      </c>
      <c r="C519" t="str">
        <f>IF('Board Summary'!$B$7="","",'Board Summary'!$B$7)</f>
        <v/>
      </c>
      <c r="D519" t="str">
        <f>IF('Board Summary'!$B$8="","",'Board Summary'!$B$8)</f>
        <v/>
      </c>
      <c r="E519" s="33" t="str">
        <f>IF('Board Summary'!$B$9="","",'Board Summary'!$B$9)</f>
        <v/>
      </c>
      <c r="F519" s="33" t="str">
        <f>IF('Board Summary'!$C$9="","",'Board Summary'!$C$9)</f>
        <v/>
      </c>
      <c r="G519" s="33" t="str">
        <f>IF('Board Summary'!$E$9="","",'Board Summary'!$E$9)</f>
        <v/>
      </c>
      <c r="H519" t="str">
        <f>'Legacy Export Source'!$A518</f>
        <v>2.18 MS2</v>
      </c>
      <c r="I519" t="str">
        <f>'Legacy Export Source'!$B518</f>
        <v>Not assessed</v>
      </c>
    </row>
    <row r="520" spans="1:9" x14ac:dyDescent="0.35">
      <c r="A520" t="str">
        <f>IF('Board Summary'!$B$5="","",'Board Summary'!$B$5)</f>
        <v/>
      </c>
      <c r="B520" t="str">
        <f>IF('Board Summary'!$B$6="","",'Board Summary'!$B$6)</f>
        <v/>
      </c>
      <c r="C520" t="str">
        <f>IF('Board Summary'!$B$7="","",'Board Summary'!$B$7)</f>
        <v/>
      </c>
      <c r="D520" t="str">
        <f>IF('Board Summary'!$B$8="","",'Board Summary'!$B$8)</f>
        <v/>
      </c>
      <c r="E520" s="33" t="str">
        <f>IF('Board Summary'!$B$9="","",'Board Summary'!$B$9)</f>
        <v/>
      </c>
      <c r="F520" s="33" t="str">
        <f>IF('Board Summary'!$C$9="","",'Board Summary'!$C$9)</f>
        <v/>
      </c>
      <c r="G520" s="33" t="str">
        <f>IF('Board Summary'!$E$9="","",'Board Summary'!$E$9)</f>
        <v/>
      </c>
      <c r="H520" t="str">
        <f>'Legacy Export Source'!$A519</f>
        <v>2.18 QR1</v>
      </c>
      <c r="I520" t="str">
        <f>'Legacy Export Source'!$B519</f>
        <v>Not assessed</v>
      </c>
    </row>
    <row r="521" spans="1:9" x14ac:dyDescent="0.35">
      <c r="A521" t="str">
        <f>IF('Board Summary'!$B$5="","",'Board Summary'!$B$5)</f>
        <v/>
      </c>
      <c r="B521" t="str">
        <f>IF('Board Summary'!$B$6="","",'Board Summary'!$B$6)</f>
        <v/>
      </c>
      <c r="C521" t="str">
        <f>IF('Board Summary'!$B$7="","",'Board Summary'!$B$7)</f>
        <v/>
      </c>
      <c r="D521" t="str">
        <f>IF('Board Summary'!$B$8="","",'Board Summary'!$B$8)</f>
        <v/>
      </c>
      <c r="E521" s="33" t="str">
        <f>IF('Board Summary'!$B$9="","",'Board Summary'!$B$9)</f>
        <v/>
      </c>
      <c r="F521" s="33" t="str">
        <f>IF('Board Summary'!$C$9="","",'Board Summary'!$C$9)</f>
        <v/>
      </c>
      <c r="G521" s="33" t="str">
        <f>IF('Board Summary'!$E$9="","",'Board Summary'!$E$9)</f>
        <v/>
      </c>
      <c r="H521" t="str">
        <f>'Legacy Export Source'!$A520</f>
        <v>2.18 QR2</v>
      </c>
      <c r="I521" t="str">
        <f>'Legacy Export Source'!$B520</f>
        <v>Not assessed</v>
      </c>
    </row>
    <row r="522" spans="1:9" x14ac:dyDescent="0.35">
      <c r="A522" t="str">
        <f>IF('Board Summary'!$B$5="","",'Board Summary'!$B$5)</f>
        <v/>
      </c>
      <c r="B522" t="str">
        <f>IF('Board Summary'!$B$6="","",'Board Summary'!$B$6)</f>
        <v/>
      </c>
      <c r="C522" t="str">
        <f>IF('Board Summary'!$B$7="","",'Board Summary'!$B$7)</f>
        <v/>
      </c>
      <c r="D522" t="str">
        <f>IF('Board Summary'!$B$8="","",'Board Summary'!$B$8)</f>
        <v/>
      </c>
      <c r="E522" s="33" t="str">
        <f>IF('Board Summary'!$B$9="","",'Board Summary'!$B$9)</f>
        <v/>
      </c>
      <c r="F522" s="33" t="str">
        <f>IF('Board Summary'!$C$9="","",'Board Summary'!$C$9)</f>
        <v/>
      </c>
      <c r="G522" s="33" t="str">
        <f>IF('Board Summary'!$E$9="","",'Board Summary'!$E$9)</f>
        <v/>
      </c>
      <c r="H522" t="str">
        <f>'Legacy Export Source'!$A521</f>
        <v>2.18 QR3</v>
      </c>
      <c r="I522" t="str">
        <f>'Legacy Export Source'!$B521</f>
        <v>Not assessed</v>
      </c>
    </row>
    <row r="523" spans="1:9" x14ac:dyDescent="0.35">
      <c r="A523" t="str">
        <f>IF('Board Summary'!$B$5="","",'Board Summary'!$B$5)</f>
        <v/>
      </c>
      <c r="B523" t="str">
        <f>IF('Board Summary'!$B$6="","",'Board Summary'!$B$6)</f>
        <v/>
      </c>
      <c r="C523" t="str">
        <f>IF('Board Summary'!$B$7="","",'Board Summary'!$B$7)</f>
        <v/>
      </c>
      <c r="D523" t="str">
        <f>IF('Board Summary'!$B$8="","",'Board Summary'!$B$8)</f>
        <v/>
      </c>
      <c r="E523" s="33" t="str">
        <f>IF('Board Summary'!$B$9="","",'Board Summary'!$B$9)</f>
        <v/>
      </c>
      <c r="F523" s="33" t="str">
        <f>IF('Board Summary'!$C$9="","",'Board Summary'!$C$9)</f>
        <v/>
      </c>
      <c r="G523" s="33" t="str">
        <f>IF('Board Summary'!$E$9="","",'Board Summary'!$E$9)</f>
        <v/>
      </c>
      <c r="H523" t="str">
        <f>'Legacy Export Source'!$A522</f>
        <v>2.18 QR4</v>
      </c>
      <c r="I523" t="str">
        <f>'Legacy Export Source'!$B522</f>
        <v>Not assessed</v>
      </c>
    </row>
    <row r="524" spans="1:9" x14ac:dyDescent="0.35">
      <c r="A524" t="str">
        <f>IF('Board Summary'!$B$5="","",'Board Summary'!$B$5)</f>
        <v/>
      </c>
      <c r="B524" t="str">
        <f>IF('Board Summary'!$B$6="","",'Board Summary'!$B$6)</f>
        <v/>
      </c>
      <c r="C524" t="str">
        <f>IF('Board Summary'!$B$7="","",'Board Summary'!$B$7)</f>
        <v/>
      </c>
      <c r="D524" t="str">
        <f>IF('Board Summary'!$B$8="","",'Board Summary'!$B$8)</f>
        <v/>
      </c>
      <c r="E524" s="33" t="str">
        <f>IF('Board Summary'!$B$9="","",'Board Summary'!$B$9)</f>
        <v/>
      </c>
      <c r="F524" s="33" t="str">
        <f>IF('Board Summary'!$C$9="","",'Board Summary'!$C$9)</f>
        <v/>
      </c>
      <c r="G524" s="33" t="str">
        <f>IF('Board Summary'!$E$9="","",'Board Summary'!$E$9)</f>
        <v/>
      </c>
      <c r="H524" t="str">
        <f>'Legacy Export Source'!$A523</f>
        <v>2.18 QR5</v>
      </c>
      <c r="I524" t="str">
        <f>'Legacy Export Source'!$B523</f>
        <v>Not assessed</v>
      </c>
    </row>
    <row r="525" spans="1:9" x14ac:dyDescent="0.35">
      <c r="A525" t="str">
        <f>IF('Board Summary'!$B$5="","",'Board Summary'!$B$5)</f>
        <v/>
      </c>
      <c r="B525" t="str">
        <f>IF('Board Summary'!$B$6="","",'Board Summary'!$B$6)</f>
        <v/>
      </c>
      <c r="C525" t="str">
        <f>IF('Board Summary'!$B$7="","",'Board Summary'!$B$7)</f>
        <v/>
      </c>
      <c r="D525" t="str">
        <f>IF('Board Summary'!$B$8="","",'Board Summary'!$B$8)</f>
        <v/>
      </c>
      <c r="E525" s="33" t="str">
        <f>IF('Board Summary'!$B$9="","",'Board Summary'!$B$9)</f>
        <v/>
      </c>
      <c r="F525" s="33" t="str">
        <f>IF('Board Summary'!$C$9="","",'Board Summary'!$C$9)</f>
        <v/>
      </c>
      <c r="G525" s="33" t="str">
        <f>IF('Board Summary'!$E$9="","",'Board Summary'!$E$9)</f>
        <v/>
      </c>
      <c r="H525" t="str">
        <f>'Legacy Export Source'!$A524</f>
        <v>2.18 QR6</v>
      </c>
      <c r="I525" t="str">
        <f>'Legacy Export Source'!$B524</f>
        <v>Not assessed</v>
      </c>
    </row>
    <row r="526" spans="1:9" x14ac:dyDescent="0.35">
      <c r="A526" t="str">
        <f>IF('Board Summary'!$B$5="","",'Board Summary'!$B$5)</f>
        <v/>
      </c>
      <c r="B526" t="str">
        <f>IF('Board Summary'!$B$6="","",'Board Summary'!$B$6)</f>
        <v/>
      </c>
      <c r="C526" t="str">
        <f>IF('Board Summary'!$B$7="","",'Board Summary'!$B$7)</f>
        <v/>
      </c>
      <c r="D526" t="str">
        <f>IF('Board Summary'!$B$8="","",'Board Summary'!$B$8)</f>
        <v/>
      </c>
      <c r="E526" s="33" t="str">
        <f>IF('Board Summary'!$B$9="","",'Board Summary'!$B$9)</f>
        <v/>
      </c>
      <c r="F526" s="33" t="str">
        <f>IF('Board Summary'!$C$9="","",'Board Summary'!$C$9)</f>
        <v/>
      </c>
      <c r="G526" s="33" t="str">
        <f>IF('Board Summary'!$E$9="","",'Board Summary'!$E$9)</f>
        <v/>
      </c>
      <c r="H526" t="str">
        <f>'Legacy Export Source'!$A525</f>
        <v>2.18 QR7</v>
      </c>
      <c r="I526" t="str">
        <f>'Legacy Export Source'!$B525</f>
        <v>Not assessed</v>
      </c>
    </row>
    <row r="527" spans="1:9" x14ac:dyDescent="0.35">
      <c r="A527" t="str">
        <f>IF('Board Summary'!$B$5="","",'Board Summary'!$B$5)</f>
        <v/>
      </c>
      <c r="B527" t="str">
        <f>IF('Board Summary'!$B$6="","",'Board Summary'!$B$6)</f>
        <v/>
      </c>
      <c r="C527" t="str">
        <f>IF('Board Summary'!$B$7="","",'Board Summary'!$B$7)</f>
        <v/>
      </c>
      <c r="D527" t="str">
        <f>IF('Board Summary'!$B$8="","",'Board Summary'!$B$8)</f>
        <v/>
      </c>
      <c r="E527" s="33" t="str">
        <f>IF('Board Summary'!$B$9="","",'Board Summary'!$B$9)</f>
        <v/>
      </c>
      <c r="F527" s="33" t="str">
        <f>IF('Board Summary'!$C$9="","",'Board Summary'!$C$9)</f>
        <v/>
      </c>
      <c r="G527" s="33" t="str">
        <f>IF('Board Summary'!$E$9="","",'Board Summary'!$E$9)</f>
        <v/>
      </c>
      <c r="H527" t="str">
        <f>'Legacy Export Source'!$A526</f>
        <v>2.18 QR8</v>
      </c>
      <c r="I527" t="str">
        <f>'Legacy Export Source'!$B526</f>
        <v>Not assessed</v>
      </c>
    </row>
    <row r="528" spans="1:9" x14ac:dyDescent="0.35">
      <c r="A528" t="str">
        <f>IF('Board Summary'!$B$5="","",'Board Summary'!$B$5)</f>
        <v/>
      </c>
      <c r="B528" t="str">
        <f>IF('Board Summary'!$B$6="","",'Board Summary'!$B$6)</f>
        <v/>
      </c>
      <c r="C528" t="str">
        <f>IF('Board Summary'!$B$7="","",'Board Summary'!$B$7)</f>
        <v/>
      </c>
      <c r="D528" t="str">
        <f>IF('Board Summary'!$B$8="","",'Board Summary'!$B$8)</f>
        <v/>
      </c>
      <c r="E528" s="33" t="str">
        <f>IF('Board Summary'!$B$9="","",'Board Summary'!$B$9)</f>
        <v/>
      </c>
      <c r="F528" s="33" t="str">
        <f>IF('Board Summary'!$C$9="","",'Board Summary'!$C$9)</f>
        <v/>
      </c>
      <c r="G528" s="33" t="str">
        <f>IF('Board Summary'!$E$9="","",'Board Summary'!$E$9)</f>
        <v/>
      </c>
      <c r="H528" t="str">
        <f>'Legacy Export Source'!$A527</f>
        <v>2.18 QR9</v>
      </c>
      <c r="I528" t="str">
        <f>'Legacy Export Source'!$B527</f>
        <v>Not assessed</v>
      </c>
    </row>
    <row r="529" spans="1:9" x14ac:dyDescent="0.35">
      <c r="A529" t="str">
        <f>IF('Board Summary'!$B$5="","",'Board Summary'!$B$5)</f>
        <v/>
      </c>
      <c r="B529" t="str">
        <f>IF('Board Summary'!$B$6="","",'Board Summary'!$B$6)</f>
        <v/>
      </c>
      <c r="C529" t="str">
        <f>IF('Board Summary'!$B$7="","",'Board Summary'!$B$7)</f>
        <v/>
      </c>
      <c r="D529" t="str">
        <f>IF('Board Summary'!$B$8="","",'Board Summary'!$B$8)</f>
        <v/>
      </c>
      <c r="E529" s="33" t="str">
        <f>IF('Board Summary'!$B$9="","",'Board Summary'!$B$9)</f>
        <v/>
      </c>
      <c r="F529" s="33" t="str">
        <f>IF('Board Summary'!$C$9="","",'Board Summary'!$C$9)</f>
        <v/>
      </c>
      <c r="G529" s="33" t="str">
        <f>IF('Board Summary'!$E$9="","",'Board Summary'!$E$9)</f>
        <v/>
      </c>
      <c r="H529" t="str">
        <f>'Legacy Export Source'!$A528</f>
        <v>2.18 QR10</v>
      </c>
      <c r="I529" t="str">
        <f>'Legacy Export Source'!$B528</f>
        <v>Not assessed</v>
      </c>
    </row>
    <row r="530" spans="1:9" x14ac:dyDescent="0.35">
      <c r="A530" t="str">
        <f>IF('Board Summary'!$B$5="","",'Board Summary'!$B$5)</f>
        <v/>
      </c>
      <c r="B530" t="str">
        <f>IF('Board Summary'!$B$6="","",'Board Summary'!$B$6)</f>
        <v/>
      </c>
      <c r="C530" t="str">
        <f>IF('Board Summary'!$B$7="","",'Board Summary'!$B$7)</f>
        <v/>
      </c>
      <c r="D530" t="str">
        <f>IF('Board Summary'!$B$8="","",'Board Summary'!$B$8)</f>
        <v/>
      </c>
      <c r="E530" s="33" t="str">
        <f>IF('Board Summary'!$B$9="","",'Board Summary'!$B$9)</f>
        <v/>
      </c>
      <c r="F530" s="33" t="str">
        <f>IF('Board Summary'!$C$9="","",'Board Summary'!$C$9)</f>
        <v/>
      </c>
      <c r="G530" s="33" t="str">
        <f>IF('Board Summary'!$E$9="","",'Board Summary'!$E$9)</f>
        <v/>
      </c>
      <c r="H530" t="str">
        <f>'Legacy Export Source'!$A529</f>
        <v>2.18 QR11</v>
      </c>
      <c r="I530" t="str">
        <f>'Legacy Export Source'!$B529</f>
        <v>Not assessed</v>
      </c>
    </row>
    <row r="531" spans="1:9" x14ac:dyDescent="0.35">
      <c r="A531" t="str">
        <f>IF('Board Summary'!$B$5="","",'Board Summary'!$B$5)</f>
        <v/>
      </c>
      <c r="B531" t="str">
        <f>IF('Board Summary'!$B$6="","",'Board Summary'!$B$6)</f>
        <v/>
      </c>
      <c r="C531" t="str">
        <f>IF('Board Summary'!$B$7="","",'Board Summary'!$B$7)</f>
        <v/>
      </c>
      <c r="D531" t="str">
        <f>IF('Board Summary'!$B$8="","",'Board Summary'!$B$8)</f>
        <v/>
      </c>
      <c r="E531" s="33" t="str">
        <f>IF('Board Summary'!$B$9="","",'Board Summary'!$B$9)</f>
        <v/>
      </c>
      <c r="F531" s="33" t="str">
        <f>IF('Board Summary'!$C$9="","",'Board Summary'!$C$9)</f>
        <v/>
      </c>
      <c r="G531" s="33" t="str">
        <f>IF('Board Summary'!$E$9="","",'Board Summary'!$E$9)</f>
        <v/>
      </c>
      <c r="H531" t="str">
        <f>'Legacy Export Source'!$A530</f>
        <v>2.18 QR12</v>
      </c>
      <c r="I531" t="str">
        <f>'Legacy Export Source'!$B530</f>
        <v>Not assessed</v>
      </c>
    </row>
    <row r="532" spans="1:9" x14ac:dyDescent="0.35">
      <c r="A532" t="str">
        <f>IF('Board Summary'!$B$5="","",'Board Summary'!$B$5)</f>
        <v/>
      </c>
      <c r="B532" t="str">
        <f>IF('Board Summary'!$B$6="","",'Board Summary'!$B$6)</f>
        <v/>
      </c>
      <c r="C532" t="str">
        <f>IF('Board Summary'!$B$7="","",'Board Summary'!$B$7)</f>
        <v/>
      </c>
      <c r="D532" t="str">
        <f>IF('Board Summary'!$B$8="","",'Board Summary'!$B$8)</f>
        <v/>
      </c>
      <c r="E532" s="33" t="str">
        <f>IF('Board Summary'!$B$9="","",'Board Summary'!$B$9)</f>
        <v/>
      </c>
      <c r="F532" s="33" t="str">
        <f>IF('Board Summary'!$C$9="","",'Board Summary'!$C$9)</f>
        <v/>
      </c>
      <c r="G532" s="33" t="str">
        <f>IF('Board Summary'!$E$9="","",'Board Summary'!$E$9)</f>
        <v/>
      </c>
      <c r="H532" t="str">
        <f>'Legacy Export Source'!$A531</f>
        <v>2.18 QR13</v>
      </c>
      <c r="I532" t="str">
        <f>'Legacy Export Source'!$B531</f>
        <v>Not assessed</v>
      </c>
    </row>
    <row r="533" spans="1:9" x14ac:dyDescent="0.35">
      <c r="A533" t="str">
        <f>IF('Board Summary'!$B$5="","",'Board Summary'!$B$5)</f>
        <v/>
      </c>
      <c r="B533" t="str">
        <f>IF('Board Summary'!$B$6="","",'Board Summary'!$B$6)</f>
        <v/>
      </c>
      <c r="C533" t="str">
        <f>IF('Board Summary'!$B$7="","",'Board Summary'!$B$7)</f>
        <v/>
      </c>
      <c r="D533" t="str">
        <f>IF('Board Summary'!$B$8="","",'Board Summary'!$B$8)</f>
        <v/>
      </c>
      <c r="E533" s="33" t="str">
        <f>IF('Board Summary'!$B$9="","",'Board Summary'!$B$9)</f>
        <v/>
      </c>
      <c r="F533" s="33" t="str">
        <f>IF('Board Summary'!$C$9="","",'Board Summary'!$C$9)</f>
        <v/>
      </c>
      <c r="G533" s="33" t="str">
        <f>IF('Board Summary'!$E$9="","",'Board Summary'!$E$9)</f>
        <v/>
      </c>
      <c r="H533" t="str">
        <f>'Legacy Export Source'!$A532</f>
        <v>2.18 QR14</v>
      </c>
      <c r="I533" t="str">
        <f>'Legacy Export Source'!$B532</f>
        <v>Not assessed</v>
      </c>
    </row>
    <row r="534" spans="1:9" x14ac:dyDescent="0.35">
      <c r="A534" t="str">
        <f>IF('Board Summary'!$B$5="","",'Board Summary'!$B$5)</f>
        <v/>
      </c>
      <c r="B534" t="str">
        <f>IF('Board Summary'!$B$6="","",'Board Summary'!$B$6)</f>
        <v/>
      </c>
      <c r="C534" t="str">
        <f>IF('Board Summary'!$B$7="","",'Board Summary'!$B$7)</f>
        <v/>
      </c>
      <c r="D534" t="str">
        <f>IF('Board Summary'!$B$8="","",'Board Summary'!$B$8)</f>
        <v/>
      </c>
      <c r="E534" s="33" t="str">
        <f>IF('Board Summary'!$B$9="","",'Board Summary'!$B$9)</f>
        <v/>
      </c>
      <c r="F534" s="33" t="str">
        <f>IF('Board Summary'!$C$9="","",'Board Summary'!$C$9)</f>
        <v/>
      </c>
      <c r="G534" s="33" t="str">
        <f>IF('Board Summary'!$E$9="","",'Board Summary'!$E$9)</f>
        <v/>
      </c>
      <c r="H534" t="str">
        <f>'Legacy Export Source'!$A533</f>
        <v>2.18 QR15</v>
      </c>
      <c r="I534" t="str">
        <f>'Legacy Export Source'!$B533</f>
        <v>Not assessed</v>
      </c>
    </row>
    <row r="535" spans="1:9" x14ac:dyDescent="0.35">
      <c r="A535" t="str">
        <f>IF('Board Summary'!$B$5="","",'Board Summary'!$B$5)</f>
        <v/>
      </c>
      <c r="B535" t="str">
        <f>IF('Board Summary'!$B$6="","",'Board Summary'!$B$6)</f>
        <v/>
      </c>
      <c r="C535" t="str">
        <f>IF('Board Summary'!$B$7="","",'Board Summary'!$B$7)</f>
        <v/>
      </c>
      <c r="D535" t="str">
        <f>IF('Board Summary'!$B$8="","",'Board Summary'!$B$8)</f>
        <v/>
      </c>
      <c r="E535" s="33" t="str">
        <f>IF('Board Summary'!$B$9="","",'Board Summary'!$B$9)</f>
        <v/>
      </c>
      <c r="F535" s="33" t="str">
        <f>IF('Board Summary'!$C$9="","",'Board Summary'!$C$9)</f>
        <v/>
      </c>
      <c r="G535" s="33" t="str">
        <f>IF('Board Summary'!$E$9="","",'Board Summary'!$E$9)</f>
        <v/>
      </c>
      <c r="H535" t="str">
        <f>'Legacy Export Source'!$A534</f>
        <v>3.1 MS1</v>
      </c>
      <c r="I535" t="str">
        <f>'Legacy Export Source'!$B534</f>
        <v>Not assessed</v>
      </c>
    </row>
    <row r="536" spans="1:9" x14ac:dyDescent="0.35">
      <c r="A536" t="str">
        <f>IF('Board Summary'!$B$5="","",'Board Summary'!$B$5)</f>
        <v/>
      </c>
      <c r="B536" t="str">
        <f>IF('Board Summary'!$B$6="","",'Board Summary'!$B$6)</f>
        <v/>
      </c>
      <c r="C536" t="str">
        <f>IF('Board Summary'!$B$7="","",'Board Summary'!$B$7)</f>
        <v/>
      </c>
      <c r="D536" t="str">
        <f>IF('Board Summary'!$B$8="","",'Board Summary'!$B$8)</f>
        <v/>
      </c>
      <c r="E536" s="33" t="str">
        <f>IF('Board Summary'!$B$9="","",'Board Summary'!$B$9)</f>
        <v/>
      </c>
      <c r="F536" s="33" t="str">
        <f>IF('Board Summary'!$C$9="","",'Board Summary'!$C$9)</f>
        <v/>
      </c>
      <c r="G536" s="33" t="str">
        <f>IF('Board Summary'!$E$9="","",'Board Summary'!$E$9)</f>
        <v/>
      </c>
      <c r="H536" t="str">
        <f>'Legacy Export Source'!$A535</f>
        <v>3.1 MS2</v>
      </c>
      <c r="I536" t="str">
        <f>'Legacy Export Source'!$B535</f>
        <v>Not assessed</v>
      </c>
    </row>
    <row r="537" spans="1:9" x14ac:dyDescent="0.35">
      <c r="A537" t="str">
        <f>IF('Board Summary'!$B$5="","",'Board Summary'!$B$5)</f>
        <v/>
      </c>
      <c r="B537" t="str">
        <f>IF('Board Summary'!$B$6="","",'Board Summary'!$B$6)</f>
        <v/>
      </c>
      <c r="C537" t="str">
        <f>IF('Board Summary'!$B$7="","",'Board Summary'!$B$7)</f>
        <v/>
      </c>
      <c r="D537" t="str">
        <f>IF('Board Summary'!$B$8="","",'Board Summary'!$B$8)</f>
        <v/>
      </c>
      <c r="E537" s="33" t="str">
        <f>IF('Board Summary'!$B$9="","",'Board Summary'!$B$9)</f>
        <v/>
      </c>
      <c r="F537" s="33" t="str">
        <f>IF('Board Summary'!$C$9="","",'Board Summary'!$C$9)</f>
        <v/>
      </c>
      <c r="G537" s="33" t="str">
        <f>IF('Board Summary'!$E$9="","",'Board Summary'!$E$9)</f>
        <v/>
      </c>
      <c r="H537" t="str">
        <f>'Legacy Export Source'!$A536</f>
        <v>3.1 MS3</v>
      </c>
      <c r="I537" t="str">
        <f>'Legacy Export Source'!$B536</f>
        <v>Not assessed</v>
      </c>
    </row>
    <row r="538" spans="1:9" x14ac:dyDescent="0.35">
      <c r="A538" t="str">
        <f>IF('Board Summary'!$B$5="","",'Board Summary'!$B$5)</f>
        <v/>
      </c>
      <c r="B538" t="str">
        <f>IF('Board Summary'!$B$6="","",'Board Summary'!$B$6)</f>
        <v/>
      </c>
      <c r="C538" t="str">
        <f>IF('Board Summary'!$B$7="","",'Board Summary'!$B$7)</f>
        <v/>
      </c>
      <c r="D538" t="str">
        <f>IF('Board Summary'!$B$8="","",'Board Summary'!$B$8)</f>
        <v/>
      </c>
      <c r="E538" s="33" t="str">
        <f>IF('Board Summary'!$B$9="","",'Board Summary'!$B$9)</f>
        <v/>
      </c>
      <c r="F538" s="33" t="str">
        <f>IF('Board Summary'!$C$9="","",'Board Summary'!$C$9)</f>
        <v/>
      </c>
      <c r="G538" s="33" t="str">
        <f>IF('Board Summary'!$E$9="","",'Board Summary'!$E$9)</f>
        <v/>
      </c>
      <c r="H538" t="str">
        <f>'Legacy Export Source'!$A537</f>
        <v>3.1 MS4</v>
      </c>
      <c r="I538" t="str">
        <f>'Legacy Export Source'!$B537</f>
        <v>Not assessed</v>
      </c>
    </row>
    <row r="539" spans="1:9" x14ac:dyDescent="0.35">
      <c r="A539" t="str">
        <f>IF('Board Summary'!$B$5="","",'Board Summary'!$B$5)</f>
        <v/>
      </c>
      <c r="B539" t="str">
        <f>IF('Board Summary'!$B$6="","",'Board Summary'!$B$6)</f>
        <v/>
      </c>
      <c r="C539" t="str">
        <f>IF('Board Summary'!$B$7="","",'Board Summary'!$B$7)</f>
        <v/>
      </c>
      <c r="D539" t="str">
        <f>IF('Board Summary'!$B$8="","",'Board Summary'!$B$8)</f>
        <v/>
      </c>
      <c r="E539" s="33" t="str">
        <f>IF('Board Summary'!$B$9="","",'Board Summary'!$B$9)</f>
        <v/>
      </c>
      <c r="F539" s="33" t="str">
        <f>IF('Board Summary'!$C$9="","",'Board Summary'!$C$9)</f>
        <v/>
      </c>
      <c r="G539" s="33" t="str">
        <f>IF('Board Summary'!$E$9="","",'Board Summary'!$E$9)</f>
        <v/>
      </c>
      <c r="H539" t="str">
        <f>'Legacy Export Source'!$A538</f>
        <v>3.1 MS5</v>
      </c>
      <c r="I539" t="str">
        <f>'Legacy Export Source'!$B538</f>
        <v>Not assessed</v>
      </c>
    </row>
    <row r="540" spans="1:9" x14ac:dyDescent="0.35">
      <c r="A540" t="str">
        <f>IF('Board Summary'!$B$5="","",'Board Summary'!$B$5)</f>
        <v/>
      </c>
      <c r="B540" t="str">
        <f>IF('Board Summary'!$B$6="","",'Board Summary'!$B$6)</f>
        <v/>
      </c>
      <c r="C540" t="str">
        <f>IF('Board Summary'!$B$7="","",'Board Summary'!$B$7)</f>
        <v/>
      </c>
      <c r="D540" t="str">
        <f>IF('Board Summary'!$B$8="","",'Board Summary'!$B$8)</f>
        <v/>
      </c>
      <c r="E540" s="33" t="str">
        <f>IF('Board Summary'!$B$9="","",'Board Summary'!$B$9)</f>
        <v/>
      </c>
      <c r="F540" s="33" t="str">
        <f>IF('Board Summary'!$C$9="","",'Board Summary'!$C$9)</f>
        <v/>
      </c>
      <c r="G540" s="33" t="str">
        <f>IF('Board Summary'!$E$9="","",'Board Summary'!$E$9)</f>
        <v/>
      </c>
      <c r="H540" t="str">
        <f>'Legacy Export Source'!$A539</f>
        <v>3.1 MS6</v>
      </c>
      <c r="I540" t="str">
        <f>'Legacy Export Source'!$B539</f>
        <v>Not assessed</v>
      </c>
    </row>
    <row r="541" spans="1:9" x14ac:dyDescent="0.35">
      <c r="A541" t="str">
        <f>IF('Board Summary'!$B$5="","",'Board Summary'!$B$5)</f>
        <v/>
      </c>
      <c r="B541" t="str">
        <f>IF('Board Summary'!$B$6="","",'Board Summary'!$B$6)</f>
        <v/>
      </c>
      <c r="C541" t="str">
        <f>IF('Board Summary'!$B$7="","",'Board Summary'!$B$7)</f>
        <v/>
      </c>
      <c r="D541" t="str">
        <f>IF('Board Summary'!$B$8="","",'Board Summary'!$B$8)</f>
        <v/>
      </c>
      <c r="E541" s="33" t="str">
        <f>IF('Board Summary'!$B$9="","",'Board Summary'!$B$9)</f>
        <v/>
      </c>
      <c r="F541" s="33" t="str">
        <f>IF('Board Summary'!$C$9="","",'Board Summary'!$C$9)</f>
        <v/>
      </c>
      <c r="G541" s="33" t="str">
        <f>IF('Board Summary'!$E$9="","",'Board Summary'!$E$9)</f>
        <v/>
      </c>
      <c r="H541" t="str">
        <f>'Legacy Export Source'!$A540</f>
        <v>3.1 MS7</v>
      </c>
      <c r="I541" t="str">
        <f>'Legacy Export Source'!$B540</f>
        <v>Not assessed</v>
      </c>
    </row>
    <row r="542" spans="1:9" x14ac:dyDescent="0.35">
      <c r="A542" t="str">
        <f>IF('Board Summary'!$B$5="","",'Board Summary'!$B$5)</f>
        <v/>
      </c>
      <c r="B542" t="str">
        <f>IF('Board Summary'!$B$6="","",'Board Summary'!$B$6)</f>
        <v/>
      </c>
      <c r="C542" t="str">
        <f>IF('Board Summary'!$B$7="","",'Board Summary'!$B$7)</f>
        <v/>
      </c>
      <c r="D542" t="str">
        <f>IF('Board Summary'!$B$8="","",'Board Summary'!$B$8)</f>
        <v/>
      </c>
      <c r="E542" s="33" t="str">
        <f>IF('Board Summary'!$B$9="","",'Board Summary'!$B$9)</f>
        <v/>
      </c>
      <c r="F542" s="33" t="str">
        <f>IF('Board Summary'!$C$9="","",'Board Summary'!$C$9)</f>
        <v/>
      </c>
      <c r="G542" s="33" t="str">
        <f>IF('Board Summary'!$E$9="","",'Board Summary'!$E$9)</f>
        <v/>
      </c>
      <c r="H542" t="str">
        <f>'Legacy Export Source'!$A541</f>
        <v>3.1 MS8</v>
      </c>
      <c r="I542" t="str">
        <f>'Legacy Export Source'!$B541</f>
        <v>Not assessed</v>
      </c>
    </row>
    <row r="543" spans="1:9" x14ac:dyDescent="0.35">
      <c r="A543" t="str">
        <f>IF('Board Summary'!$B$5="","",'Board Summary'!$B$5)</f>
        <v/>
      </c>
      <c r="B543" t="str">
        <f>IF('Board Summary'!$B$6="","",'Board Summary'!$B$6)</f>
        <v/>
      </c>
      <c r="C543" t="str">
        <f>IF('Board Summary'!$B$7="","",'Board Summary'!$B$7)</f>
        <v/>
      </c>
      <c r="D543" t="str">
        <f>IF('Board Summary'!$B$8="","",'Board Summary'!$B$8)</f>
        <v/>
      </c>
      <c r="E543" s="33" t="str">
        <f>IF('Board Summary'!$B$9="","",'Board Summary'!$B$9)</f>
        <v/>
      </c>
      <c r="F543" s="33" t="str">
        <f>IF('Board Summary'!$C$9="","",'Board Summary'!$C$9)</f>
        <v/>
      </c>
      <c r="G543" s="33" t="str">
        <f>IF('Board Summary'!$E$9="","",'Board Summary'!$E$9)</f>
        <v/>
      </c>
      <c r="H543" t="str">
        <f>'Legacy Export Source'!$A542</f>
        <v>3.1 MS9</v>
      </c>
      <c r="I543" t="str">
        <f>'Legacy Export Source'!$B542</f>
        <v>Not assessed</v>
      </c>
    </row>
    <row r="544" spans="1:9" x14ac:dyDescent="0.35">
      <c r="A544" t="str">
        <f>IF('Board Summary'!$B$5="","",'Board Summary'!$B$5)</f>
        <v/>
      </c>
      <c r="B544" t="str">
        <f>IF('Board Summary'!$B$6="","",'Board Summary'!$B$6)</f>
        <v/>
      </c>
      <c r="C544" t="str">
        <f>IF('Board Summary'!$B$7="","",'Board Summary'!$B$7)</f>
        <v/>
      </c>
      <c r="D544" t="str">
        <f>IF('Board Summary'!$B$8="","",'Board Summary'!$B$8)</f>
        <v/>
      </c>
      <c r="E544" s="33" t="str">
        <f>IF('Board Summary'!$B$9="","",'Board Summary'!$B$9)</f>
        <v/>
      </c>
      <c r="F544" s="33" t="str">
        <f>IF('Board Summary'!$C$9="","",'Board Summary'!$C$9)</f>
        <v/>
      </c>
      <c r="G544" s="33" t="str">
        <f>IF('Board Summary'!$E$9="","",'Board Summary'!$E$9)</f>
        <v/>
      </c>
      <c r="H544" t="str">
        <f>'Legacy Export Source'!$A543</f>
        <v>3.1 MS10</v>
      </c>
      <c r="I544" t="str">
        <f>'Legacy Export Source'!$B543</f>
        <v>Not assessed</v>
      </c>
    </row>
    <row r="545" spans="1:9" x14ac:dyDescent="0.35">
      <c r="A545" t="str">
        <f>IF('Board Summary'!$B$5="","",'Board Summary'!$B$5)</f>
        <v/>
      </c>
      <c r="B545" t="str">
        <f>IF('Board Summary'!$B$6="","",'Board Summary'!$B$6)</f>
        <v/>
      </c>
      <c r="C545" t="str">
        <f>IF('Board Summary'!$B$7="","",'Board Summary'!$B$7)</f>
        <v/>
      </c>
      <c r="D545" t="str">
        <f>IF('Board Summary'!$B$8="","",'Board Summary'!$B$8)</f>
        <v/>
      </c>
      <c r="E545" s="33" t="str">
        <f>IF('Board Summary'!$B$9="","",'Board Summary'!$B$9)</f>
        <v/>
      </c>
      <c r="F545" s="33" t="str">
        <f>IF('Board Summary'!$C$9="","",'Board Summary'!$C$9)</f>
        <v/>
      </c>
      <c r="G545" s="33" t="str">
        <f>IF('Board Summary'!$E$9="","",'Board Summary'!$E$9)</f>
        <v/>
      </c>
      <c r="H545" t="str">
        <f>'Legacy Export Source'!$A544</f>
        <v>3.1 QR1</v>
      </c>
      <c r="I545" t="str">
        <f>'Legacy Export Source'!$B544</f>
        <v>Not assessed</v>
      </c>
    </row>
    <row r="546" spans="1:9" x14ac:dyDescent="0.35">
      <c r="A546" t="str">
        <f>IF('Board Summary'!$B$5="","",'Board Summary'!$B$5)</f>
        <v/>
      </c>
      <c r="B546" t="str">
        <f>IF('Board Summary'!$B$6="","",'Board Summary'!$B$6)</f>
        <v/>
      </c>
      <c r="C546" t="str">
        <f>IF('Board Summary'!$B$7="","",'Board Summary'!$B$7)</f>
        <v/>
      </c>
      <c r="D546" t="str">
        <f>IF('Board Summary'!$B$8="","",'Board Summary'!$B$8)</f>
        <v/>
      </c>
      <c r="E546" s="33" t="str">
        <f>IF('Board Summary'!$B$9="","",'Board Summary'!$B$9)</f>
        <v/>
      </c>
      <c r="F546" s="33" t="str">
        <f>IF('Board Summary'!$C$9="","",'Board Summary'!$C$9)</f>
        <v/>
      </c>
      <c r="G546" s="33" t="str">
        <f>IF('Board Summary'!$E$9="","",'Board Summary'!$E$9)</f>
        <v/>
      </c>
      <c r="H546" t="str">
        <f>'Legacy Export Source'!$A545</f>
        <v>3.1 QR2</v>
      </c>
      <c r="I546" t="str">
        <f>'Legacy Export Source'!$B545</f>
        <v>Not assessed</v>
      </c>
    </row>
    <row r="547" spans="1:9" x14ac:dyDescent="0.35">
      <c r="A547" t="str">
        <f>IF('Board Summary'!$B$5="","",'Board Summary'!$B$5)</f>
        <v/>
      </c>
      <c r="B547" t="str">
        <f>IF('Board Summary'!$B$6="","",'Board Summary'!$B$6)</f>
        <v/>
      </c>
      <c r="C547" t="str">
        <f>IF('Board Summary'!$B$7="","",'Board Summary'!$B$7)</f>
        <v/>
      </c>
      <c r="D547" t="str">
        <f>IF('Board Summary'!$B$8="","",'Board Summary'!$B$8)</f>
        <v/>
      </c>
      <c r="E547" s="33" t="str">
        <f>IF('Board Summary'!$B$9="","",'Board Summary'!$B$9)</f>
        <v/>
      </c>
      <c r="F547" s="33" t="str">
        <f>IF('Board Summary'!$C$9="","",'Board Summary'!$C$9)</f>
        <v/>
      </c>
      <c r="G547" s="33" t="str">
        <f>IF('Board Summary'!$E$9="","",'Board Summary'!$E$9)</f>
        <v/>
      </c>
      <c r="H547" t="str">
        <f>'Legacy Export Source'!$A546</f>
        <v>3.1 QR3</v>
      </c>
      <c r="I547" t="str">
        <f>'Legacy Export Source'!$B546</f>
        <v>Not assessed</v>
      </c>
    </row>
    <row r="548" spans="1:9" x14ac:dyDescent="0.35">
      <c r="A548" t="str">
        <f>IF('Board Summary'!$B$5="","",'Board Summary'!$B$5)</f>
        <v/>
      </c>
      <c r="B548" t="str">
        <f>IF('Board Summary'!$B$6="","",'Board Summary'!$B$6)</f>
        <v/>
      </c>
      <c r="C548" t="str">
        <f>IF('Board Summary'!$B$7="","",'Board Summary'!$B$7)</f>
        <v/>
      </c>
      <c r="D548" t="str">
        <f>IF('Board Summary'!$B$8="","",'Board Summary'!$B$8)</f>
        <v/>
      </c>
      <c r="E548" s="33" t="str">
        <f>IF('Board Summary'!$B$9="","",'Board Summary'!$B$9)</f>
        <v/>
      </c>
      <c r="F548" s="33" t="str">
        <f>IF('Board Summary'!$C$9="","",'Board Summary'!$C$9)</f>
        <v/>
      </c>
      <c r="G548" s="33" t="str">
        <f>IF('Board Summary'!$E$9="","",'Board Summary'!$E$9)</f>
        <v/>
      </c>
      <c r="H548" t="str">
        <f>'Legacy Export Source'!$A547</f>
        <v>3.1 QR4</v>
      </c>
      <c r="I548" t="str">
        <f>'Legacy Export Source'!$B547</f>
        <v>Not assessed</v>
      </c>
    </row>
    <row r="549" spans="1:9" x14ac:dyDescent="0.35">
      <c r="A549" t="str">
        <f>IF('Board Summary'!$B$5="","",'Board Summary'!$B$5)</f>
        <v/>
      </c>
      <c r="B549" t="str">
        <f>IF('Board Summary'!$B$6="","",'Board Summary'!$B$6)</f>
        <v/>
      </c>
      <c r="C549" t="str">
        <f>IF('Board Summary'!$B$7="","",'Board Summary'!$B$7)</f>
        <v/>
      </c>
      <c r="D549" t="str">
        <f>IF('Board Summary'!$B$8="","",'Board Summary'!$B$8)</f>
        <v/>
      </c>
      <c r="E549" s="33" t="str">
        <f>IF('Board Summary'!$B$9="","",'Board Summary'!$B$9)</f>
        <v/>
      </c>
      <c r="F549" s="33" t="str">
        <f>IF('Board Summary'!$C$9="","",'Board Summary'!$C$9)</f>
        <v/>
      </c>
      <c r="G549" s="33" t="str">
        <f>IF('Board Summary'!$E$9="","",'Board Summary'!$E$9)</f>
        <v/>
      </c>
      <c r="H549" t="str">
        <f>'Legacy Export Source'!$A548</f>
        <v>3.1 QR5</v>
      </c>
      <c r="I549" t="str">
        <f>'Legacy Export Source'!$B548</f>
        <v>Not assessed</v>
      </c>
    </row>
    <row r="550" spans="1:9" x14ac:dyDescent="0.35">
      <c r="A550" t="str">
        <f>IF('Board Summary'!$B$5="","",'Board Summary'!$B$5)</f>
        <v/>
      </c>
      <c r="B550" t="str">
        <f>IF('Board Summary'!$B$6="","",'Board Summary'!$B$6)</f>
        <v/>
      </c>
      <c r="C550" t="str">
        <f>IF('Board Summary'!$B$7="","",'Board Summary'!$B$7)</f>
        <v/>
      </c>
      <c r="D550" t="str">
        <f>IF('Board Summary'!$B$8="","",'Board Summary'!$B$8)</f>
        <v/>
      </c>
      <c r="E550" s="33" t="str">
        <f>IF('Board Summary'!$B$9="","",'Board Summary'!$B$9)</f>
        <v/>
      </c>
      <c r="F550" s="33" t="str">
        <f>IF('Board Summary'!$C$9="","",'Board Summary'!$C$9)</f>
        <v/>
      </c>
      <c r="G550" s="33" t="str">
        <f>IF('Board Summary'!$E$9="","",'Board Summary'!$E$9)</f>
        <v/>
      </c>
      <c r="H550" t="str">
        <f>'Legacy Export Source'!$A549</f>
        <v>3.1 QR6</v>
      </c>
      <c r="I550" t="str">
        <f>'Legacy Export Source'!$B549</f>
        <v>Not assessed</v>
      </c>
    </row>
    <row r="551" spans="1:9" x14ac:dyDescent="0.35">
      <c r="A551" t="str">
        <f>IF('Board Summary'!$B$5="","",'Board Summary'!$B$5)</f>
        <v/>
      </c>
      <c r="B551" t="str">
        <f>IF('Board Summary'!$B$6="","",'Board Summary'!$B$6)</f>
        <v/>
      </c>
      <c r="C551" t="str">
        <f>IF('Board Summary'!$B$7="","",'Board Summary'!$B$7)</f>
        <v/>
      </c>
      <c r="D551" t="str">
        <f>IF('Board Summary'!$B$8="","",'Board Summary'!$B$8)</f>
        <v/>
      </c>
      <c r="E551" s="33" t="str">
        <f>IF('Board Summary'!$B$9="","",'Board Summary'!$B$9)</f>
        <v/>
      </c>
      <c r="F551" s="33" t="str">
        <f>IF('Board Summary'!$C$9="","",'Board Summary'!$C$9)</f>
        <v/>
      </c>
      <c r="G551" s="33" t="str">
        <f>IF('Board Summary'!$E$9="","",'Board Summary'!$E$9)</f>
        <v/>
      </c>
      <c r="H551" t="str">
        <f>'Legacy Export Source'!$A550</f>
        <v>3.1 QR7</v>
      </c>
      <c r="I551" t="str">
        <f>'Legacy Export Source'!$B550</f>
        <v>Not assessed</v>
      </c>
    </row>
    <row r="552" spans="1:9" x14ac:dyDescent="0.35">
      <c r="A552" t="str">
        <f>IF('Board Summary'!$B$5="","",'Board Summary'!$B$5)</f>
        <v/>
      </c>
      <c r="B552" t="str">
        <f>IF('Board Summary'!$B$6="","",'Board Summary'!$B$6)</f>
        <v/>
      </c>
      <c r="C552" t="str">
        <f>IF('Board Summary'!$B$7="","",'Board Summary'!$B$7)</f>
        <v/>
      </c>
      <c r="D552" t="str">
        <f>IF('Board Summary'!$B$8="","",'Board Summary'!$B$8)</f>
        <v/>
      </c>
      <c r="E552" s="33" t="str">
        <f>IF('Board Summary'!$B$9="","",'Board Summary'!$B$9)</f>
        <v/>
      </c>
      <c r="F552" s="33" t="str">
        <f>IF('Board Summary'!$C$9="","",'Board Summary'!$C$9)</f>
        <v/>
      </c>
      <c r="G552" s="33" t="str">
        <f>IF('Board Summary'!$E$9="","",'Board Summary'!$E$9)</f>
        <v/>
      </c>
      <c r="H552" t="str">
        <f>'Legacy Export Source'!$A551</f>
        <v>3.1 QR8</v>
      </c>
      <c r="I552" t="str">
        <f>'Legacy Export Source'!$B551</f>
        <v>Not assessed</v>
      </c>
    </row>
    <row r="553" spans="1:9" x14ac:dyDescent="0.35">
      <c r="A553" t="str">
        <f>IF('Board Summary'!$B$5="","",'Board Summary'!$B$5)</f>
        <v/>
      </c>
      <c r="B553" t="str">
        <f>IF('Board Summary'!$B$6="","",'Board Summary'!$B$6)</f>
        <v/>
      </c>
      <c r="C553" t="str">
        <f>IF('Board Summary'!$B$7="","",'Board Summary'!$B$7)</f>
        <v/>
      </c>
      <c r="D553" t="str">
        <f>IF('Board Summary'!$B$8="","",'Board Summary'!$B$8)</f>
        <v/>
      </c>
      <c r="E553" s="33" t="str">
        <f>IF('Board Summary'!$B$9="","",'Board Summary'!$B$9)</f>
        <v/>
      </c>
      <c r="F553" s="33" t="str">
        <f>IF('Board Summary'!$C$9="","",'Board Summary'!$C$9)</f>
        <v/>
      </c>
      <c r="G553" s="33" t="str">
        <f>IF('Board Summary'!$E$9="","",'Board Summary'!$E$9)</f>
        <v/>
      </c>
      <c r="H553" t="str">
        <f>'Legacy Export Source'!$A552</f>
        <v>3.1 QR9</v>
      </c>
      <c r="I553" t="str">
        <f>'Legacy Export Source'!$B552</f>
        <v>Not assessed</v>
      </c>
    </row>
    <row r="554" spans="1:9" x14ac:dyDescent="0.35">
      <c r="A554" t="str">
        <f>IF('Board Summary'!$B$5="","",'Board Summary'!$B$5)</f>
        <v/>
      </c>
      <c r="B554" t="str">
        <f>IF('Board Summary'!$B$6="","",'Board Summary'!$B$6)</f>
        <v/>
      </c>
      <c r="C554" t="str">
        <f>IF('Board Summary'!$B$7="","",'Board Summary'!$B$7)</f>
        <v/>
      </c>
      <c r="D554" t="str">
        <f>IF('Board Summary'!$B$8="","",'Board Summary'!$B$8)</f>
        <v/>
      </c>
      <c r="E554" s="33" t="str">
        <f>IF('Board Summary'!$B$9="","",'Board Summary'!$B$9)</f>
        <v/>
      </c>
      <c r="F554" s="33" t="str">
        <f>IF('Board Summary'!$C$9="","",'Board Summary'!$C$9)</f>
        <v/>
      </c>
      <c r="G554" s="33" t="str">
        <f>IF('Board Summary'!$E$9="","",'Board Summary'!$E$9)</f>
        <v/>
      </c>
      <c r="H554" t="str">
        <f>'Legacy Export Source'!$A553</f>
        <v>3.1 QR10</v>
      </c>
      <c r="I554" t="str">
        <f>'Legacy Export Source'!$B553</f>
        <v>Not assessed</v>
      </c>
    </row>
    <row r="555" spans="1:9" x14ac:dyDescent="0.35">
      <c r="A555" t="str">
        <f>IF('Board Summary'!$B$5="","",'Board Summary'!$B$5)</f>
        <v/>
      </c>
      <c r="B555" t="str">
        <f>IF('Board Summary'!$B$6="","",'Board Summary'!$B$6)</f>
        <v/>
      </c>
      <c r="C555" t="str">
        <f>IF('Board Summary'!$B$7="","",'Board Summary'!$B$7)</f>
        <v/>
      </c>
      <c r="D555" t="str">
        <f>IF('Board Summary'!$B$8="","",'Board Summary'!$B$8)</f>
        <v/>
      </c>
      <c r="E555" s="33" t="str">
        <f>IF('Board Summary'!$B$9="","",'Board Summary'!$B$9)</f>
        <v/>
      </c>
      <c r="F555" s="33" t="str">
        <f>IF('Board Summary'!$C$9="","",'Board Summary'!$C$9)</f>
        <v/>
      </c>
      <c r="G555" s="33" t="str">
        <f>IF('Board Summary'!$E$9="","",'Board Summary'!$E$9)</f>
        <v/>
      </c>
      <c r="H555" t="str">
        <f>'Legacy Export Source'!$A554</f>
        <v>3.1 QR11</v>
      </c>
      <c r="I555" t="str">
        <f>'Legacy Export Source'!$B554</f>
        <v>Not assessed</v>
      </c>
    </row>
    <row r="556" spans="1:9" x14ac:dyDescent="0.35">
      <c r="A556" t="str">
        <f>IF('Board Summary'!$B$5="","",'Board Summary'!$B$5)</f>
        <v/>
      </c>
      <c r="B556" t="str">
        <f>IF('Board Summary'!$B$6="","",'Board Summary'!$B$6)</f>
        <v/>
      </c>
      <c r="C556" t="str">
        <f>IF('Board Summary'!$B$7="","",'Board Summary'!$B$7)</f>
        <v/>
      </c>
      <c r="D556" t="str">
        <f>IF('Board Summary'!$B$8="","",'Board Summary'!$B$8)</f>
        <v/>
      </c>
      <c r="E556" s="33" t="str">
        <f>IF('Board Summary'!$B$9="","",'Board Summary'!$B$9)</f>
        <v/>
      </c>
      <c r="F556" s="33" t="str">
        <f>IF('Board Summary'!$C$9="","",'Board Summary'!$C$9)</f>
        <v/>
      </c>
      <c r="G556" s="33" t="str">
        <f>IF('Board Summary'!$E$9="","",'Board Summary'!$E$9)</f>
        <v/>
      </c>
      <c r="H556" t="str">
        <f>'Legacy Export Source'!$A555</f>
        <v>3.2 MS1</v>
      </c>
      <c r="I556" t="str">
        <f>'Legacy Export Source'!$B555</f>
        <v>Not assessed</v>
      </c>
    </row>
    <row r="557" spans="1:9" x14ac:dyDescent="0.35">
      <c r="A557" t="str">
        <f>IF('Board Summary'!$B$5="","",'Board Summary'!$B$5)</f>
        <v/>
      </c>
      <c r="B557" t="str">
        <f>IF('Board Summary'!$B$6="","",'Board Summary'!$B$6)</f>
        <v/>
      </c>
      <c r="C557" t="str">
        <f>IF('Board Summary'!$B$7="","",'Board Summary'!$B$7)</f>
        <v/>
      </c>
      <c r="D557" t="str">
        <f>IF('Board Summary'!$B$8="","",'Board Summary'!$B$8)</f>
        <v/>
      </c>
      <c r="E557" s="33" t="str">
        <f>IF('Board Summary'!$B$9="","",'Board Summary'!$B$9)</f>
        <v/>
      </c>
      <c r="F557" s="33" t="str">
        <f>IF('Board Summary'!$C$9="","",'Board Summary'!$C$9)</f>
        <v/>
      </c>
      <c r="G557" s="33" t="str">
        <f>IF('Board Summary'!$E$9="","",'Board Summary'!$E$9)</f>
        <v/>
      </c>
      <c r="H557" t="str">
        <f>'Legacy Export Source'!$A556</f>
        <v>3.2 MS2</v>
      </c>
      <c r="I557" t="str">
        <f>'Legacy Export Source'!$B556</f>
        <v>Not assessed</v>
      </c>
    </row>
    <row r="558" spans="1:9" x14ac:dyDescent="0.35">
      <c r="A558" t="str">
        <f>IF('Board Summary'!$B$5="","",'Board Summary'!$B$5)</f>
        <v/>
      </c>
      <c r="B558" t="str">
        <f>IF('Board Summary'!$B$6="","",'Board Summary'!$B$6)</f>
        <v/>
      </c>
      <c r="C558" t="str">
        <f>IF('Board Summary'!$B$7="","",'Board Summary'!$B$7)</f>
        <v/>
      </c>
      <c r="D558" t="str">
        <f>IF('Board Summary'!$B$8="","",'Board Summary'!$B$8)</f>
        <v/>
      </c>
      <c r="E558" s="33" t="str">
        <f>IF('Board Summary'!$B$9="","",'Board Summary'!$B$9)</f>
        <v/>
      </c>
      <c r="F558" s="33" t="str">
        <f>IF('Board Summary'!$C$9="","",'Board Summary'!$C$9)</f>
        <v/>
      </c>
      <c r="G558" s="33" t="str">
        <f>IF('Board Summary'!$E$9="","",'Board Summary'!$E$9)</f>
        <v/>
      </c>
      <c r="H558" t="str">
        <f>'Legacy Export Source'!$A557</f>
        <v>3.2 MS3</v>
      </c>
      <c r="I558" t="str">
        <f>'Legacy Export Source'!$B557</f>
        <v>Not assessed</v>
      </c>
    </row>
    <row r="559" spans="1:9" x14ac:dyDescent="0.35">
      <c r="A559" t="str">
        <f>IF('Board Summary'!$B$5="","",'Board Summary'!$B$5)</f>
        <v/>
      </c>
      <c r="B559" t="str">
        <f>IF('Board Summary'!$B$6="","",'Board Summary'!$B$6)</f>
        <v/>
      </c>
      <c r="C559" t="str">
        <f>IF('Board Summary'!$B$7="","",'Board Summary'!$B$7)</f>
        <v/>
      </c>
      <c r="D559" t="str">
        <f>IF('Board Summary'!$B$8="","",'Board Summary'!$B$8)</f>
        <v/>
      </c>
      <c r="E559" s="33" t="str">
        <f>IF('Board Summary'!$B$9="","",'Board Summary'!$B$9)</f>
        <v/>
      </c>
      <c r="F559" s="33" t="str">
        <f>IF('Board Summary'!$C$9="","",'Board Summary'!$C$9)</f>
        <v/>
      </c>
      <c r="G559" s="33" t="str">
        <f>IF('Board Summary'!$E$9="","",'Board Summary'!$E$9)</f>
        <v/>
      </c>
      <c r="H559" t="str">
        <f>'Legacy Export Source'!$A558</f>
        <v>3.2 MS4</v>
      </c>
      <c r="I559" t="str">
        <f>'Legacy Export Source'!$B558</f>
        <v>Not assessed</v>
      </c>
    </row>
    <row r="560" spans="1:9" x14ac:dyDescent="0.35">
      <c r="A560" t="str">
        <f>IF('Board Summary'!$B$5="","",'Board Summary'!$B$5)</f>
        <v/>
      </c>
      <c r="B560" t="str">
        <f>IF('Board Summary'!$B$6="","",'Board Summary'!$B$6)</f>
        <v/>
      </c>
      <c r="C560" t="str">
        <f>IF('Board Summary'!$B$7="","",'Board Summary'!$B$7)</f>
        <v/>
      </c>
      <c r="D560" t="str">
        <f>IF('Board Summary'!$B$8="","",'Board Summary'!$B$8)</f>
        <v/>
      </c>
      <c r="E560" s="33" t="str">
        <f>IF('Board Summary'!$B$9="","",'Board Summary'!$B$9)</f>
        <v/>
      </c>
      <c r="F560" s="33" t="str">
        <f>IF('Board Summary'!$C$9="","",'Board Summary'!$C$9)</f>
        <v/>
      </c>
      <c r="G560" s="33" t="str">
        <f>IF('Board Summary'!$E$9="","",'Board Summary'!$E$9)</f>
        <v/>
      </c>
      <c r="H560" t="str">
        <f>'Legacy Export Source'!$A559</f>
        <v>3.2 MS5</v>
      </c>
      <c r="I560" t="str">
        <f>'Legacy Export Source'!$B559</f>
        <v>Not assessed</v>
      </c>
    </row>
    <row r="561" spans="1:9" x14ac:dyDescent="0.35">
      <c r="A561" t="str">
        <f>IF('Board Summary'!$B$5="","",'Board Summary'!$B$5)</f>
        <v/>
      </c>
      <c r="B561" t="str">
        <f>IF('Board Summary'!$B$6="","",'Board Summary'!$B$6)</f>
        <v/>
      </c>
      <c r="C561" t="str">
        <f>IF('Board Summary'!$B$7="","",'Board Summary'!$B$7)</f>
        <v/>
      </c>
      <c r="D561" t="str">
        <f>IF('Board Summary'!$B$8="","",'Board Summary'!$B$8)</f>
        <v/>
      </c>
      <c r="E561" s="33" t="str">
        <f>IF('Board Summary'!$B$9="","",'Board Summary'!$B$9)</f>
        <v/>
      </c>
      <c r="F561" s="33" t="str">
        <f>IF('Board Summary'!$C$9="","",'Board Summary'!$C$9)</f>
        <v/>
      </c>
      <c r="G561" s="33" t="str">
        <f>IF('Board Summary'!$E$9="","",'Board Summary'!$E$9)</f>
        <v/>
      </c>
      <c r="H561" t="str">
        <f>'Legacy Export Source'!$A560</f>
        <v>3.2 MS6</v>
      </c>
      <c r="I561" t="str">
        <f>'Legacy Export Source'!$B560</f>
        <v>Not assessed</v>
      </c>
    </row>
    <row r="562" spans="1:9" x14ac:dyDescent="0.35">
      <c r="A562" t="str">
        <f>IF('Board Summary'!$B$5="","",'Board Summary'!$B$5)</f>
        <v/>
      </c>
      <c r="B562" t="str">
        <f>IF('Board Summary'!$B$6="","",'Board Summary'!$B$6)</f>
        <v/>
      </c>
      <c r="C562" t="str">
        <f>IF('Board Summary'!$B$7="","",'Board Summary'!$B$7)</f>
        <v/>
      </c>
      <c r="D562" t="str">
        <f>IF('Board Summary'!$B$8="","",'Board Summary'!$B$8)</f>
        <v/>
      </c>
      <c r="E562" s="33" t="str">
        <f>IF('Board Summary'!$B$9="","",'Board Summary'!$B$9)</f>
        <v/>
      </c>
      <c r="F562" s="33" t="str">
        <f>IF('Board Summary'!$C$9="","",'Board Summary'!$C$9)</f>
        <v/>
      </c>
      <c r="G562" s="33" t="str">
        <f>IF('Board Summary'!$E$9="","",'Board Summary'!$E$9)</f>
        <v/>
      </c>
      <c r="H562" t="str">
        <f>'Legacy Export Source'!$A561</f>
        <v>3.2 MS7</v>
      </c>
      <c r="I562" t="str">
        <f>'Legacy Export Source'!$B561</f>
        <v>Not assessed</v>
      </c>
    </row>
    <row r="563" spans="1:9" x14ac:dyDescent="0.35">
      <c r="A563" t="str">
        <f>IF('Board Summary'!$B$5="","",'Board Summary'!$B$5)</f>
        <v/>
      </c>
      <c r="B563" t="str">
        <f>IF('Board Summary'!$B$6="","",'Board Summary'!$B$6)</f>
        <v/>
      </c>
      <c r="C563" t="str">
        <f>IF('Board Summary'!$B$7="","",'Board Summary'!$B$7)</f>
        <v/>
      </c>
      <c r="D563" t="str">
        <f>IF('Board Summary'!$B$8="","",'Board Summary'!$B$8)</f>
        <v/>
      </c>
      <c r="E563" s="33" t="str">
        <f>IF('Board Summary'!$B$9="","",'Board Summary'!$B$9)</f>
        <v/>
      </c>
      <c r="F563" s="33" t="str">
        <f>IF('Board Summary'!$C$9="","",'Board Summary'!$C$9)</f>
        <v/>
      </c>
      <c r="G563" s="33" t="str">
        <f>IF('Board Summary'!$E$9="","",'Board Summary'!$E$9)</f>
        <v/>
      </c>
      <c r="H563" t="str">
        <f>'Legacy Export Source'!$A562</f>
        <v>3.2 MS8</v>
      </c>
      <c r="I563" t="str">
        <f>'Legacy Export Source'!$B562</f>
        <v>Not assessed</v>
      </c>
    </row>
    <row r="564" spans="1:9" x14ac:dyDescent="0.35">
      <c r="A564" t="str">
        <f>IF('Board Summary'!$B$5="","",'Board Summary'!$B$5)</f>
        <v/>
      </c>
      <c r="B564" t="str">
        <f>IF('Board Summary'!$B$6="","",'Board Summary'!$B$6)</f>
        <v/>
      </c>
      <c r="C564" t="str">
        <f>IF('Board Summary'!$B$7="","",'Board Summary'!$B$7)</f>
        <v/>
      </c>
      <c r="D564" t="str">
        <f>IF('Board Summary'!$B$8="","",'Board Summary'!$B$8)</f>
        <v/>
      </c>
      <c r="E564" s="33" t="str">
        <f>IF('Board Summary'!$B$9="","",'Board Summary'!$B$9)</f>
        <v/>
      </c>
      <c r="F564" s="33" t="str">
        <f>IF('Board Summary'!$C$9="","",'Board Summary'!$C$9)</f>
        <v/>
      </c>
      <c r="G564" s="33" t="str">
        <f>IF('Board Summary'!$E$9="","",'Board Summary'!$E$9)</f>
        <v/>
      </c>
      <c r="H564" t="str">
        <f>'Legacy Export Source'!$A563</f>
        <v>3.2 MS9</v>
      </c>
      <c r="I564" t="str">
        <f>'Legacy Export Source'!$B563</f>
        <v>Not assessed</v>
      </c>
    </row>
    <row r="565" spans="1:9" x14ac:dyDescent="0.35">
      <c r="A565" t="str">
        <f>IF('Board Summary'!$B$5="","",'Board Summary'!$B$5)</f>
        <v/>
      </c>
      <c r="B565" t="str">
        <f>IF('Board Summary'!$B$6="","",'Board Summary'!$B$6)</f>
        <v/>
      </c>
      <c r="C565" t="str">
        <f>IF('Board Summary'!$B$7="","",'Board Summary'!$B$7)</f>
        <v/>
      </c>
      <c r="D565" t="str">
        <f>IF('Board Summary'!$B$8="","",'Board Summary'!$B$8)</f>
        <v/>
      </c>
      <c r="E565" s="33" t="str">
        <f>IF('Board Summary'!$B$9="","",'Board Summary'!$B$9)</f>
        <v/>
      </c>
      <c r="F565" s="33" t="str">
        <f>IF('Board Summary'!$C$9="","",'Board Summary'!$C$9)</f>
        <v/>
      </c>
      <c r="G565" s="33" t="str">
        <f>IF('Board Summary'!$E$9="","",'Board Summary'!$E$9)</f>
        <v/>
      </c>
      <c r="H565" t="str">
        <f>'Legacy Export Source'!$A564</f>
        <v>3.2 MS10</v>
      </c>
      <c r="I565" t="str">
        <f>'Legacy Export Source'!$B564</f>
        <v>Not assessed</v>
      </c>
    </row>
    <row r="566" spans="1:9" x14ac:dyDescent="0.35">
      <c r="A566" t="str">
        <f>IF('Board Summary'!$B$5="","",'Board Summary'!$B$5)</f>
        <v/>
      </c>
      <c r="B566" t="str">
        <f>IF('Board Summary'!$B$6="","",'Board Summary'!$B$6)</f>
        <v/>
      </c>
      <c r="C566" t="str">
        <f>IF('Board Summary'!$B$7="","",'Board Summary'!$B$7)</f>
        <v/>
      </c>
      <c r="D566" t="str">
        <f>IF('Board Summary'!$B$8="","",'Board Summary'!$B$8)</f>
        <v/>
      </c>
      <c r="E566" s="33" t="str">
        <f>IF('Board Summary'!$B$9="","",'Board Summary'!$B$9)</f>
        <v/>
      </c>
      <c r="F566" s="33" t="str">
        <f>IF('Board Summary'!$C$9="","",'Board Summary'!$C$9)</f>
        <v/>
      </c>
      <c r="G566" s="33" t="str">
        <f>IF('Board Summary'!$E$9="","",'Board Summary'!$E$9)</f>
        <v/>
      </c>
      <c r="H566" t="str">
        <f>'Legacy Export Source'!$A565</f>
        <v>3.2 MS11</v>
      </c>
      <c r="I566" t="str">
        <f>'Legacy Export Source'!$B565</f>
        <v>Not assessed</v>
      </c>
    </row>
    <row r="567" spans="1:9" x14ac:dyDescent="0.35">
      <c r="A567" t="str">
        <f>IF('Board Summary'!$B$5="","",'Board Summary'!$B$5)</f>
        <v/>
      </c>
      <c r="B567" t="str">
        <f>IF('Board Summary'!$B$6="","",'Board Summary'!$B$6)</f>
        <v/>
      </c>
      <c r="C567" t="str">
        <f>IF('Board Summary'!$B$7="","",'Board Summary'!$B$7)</f>
        <v/>
      </c>
      <c r="D567" t="str">
        <f>IF('Board Summary'!$B$8="","",'Board Summary'!$B$8)</f>
        <v/>
      </c>
      <c r="E567" s="33" t="str">
        <f>IF('Board Summary'!$B$9="","",'Board Summary'!$B$9)</f>
        <v/>
      </c>
      <c r="F567" s="33" t="str">
        <f>IF('Board Summary'!$C$9="","",'Board Summary'!$C$9)</f>
        <v/>
      </c>
      <c r="G567" s="33" t="str">
        <f>IF('Board Summary'!$E$9="","",'Board Summary'!$E$9)</f>
        <v/>
      </c>
      <c r="H567" t="str">
        <f>'Legacy Export Source'!$A566</f>
        <v>3.2 MS12</v>
      </c>
      <c r="I567" t="str">
        <f>'Legacy Export Source'!$B566</f>
        <v>Not assessed</v>
      </c>
    </row>
    <row r="568" spans="1:9" x14ac:dyDescent="0.35">
      <c r="A568" t="str">
        <f>IF('Board Summary'!$B$5="","",'Board Summary'!$B$5)</f>
        <v/>
      </c>
      <c r="B568" t="str">
        <f>IF('Board Summary'!$B$6="","",'Board Summary'!$B$6)</f>
        <v/>
      </c>
      <c r="C568" t="str">
        <f>IF('Board Summary'!$B$7="","",'Board Summary'!$B$7)</f>
        <v/>
      </c>
      <c r="D568" t="str">
        <f>IF('Board Summary'!$B$8="","",'Board Summary'!$B$8)</f>
        <v/>
      </c>
      <c r="E568" s="33" t="str">
        <f>IF('Board Summary'!$B$9="","",'Board Summary'!$B$9)</f>
        <v/>
      </c>
      <c r="F568" s="33" t="str">
        <f>IF('Board Summary'!$C$9="","",'Board Summary'!$C$9)</f>
        <v/>
      </c>
      <c r="G568" s="33" t="str">
        <f>IF('Board Summary'!$E$9="","",'Board Summary'!$E$9)</f>
        <v/>
      </c>
      <c r="H568" t="str">
        <f>'Legacy Export Source'!$A567</f>
        <v>3.2 MS13</v>
      </c>
      <c r="I568" t="str">
        <f>'Legacy Export Source'!$B567</f>
        <v>Not assessed</v>
      </c>
    </row>
    <row r="569" spans="1:9" x14ac:dyDescent="0.35">
      <c r="A569" t="str">
        <f>IF('Board Summary'!$B$5="","",'Board Summary'!$B$5)</f>
        <v/>
      </c>
      <c r="B569" t="str">
        <f>IF('Board Summary'!$B$6="","",'Board Summary'!$B$6)</f>
        <v/>
      </c>
      <c r="C569" t="str">
        <f>IF('Board Summary'!$B$7="","",'Board Summary'!$B$7)</f>
        <v/>
      </c>
      <c r="D569" t="str">
        <f>IF('Board Summary'!$B$8="","",'Board Summary'!$B$8)</f>
        <v/>
      </c>
      <c r="E569" s="33" t="str">
        <f>IF('Board Summary'!$B$9="","",'Board Summary'!$B$9)</f>
        <v/>
      </c>
      <c r="F569" s="33" t="str">
        <f>IF('Board Summary'!$C$9="","",'Board Summary'!$C$9)</f>
        <v/>
      </c>
      <c r="G569" s="33" t="str">
        <f>IF('Board Summary'!$E$9="","",'Board Summary'!$E$9)</f>
        <v/>
      </c>
      <c r="H569" t="str">
        <f>'Legacy Export Source'!$A568</f>
        <v>3.2 QR1</v>
      </c>
      <c r="I569" t="str">
        <f>'Legacy Export Source'!$B568</f>
        <v>Not assessed</v>
      </c>
    </row>
    <row r="570" spans="1:9" x14ac:dyDescent="0.35">
      <c r="A570" t="str">
        <f>IF('Board Summary'!$B$5="","",'Board Summary'!$B$5)</f>
        <v/>
      </c>
      <c r="B570" t="str">
        <f>IF('Board Summary'!$B$6="","",'Board Summary'!$B$6)</f>
        <v/>
      </c>
      <c r="C570" t="str">
        <f>IF('Board Summary'!$B$7="","",'Board Summary'!$B$7)</f>
        <v/>
      </c>
      <c r="D570" t="str">
        <f>IF('Board Summary'!$B$8="","",'Board Summary'!$B$8)</f>
        <v/>
      </c>
      <c r="E570" s="33" t="str">
        <f>IF('Board Summary'!$B$9="","",'Board Summary'!$B$9)</f>
        <v/>
      </c>
      <c r="F570" s="33" t="str">
        <f>IF('Board Summary'!$C$9="","",'Board Summary'!$C$9)</f>
        <v/>
      </c>
      <c r="G570" s="33" t="str">
        <f>IF('Board Summary'!$E$9="","",'Board Summary'!$E$9)</f>
        <v/>
      </c>
      <c r="H570" t="str">
        <f>'Legacy Export Source'!$A569</f>
        <v>3.2 QR2</v>
      </c>
      <c r="I570" t="str">
        <f>'Legacy Export Source'!$B569</f>
        <v>Not assessed</v>
      </c>
    </row>
    <row r="571" spans="1:9" x14ac:dyDescent="0.35">
      <c r="A571" t="str">
        <f>IF('Board Summary'!$B$5="","",'Board Summary'!$B$5)</f>
        <v/>
      </c>
      <c r="B571" t="str">
        <f>IF('Board Summary'!$B$6="","",'Board Summary'!$B$6)</f>
        <v/>
      </c>
      <c r="C571" t="str">
        <f>IF('Board Summary'!$B$7="","",'Board Summary'!$B$7)</f>
        <v/>
      </c>
      <c r="D571" t="str">
        <f>IF('Board Summary'!$B$8="","",'Board Summary'!$B$8)</f>
        <v/>
      </c>
      <c r="E571" s="33" t="str">
        <f>IF('Board Summary'!$B$9="","",'Board Summary'!$B$9)</f>
        <v/>
      </c>
      <c r="F571" s="33" t="str">
        <f>IF('Board Summary'!$C$9="","",'Board Summary'!$C$9)</f>
        <v/>
      </c>
      <c r="G571" s="33" t="str">
        <f>IF('Board Summary'!$E$9="","",'Board Summary'!$E$9)</f>
        <v/>
      </c>
      <c r="H571" t="str">
        <f>'Legacy Export Source'!$A570</f>
        <v>3.2 QR3</v>
      </c>
      <c r="I571" t="str">
        <f>'Legacy Export Source'!$B570</f>
        <v>Not assessed</v>
      </c>
    </row>
    <row r="572" spans="1:9" x14ac:dyDescent="0.35">
      <c r="A572" t="str">
        <f>IF('Board Summary'!$B$5="","",'Board Summary'!$B$5)</f>
        <v/>
      </c>
      <c r="B572" t="str">
        <f>IF('Board Summary'!$B$6="","",'Board Summary'!$B$6)</f>
        <v/>
      </c>
      <c r="C572" t="str">
        <f>IF('Board Summary'!$B$7="","",'Board Summary'!$B$7)</f>
        <v/>
      </c>
      <c r="D572" t="str">
        <f>IF('Board Summary'!$B$8="","",'Board Summary'!$B$8)</f>
        <v/>
      </c>
      <c r="E572" s="33" t="str">
        <f>IF('Board Summary'!$B$9="","",'Board Summary'!$B$9)</f>
        <v/>
      </c>
      <c r="F572" s="33" t="str">
        <f>IF('Board Summary'!$C$9="","",'Board Summary'!$C$9)</f>
        <v/>
      </c>
      <c r="G572" s="33" t="str">
        <f>IF('Board Summary'!$E$9="","",'Board Summary'!$E$9)</f>
        <v/>
      </c>
      <c r="H572" t="str">
        <f>'Legacy Export Source'!$A571</f>
        <v>3.2 QR4</v>
      </c>
      <c r="I572" t="str">
        <f>'Legacy Export Source'!$B571</f>
        <v>Not assessed</v>
      </c>
    </row>
    <row r="573" spans="1:9" x14ac:dyDescent="0.35">
      <c r="A573" t="str">
        <f>IF('Board Summary'!$B$5="","",'Board Summary'!$B$5)</f>
        <v/>
      </c>
      <c r="B573" t="str">
        <f>IF('Board Summary'!$B$6="","",'Board Summary'!$B$6)</f>
        <v/>
      </c>
      <c r="C573" t="str">
        <f>IF('Board Summary'!$B$7="","",'Board Summary'!$B$7)</f>
        <v/>
      </c>
      <c r="D573" t="str">
        <f>IF('Board Summary'!$B$8="","",'Board Summary'!$B$8)</f>
        <v/>
      </c>
      <c r="E573" s="33" t="str">
        <f>IF('Board Summary'!$B$9="","",'Board Summary'!$B$9)</f>
        <v/>
      </c>
      <c r="F573" s="33" t="str">
        <f>IF('Board Summary'!$C$9="","",'Board Summary'!$C$9)</f>
        <v/>
      </c>
      <c r="G573" s="33" t="str">
        <f>IF('Board Summary'!$E$9="","",'Board Summary'!$E$9)</f>
        <v/>
      </c>
      <c r="H573" t="str">
        <f>'Legacy Export Source'!$A572</f>
        <v>3.2 QR5</v>
      </c>
      <c r="I573" t="str">
        <f>'Legacy Export Source'!$B572</f>
        <v>Not assessed</v>
      </c>
    </row>
    <row r="574" spans="1:9" x14ac:dyDescent="0.35">
      <c r="A574" t="str">
        <f>IF('Board Summary'!$B$5="","",'Board Summary'!$B$5)</f>
        <v/>
      </c>
      <c r="B574" t="str">
        <f>IF('Board Summary'!$B$6="","",'Board Summary'!$B$6)</f>
        <v/>
      </c>
      <c r="C574" t="str">
        <f>IF('Board Summary'!$B$7="","",'Board Summary'!$B$7)</f>
        <v/>
      </c>
      <c r="D574" t="str">
        <f>IF('Board Summary'!$B$8="","",'Board Summary'!$B$8)</f>
        <v/>
      </c>
      <c r="E574" s="33" t="str">
        <f>IF('Board Summary'!$B$9="","",'Board Summary'!$B$9)</f>
        <v/>
      </c>
      <c r="F574" s="33" t="str">
        <f>IF('Board Summary'!$C$9="","",'Board Summary'!$C$9)</f>
        <v/>
      </c>
      <c r="G574" s="33" t="str">
        <f>IF('Board Summary'!$E$9="","",'Board Summary'!$E$9)</f>
        <v/>
      </c>
      <c r="H574" t="str">
        <f>'Legacy Export Source'!$A573</f>
        <v>3.2 QR6</v>
      </c>
      <c r="I574" t="str">
        <f>'Legacy Export Source'!$B573</f>
        <v>Not assessed</v>
      </c>
    </row>
    <row r="575" spans="1:9" x14ac:dyDescent="0.35">
      <c r="A575" t="str">
        <f>IF('Board Summary'!$B$5="","",'Board Summary'!$B$5)</f>
        <v/>
      </c>
      <c r="B575" t="str">
        <f>IF('Board Summary'!$B$6="","",'Board Summary'!$B$6)</f>
        <v/>
      </c>
      <c r="C575" t="str">
        <f>IF('Board Summary'!$B$7="","",'Board Summary'!$B$7)</f>
        <v/>
      </c>
      <c r="D575" t="str">
        <f>IF('Board Summary'!$B$8="","",'Board Summary'!$B$8)</f>
        <v/>
      </c>
      <c r="E575" s="33" t="str">
        <f>IF('Board Summary'!$B$9="","",'Board Summary'!$B$9)</f>
        <v/>
      </c>
      <c r="F575" s="33" t="str">
        <f>IF('Board Summary'!$C$9="","",'Board Summary'!$C$9)</f>
        <v/>
      </c>
      <c r="G575" s="33" t="str">
        <f>IF('Board Summary'!$E$9="","",'Board Summary'!$E$9)</f>
        <v/>
      </c>
      <c r="H575" t="str">
        <f>'Legacy Export Source'!$A574</f>
        <v>3.2 QR7</v>
      </c>
      <c r="I575" t="str">
        <f>'Legacy Export Source'!$B574</f>
        <v>Not assessed</v>
      </c>
    </row>
    <row r="576" spans="1:9" x14ac:dyDescent="0.35">
      <c r="A576" t="str">
        <f>IF('Board Summary'!$B$5="","",'Board Summary'!$B$5)</f>
        <v/>
      </c>
      <c r="B576" t="str">
        <f>IF('Board Summary'!$B$6="","",'Board Summary'!$B$6)</f>
        <v/>
      </c>
      <c r="C576" t="str">
        <f>IF('Board Summary'!$B$7="","",'Board Summary'!$B$7)</f>
        <v/>
      </c>
      <c r="D576" t="str">
        <f>IF('Board Summary'!$B$8="","",'Board Summary'!$B$8)</f>
        <v/>
      </c>
      <c r="E576" s="33" t="str">
        <f>IF('Board Summary'!$B$9="","",'Board Summary'!$B$9)</f>
        <v/>
      </c>
      <c r="F576" s="33" t="str">
        <f>IF('Board Summary'!$C$9="","",'Board Summary'!$C$9)</f>
        <v/>
      </c>
      <c r="G576" s="33" t="str">
        <f>IF('Board Summary'!$E$9="","",'Board Summary'!$E$9)</f>
        <v/>
      </c>
      <c r="H576" t="str">
        <f>'Legacy Export Source'!$A575</f>
        <v>3.2 QR8</v>
      </c>
      <c r="I576" t="str">
        <f>'Legacy Export Source'!$B575</f>
        <v>Not assessed</v>
      </c>
    </row>
    <row r="577" spans="1:9" x14ac:dyDescent="0.35">
      <c r="A577" t="str">
        <f>IF('Board Summary'!$B$5="","",'Board Summary'!$B$5)</f>
        <v/>
      </c>
      <c r="B577" t="str">
        <f>IF('Board Summary'!$B$6="","",'Board Summary'!$B$6)</f>
        <v/>
      </c>
      <c r="C577" t="str">
        <f>IF('Board Summary'!$B$7="","",'Board Summary'!$B$7)</f>
        <v/>
      </c>
      <c r="D577" t="str">
        <f>IF('Board Summary'!$B$8="","",'Board Summary'!$B$8)</f>
        <v/>
      </c>
      <c r="E577" s="33" t="str">
        <f>IF('Board Summary'!$B$9="","",'Board Summary'!$B$9)</f>
        <v/>
      </c>
      <c r="F577" s="33" t="str">
        <f>IF('Board Summary'!$C$9="","",'Board Summary'!$C$9)</f>
        <v/>
      </c>
      <c r="G577" s="33" t="str">
        <f>IF('Board Summary'!$E$9="","",'Board Summary'!$E$9)</f>
        <v/>
      </c>
      <c r="H577" t="str">
        <f>'Legacy Export Source'!$A576</f>
        <v>3.3 MS1</v>
      </c>
      <c r="I577" t="str">
        <f>'Legacy Export Source'!$B576</f>
        <v>Not assessed</v>
      </c>
    </row>
    <row r="578" spans="1:9" x14ac:dyDescent="0.35">
      <c r="A578" t="str">
        <f>IF('Board Summary'!$B$5="","",'Board Summary'!$B$5)</f>
        <v/>
      </c>
      <c r="B578" t="str">
        <f>IF('Board Summary'!$B$6="","",'Board Summary'!$B$6)</f>
        <v/>
      </c>
      <c r="C578" t="str">
        <f>IF('Board Summary'!$B$7="","",'Board Summary'!$B$7)</f>
        <v/>
      </c>
      <c r="D578" t="str">
        <f>IF('Board Summary'!$B$8="","",'Board Summary'!$B$8)</f>
        <v/>
      </c>
      <c r="E578" s="33" t="str">
        <f>IF('Board Summary'!$B$9="","",'Board Summary'!$B$9)</f>
        <v/>
      </c>
      <c r="F578" s="33" t="str">
        <f>IF('Board Summary'!$C$9="","",'Board Summary'!$C$9)</f>
        <v/>
      </c>
      <c r="G578" s="33" t="str">
        <f>IF('Board Summary'!$E$9="","",'Board Summary'!$E$9)</f>
        <v/>
      </c>
      <c r="H578" t="str">
        <f>'Legacy Export Source'!$A577</f>
        <v>3.3 MS2</v>
      </c>
      <c r="I578" t="str">
        <f>'Legacy Export Source'!$B577</f>
        <v>Not assessed</v>
      </c>
    </row>
    <row r="579" spans="1:9" x14ac:dyDescent="0.35">
      <c r="A579" t="str">
        <f>IF('Board Summary'!$B$5="","",'Board Summary'!$B$5)</f>
        <v/>
      </c>
      <c r="B579" t="str">
        <f>IF('Board Summary'!$B$6="","",'Board Summary'!$B$6)</f>
        <v/>
      </c>
      <c r="C579" t="str">
        <f>IF('Board Summary'!$B$7="","",'Board Summary'!$B$7)</f>
        <v/>
      </c>
      <c r="D579" t="str">
        <f>IF('Board Summary'!$B$8="","",'Board Summary'!$B$8)</f>
        <v/>
      </c>
      <c r="E579" s="33" t="str">
        <f>IF('Board Summary'!$B$9="","",'Board Summary'!$B$9)</f>
        <v/>
      </c>
      <c r="F579" s="33" t="str">
        <f>IF('Board Summary'!$C$9="","",'Board Summary'!$C$9)</f>
        <v/>
      </c>
      <c r="G579" s="33" t="str">
        <f>IF('Board Summary'!$E$9="","",'Board Summary'!$E$9)</f>
        <v/>
      </c>
      <c r="H579" t="str">
        <f>'Legacy Export Source'!$A578</f>
        <v>3.3 MS3</v>
      </c>
      <c r="I579" t="str">
        <f>'Legacy Export Source'!$B578</f>
        <v>Not assessed</v>
      </c>
    </row>
    <row r="580" spans="1:9" x14ac:dyDescent="0.35">
      <c r="A580" t="str">
        <f>IF('Board Summary'!$B$5="","",'Board Summary'!$B$5)</f>
        <v/>
      </c>
      <c r="B580" t="str">
        <f>IF('Board Summary'!$B$6="","",'Board Summary'!$B$6)</f>
        <v/>
      </c>
      <c r="C580" t="str">
        <f>IF('Board Summary'!$B$7="","",'Board Summary'!$B$7)</f>
        <v/>
      </c>
      <c r="D580" t="str">
        <f>IF('Board Summary'!$B$8="","",'Board Summary'!$B$8)</f>
        <v/>
      </c>
      <c r="E580" s="33" t="str">
        <f>IF('Board Summary'!$B$9="","",'Board Summary'!$B$9)</f>
        <v/>
      </c>
      <c r="F580" s="33" t="str">
        <f>IF('Board Summary'!$C$9="","",'Board Summary'!$C$9)</f>
        <v/>
      </c>
      <c r="G580" s="33" t="str">
        <f>IF('Board Summary'!$E$9="","",'Board Summary'!$E$9)</f>
        <v/>
      </c>
      <c r="H580" t="str">
        <f>'Legacy Export Source'!$A579</f>
        <v>3.3 MS4</v>
      </c>
      <c r="I580" t="str">
        <f>'Legacy Export Source'!$B579</f>
        <v>Not assessed</v>
      </c>
    </row>
    <row r="581" spans="1:9" x14ac:dyDescent="0.35">
      <c r="A581" t="str">
        <f>IF('Board Summary'!$B$5="","",'Board Summary'!$B$5)</f>
        <v/>
      </c>
      <c r="B581" t="str">
        <f>IF('Board Summary'!$B$6="","",'Board Summary'!$B$6)</f>
        <v/>
      </c>
      <c r="C581" t="str">
        <f>IF('Board Summary'!$B$7="","",'Board Summary'!$B$7)</f>
        <v/>
      </c>
      <c r="D581" t="str">
        <f>IF('Board Summary'!$B$8="","",'Board Summary'!$B$8)</f>
        <v/>
      </c>
      <c r="E581" s="33" t="str">
        <f>IF('Board Summary'!$B$9="","",'Board Summary'!$B$9)</f>
        <v/>
      </c>
      <c r="F581" s="33" t="str">
        <f>IF('Board Summary'!$C$9="","",'Board Summary'!$C$9)</f>
        <v/>
      </c>
      <c r="G581" s="33" t="str">
        <f>IF('Board Summary'!$E$9="","",'Board Summary'!$E$9)</f>
        <v/>
      </c>
      <c r="H581" t="str">
        <f>'Legacy Export Source'!$A580</f>
        <v>3.3 MS5</v>
      </c>
      <c r="I581" t="str">
        <f>'Legacy Export Source'!$B580</f>
        <v>Not assessed</v>
      </c>
    </row>
    <row r="582" spans="1:9" x14ac:dyDescent="0.35">
      <c r="A582" t="str">
        <f>IF('Board Summary'!$B$5="","",'Board Summary'!$B$5)</f>
        <v/>
      </c>
      <c r="B582" t="str">
        <f>IF('Board Summary'!$B$6="","",'Board Summary'!$B$6)</f>
        <v/>
      </c>
      <c r="C582" t="str">
        <f>IF('Board Summary'!$B$7="","",'Board Summary'!$B$7)</f>
        <v/>
      </c>
      <c r="D582" t="str">
        <f>IF('Board Summary'!$B$8="","",'Board Summary'!$B$8)</f>
        <v/>
      </c>
      <c r="E582" s="33" t="str">
        <f>IF('Board Summary'!$B$9="","",'Board Summary'!$B$9)</f>
        <v/>
      </c>
      <c r="F582" s="33" t="str">
        <f>IF('Board Summary'!$C$9="","",'Board Summary'!$C$9)</f>
        <v/>
      </c>
      <c r="G582" s="33" t="str">
        <f>IF('Board Summary'!$E$9="","",'Board Summary'!$E$9)</f>
        <v/>
      </c>
      <c r="H582" t="str">
        <f>'Legacy Export Source'!$A581</f>
        <v>3.3 MS6</v>
      </c>
      <c r="I582" t="str">
        <f>'Legacy Export Source'!$B581</f>
        <v>Not assessed</v>
      </c>
    </row>
    <row r="583" spans="1:9" x14ac:dyDescent="0.35">
      <c r="A583" t="str">
        <f>IF('Board Summary'!$B$5="","",'Board Summary'!$B$5)</f>
        <v/>
      </c>
      <c r="B583" t="str">
        <f>IF('Board Summary'!$B$6="","",'Board Summary'!$B$6)</f>
        <v/>
      </c>
      <c r="C583" t="str">
        <f>IF('Board Summary'!$B$7="","",'Board Summary'!$B$7)</f>
        <v/>
      </c>
      <c r="D583" t="str">
        <f>IF('Board Summary'!$B$8="","",'Board Summary'!$B$8)</f>
        <v/>
      </c>
      <c r="E583" s="33" t="str">
        <f>IF('Board Summary'!$B$9="","",'Board Summary'!$B$9)</f>
        <v/>
      </c>
      <c r="F583" s="33" t="str">
        <f>IF('Board Summary'!$C$9="","",'Board Summary'!$C$9)</f>
        <v/>
      </c>
      <c r="G583" s="33" t="str">
        <f>IF('Board Summary'!$E$9="","",'Board Summary'!$E$9)</f>
        <v/>
      </c>
      <c r="H583" t="str">
        <f>'Legacy Export Source'!$A582</f>
        <v>3.3 MS7</v>
      </c>
      <c r="I583" t="str">
        <f>'Legacy Export Source'!$B582</f>
        <v>Not assessed</v>
      </c>
    </row>
    <row r="584" spans="1:9" x14ac:dyDescent="0.35">
      <c r="A584" t="str">
        <f>IF('Board Summary'!$B$5="","",'Board Summary'!$B$5)</f>
        <v/>
      </c>
      <c r="B584" t="str">
        <f>IF('Board Summary'!$B$6="","",'Board Summary'!$B$6)</f>
        <v/>
      </c>
      <c r="C584" t="str">
        <f>IF('Board Summary'!$B$7="","",'Board Summary'!$B$7)</f>
        <v/>
      </c>
      <c r="D584" t="str">
        <f>IF('Board Summary'!$B$8="","",'Board Summary'!$B$8)</f>
        <v/>
      </c>
      <c r="E584" s="33" t="str">
        <f>IF('Board Summary'!$B$9="","",'Board Summary'!$B$9)</f>
        <v/>
      </c>
      <c r="F584" s="33" t="str">
        <f>IF('Board Summary'!$C$9="","",'Board Summary'!$C$9)</f>
        <v/>
      </c>
      <c r="G584" s="33" t="str">
        <f>IF('Board Summary'!$E$9="","",'Board Summary'!$E$9)</f>
        <v/>
      </c>
      <c r="H584" t="str">
        <f>'Legacy Export Source'!$A583</f>
        <v>3.3 MS8</v>
      </c>
      <c r="I584" t="str">
        <f>'Legacy Export Source'!$B583</f>
        <v>Not assessed</v>
      </c>
    </row>
    <row r="585" spans="1:9" x14ac:dyDescent="0.35">
      <c r="A585" t="str">
        <f>IF('Board Summary'!$B$5="","",'Board Summary'!$B$5)</f>
        <v/>
      </c>
      <c r="B585" t="str">
        <f>IF('Board Summary'!$B$6="","",'Board Summary'!$B$6)</f>
        <v/>
      </c>
      <c r="C585" t="str">
        <f>IF('Board Summary'!$B$7="","",'Board Summary'!$B$7)</f>
        <v/>
      </c>
      <c r="D585" t="str">
        <f>IF('Board Summary'!$B$8="","",'Board Summary'!$B$8)</f>
        <v/>
      </c>
      <c r="E585" s="33" t="str">
        <f>IF('Board Summary'!$B$9="","",'Board Summary'!$B$9)</f>
        <v/>
      </c>
      <c r="F585" s="33" t="str">
        <f>IF('Board Summary'!$C$9="","",'Board Summary'!$C$9)</f>
        <v/>
      </c>
      <c r="G585" s="33" t="str">
        <f>IF('Board Summary'!$E$9="","",'Board Summary'!$E$9)</f>
        <v/>
      </c>
      <c r="H585" t="str">
        <f>'Legacy Export Source'!$A584</f>
        <v>3.3 QR1</v>
      </c>
      <c r="I585" t="str">
        <f>'Legacy Export Source'!$B584</f>
        <v>Not assessed</v>
      </c>
    </row>
    <row r="586" spans="1:9" x14ac:dyDescent="0.35">
      <c r="A586" t="str">
        <f>IF('Board Summary'!$B$5="","",'Board Summary'!$B$5)</f>
        <v/>
      </c>
      <c r="B586" t="str">
        <f>IF('Board Summary'!$B$6="","",'Board Summary'!$B$6)</f>
        <v/>
      </c>
      <c r="C586" t="str">
        <f>IF('Board Summary'!$B$7="","",'Board Summary'!$B$7)</f>
        <v/>
      </c>
      <c r="D586" t="str">
        <f>IF('Board Summary'!$B$8="","",'Board Summary'!$B$8)</f>
        <v/>
      </c>
      <c r="E586" s="33" t="str">
        <f>IF('Board Summary'!$B$9="","",'Board Summary'!$B$9)</f>
        <v/>
      </c>
      <c r="F586" s="33" t="str">
        <f>IF('Board Summary'!$C$9="","",'Board Summary'!$C$9)</f>
        <v/>
      </c>
      <c r="G586" s="33" t="str">
        <f>IF('Board Summary'!$E$9="","",'Board Summary'!$E$9)</f>
        <v/>
      </c>
      <c r="H586" t="str">
        <f>'Legacy Export Source'!$A585</f>
        <v>3.3 QR2</v>
      </c>
      <c r="I586" t="str">
        <f>'Legacy Export Source'!$B585</f>
        <v>Not assessed</v>
      </c>
    </row>
    <row r="587" spans="1:9" x14ac:dyDescent="0.35">
      <c r="A587" t="str">
        <f>IF('Board Summary'!$B$5="","",'Board Summary'!$B$5)</f>
        <v/>
      </c>
      <c r="B587" t="str">
        <f>IF('Board Summary'!$B$6="","",'Board Summary'!$B$6)</f>
        <v/>
      </c>
      <c r="C587" t="str">
        <f>IF('Board Summary'!$B$7="","",'Board Summary'!$B$7)</f>
        <v/>
      </c>
      <c r="D587" t="str">
        <f>IF('Board Summary'!$B$8="","",'Board Summary'!$B$8)</f>
        <v/>
      </c>
      <c r="E587" s="33" t="str">
        <f>IF('Board Summary'!$B$9="","",'Board Summary'!$B$9)</f>
        <v/>
      </c>
      <c r="F587" s="33" t="str">
        <f>IF('Board Summary'!$C$9="","",'Board Summary'!$C$9)</f>
        <v/>
      </c>
      <c r="G587" s="33" t="str">
        <f>IF('Board Summary'!$E$9="","",'Board Summary'!$E$9)</f>
        <v/>
      </c>
      <c r="H587" t="str">
        <f>'Legacy Export Source'!$A586</f>
        <v>3.3 QR3</v>
      </c>
      <c r="I587" t="str">
        <f>'Legacy Export Source'!$B586</f>
        <v>Not assessed</v>
      </c>
    </row>
    <row r="588" spans="1:9" x14ac:dyDescent="0.35">
      <c r="A588" t="str">
        <f>IF('Board Summary'!$B$5="","",'Board Summary'!$B$5)</f>
        <v/>
      </c>
      <c r="B588" t="str">
        <f>IF('Board Summary'!$B$6="","",'Board Summary'!$B$6)</f>
        <v/>
      </c>
      <c r="C588" t="str">
        <f>IF('Board Summary'!$B$7="","",'Board Summary'!$B$7)</f>
        <v/>
      </c>
      <c r="D588" t="str">
        <f>IF('Board Summary'!$B$8="","",'Board Summary'!$B$8)</f>
        <v/>
      </c>
      <c r="E588" s="33" t="str">
        <f>IF('Board Summary'!$B$9="","",'Board Summary'!$B$9)</f>
        <v/>
      </c>
      <c r="F588" s="33" t="str">
        <f>IF('Board Summary'!$C$9="","",'Board Summary'!$C$9)</f>
        <v/>
      </c>
      <c r="G588" s="33" t="str">
        <f>IF('Board Summary'!$E$9="","",'Board Summary'!$E$9)</f>
        <v/>
      </c>
      <c r="H588" t="str">
        <f>'Legacy Export Source'!$A587</f>
        <v>3.3 QR4</v>
      </c>
      <c r="I588" t="str">
        <f>'Legacy Export Source'!$B587</f>
        <v>Not assessed</v>
      </c>
    </row>
    <row r="589" spans="1:9" x14ac:dyDescent="0.35">
      <c r="A589" t="str">
        <f>IF('Board Summary'!$B$5="","",'Board Summary'!$B$5)</f>
        <v/>
      </c>
      <c r="B589" t="str">
        <f>IF('Board Summary'!$B$6="","",'Board Summary'!$B$6)</f>
        <v/>
      </c>
      <c r="C589" t="str">
        <f>IF('Board Summary'!$B$7="","",'Board Summary'!$B$7)</f>
        <v/>
      </c>
      <c r="D589" t="str">
        <f>IF('Board Summary'!$B$8="","",'Board Summary'!$B$8)</f>
        <v/>
      </c>
      <c r="E589" s="33" t="str">
        <f>IF('Board Summary'!$B$9="","",'Board Summary'!$B$9)</f>
        <v/>
      </c>
      <c r="F589" s="33" t="str">
        <f>IF('Board Summary'!$C$9="","",'Board Summary'!$C$9)</f>
        <v/>
      </c>
      <c r="G589" s="33" t="str">
        <f>IF('Board Summary'!$E$9="","",'Board Summary'!$E$9)</f>
        <v/>
      </c>
      <c r="H589" t="str">
        <f>'Legacy Export Source'!$A588</f>
        <v>3.3 QR5</v>
      </c>
      <c r="I589" t="str">
        <f>'Legacy Export Source'!$B588</f>
        <v>Not assessed</v>
      </c>
    </row>
    <row r="590" spans="1:9" x14ac:dyDescent="0.35">
      <c r="A590" t="str">
        <f>IF('Board Summary'!$B$5="","",'Board Summary'!$B$5)</f>
        <v/>
      </c>
      <c r="B590" t="str">
        <f>IF('Board Summary'!$B$6="","",'Board Summary'!$B$6)</f>
        <v/>
      </c>
      <c r="C590" t="str">
        <f>IF('Board Summary'!$B$7="","",'Board Summary'!$B$7)</f>
        <v/>
      </c>
      <c r="D590" t="str">
        <f>IF('Board Summary'!$B$8="","",'Board Summary'!$B$8)</f>
        <v/>
      </c>
      <c r="E590" s="33" t="str">
        <f>IF('Board Summary'!$B$9="","",'Board Summary'!$B$9)</f>
        <v/>
      </c>
      <c r="F590" s="33" t="str">
        <f>IF('Board Summary'!$C$9="","",'Board Summary'!$C$9)</f>
        <v/>
      </c>
      <c r="G590" s="33" t="str">
        <f>IF('Board Summary'!$E$9="","",'Board Summary'!$E$9)</f>
        <v/>
      </c>
      <c r="H590" t="str">
        <f>'Legacy Export Source'!$A589</f>
        <v>3.4 MS1</v>
      </c>
      <c r="I590" t="str">
        <f>'Legacy Export Source'!$B589</f>
        <v>Not assessed</v>
      </c>
    </row>
    <row r="591" spans="1:9" x14ac:dyDescent="0.35">
      <c r="A591" t="str">
        <f>IF('Board Summary'!$B$5="","",'Board Summary'!$B$5)</f>
        <v/>
      </c>
      <c r="B591" t="str">
        <f>IF('Board Summary'!$B$6="","",'Board Summary'!$B$6)</f>
        <v/>
      </c>
      <c r="C591" t="str">
        <f>IF('Board Summary'!$B$7="","",'Board Summary'!$B$7)</f>
        <v/>
      </c>
      <c r="D591" t="str">
        <f>IF('Board Summary'!$B$8="","",'Board Summary'!$B$8)</f>
        <v/>
      </c>
      <c r="E591" s="33" t="str">
        <f>IF('Board Summary'!$B$9="","",'Board Summary'!$B$9)</f>
        <v/>
      </c>
      <c r="F591" s="33" t="str">
        <f>IF('Board Summary'!$C$9="","",'Board Summary'!$C$9)</f>
        <v/>
      </c>
      <c r="G591" s="33" t="str">
        <f>IF('Board Summary'!$E$9="","",'Board Summary'!$E$9)</f>
        <v/>
      </c>
      <c r="H591" t="str">
        <f>'Legacy Export Source'!$A590</f>
        <v>3.4 MS2</v>
      </c>
      <c r="I591" t="str">
        <f>'Legacy Export Source'!$B590</f>
        <v>Not assessed</v>
      </c>
    </row>
    <row r="592" spans="1:9" x14ac:dyDescent="0.35">
      <c r="A592" t="str">
        <f>IF('Board Summary'!$B$5="","",'Board Summary'!$B$5)</f>
        <v/>
      </c>
      <c r="B592" t="str">
        <f>IF('Board Summary'!$B$6="","",'Board Summary'!$B$6)</f>
        <v/>
      </c>
      <c r="C592" t="str">
        <f>IF('Board Summary'!$B$7="","",'Board Summary'!$B$7)</f>
        <v/>
      </c>
      <c r="D592" t="str">
        <f>IF('Board Summary'!$B$8="","",'Board Summary'!$B$8)</f>
        <v/>
      </c>
      <c r="E592" s="33" t="str">
        <f>IF('Board Summary'!$B$9="","",'Board Summary'!$B$9)</f>
        <v/>
      </c>
      <c r="F592" s="33" t="str">
        <f>IF('Board Summary'!$C$9="","",'Board Summary'!$C$9)</f>
        <v/>
      </c>
      <c r="G592" s="33" t="str">
        <f>IF('Board Summary'!$E$9="","",'Board Summary'!$E$9)</f>
        <v/>
      </c>
      <c r="H592" t="str">
        <f>'Legacy Export Source'!$A591</f>
        <v>3.4 MS3</v>
      </c>
      <c r="I592" t="str">
        <f>'Legacy Export Source'!$B591</f>
        <v>Not assessed</v>
      </c>
    </row>
    <row r="593" spans="1:9" x14ac:dyDescent="0.35">
      <c r="A593" t="str">
        <f>IF('Board Summary'!$B$5="","",'Board Summary'!$B$5)</f>
        <v/>
      </c>
      <c r="B593" t="str">
        <f>IF('Board Summary'!$B$6="","",'Board Summary'!$B$6)</f>
        <v/>
      </c>
      <c r="C593" t="str">
        <f>IF('Board Summary'!$B$7="","",'Board Summary'!$B$7)</f>
        <v/>
      </c>
      <c r="D593" t="str">
        <f>IF('Board Summary'!$B$8="","",'Board Summary'!$B$8)</f>
        <v/>
      </c>
      <c r="E593" s="33" t="str">
        <f>IF('Board Summary'!$B$9="","",'Board Summary'!$B$9)</f>
        <v/>
      </c>
      <c r="F593" s="33" t="str">
        <f>IF('Board Summary'!$C$9="","",'Board Summary'!$C$9)</f>
        <v/>
      </c>
      <c r="G593" s="33" t="str">
        <f>IF('Board Summary'!$E$9="","",'Board Summary'!$E$9)</f>
        <v/>
      </c>
      <c r="H593" t="str">
        <f>'Legacy Export Source'!$A592</f>
        <v>3.4 MS4</v>
      </c>
      <c r="I593" t="str">
        <f>'Legacy Export Source'!$B592</f>
        <v>Not assessed</v>
      </c>
    </row>
    <row r="594" spans="1:9" x14ac:dyDescent="0.35">
      <c r="A594" t="str">
        <f>IF('Board Summary'!$B$5="","",'Board Summary'!$B$5)</f>
        <v/>
      </c>
      <c r="B594" t="str">
        <f>IF('Board Summary'!$B$6="","",'Board Summary'!$B$6)</f>
        <v/>
      </c>
      <c r="C594" t="str">
        <f>IF('Board Summary'!$B$7="","",'Board Summary'!$B$7)</f>
        <v/>
      </c>
      <c r="D594" t="str">
        <f>IF('Board Summary'!$B$8="","",'Board Summary'!$B$8)</f>
        <v/>
      </c>
      <c r="E594" s="33" t="str">
        <f>IF('Board Summary'!$B$9="","",'Board Summary'!$B$9)</f>
        <v/>
      </c>
      <c r="F594" s="33" t="str">
        <f>IF('Board Summary'!$C$9="","",'Board Summary'!$C$9)</f>
        <v/>
      </c>
      <c r="G594" s="33" t="str">
        <f>IF('Board Summary'!$E$9="","",'Board Summary'!$E$9)</f>
        <v/>
      </c>
      <c r="H594" t="str">
        <f>'Legacy Export Source'!$A593</f>
        <v>3.4 MS5</v>
      </c>
      <c r="I594" t="str">
        <f>'Legacy Export Source'!$B593</f>
        <v>Not assessed</v>
      </c>
    </row>
    <row r="595" spans="1:9" x14ac:dyDescent="0.35">
      <c r="A595" t="str">
        <f>IF('Board Summary'!$B$5="","",'Board Summary'!$B$5)</f>
        <v/>
      </c>
      <c r="B595" t="str">
        <f>IF('Board Summary'!$B$6="","",'Board Summary'!$B$6)</f>
        <v/>
      </c>
      <c r="C595" t="str">
        <f>IF('Board Summary'!$B$7="","",'Board Summary'!$B$7)</f>
        <v/>
      </c>
      <c r="D595" t="str">
        <f>IF('Board Summary'!$B$8="","",'Board Summary'!$B$8)</f>
        <v/>
      </c>
      <c r="E595" s="33" t="str">
        <f>IF('Board Summary'!$B$9="","",'Board Summary'!$B$9)</f>
        <v/>
      </c>
      <c r="F595" s="33" t="str">
        <f>IF('Board Summary'!$C$9="","",'Board Summary'!$C$9)</f>
        <v/>
      </c>
      <c r="G595" s="33" t="str">
        <f>IF('Board Summary'!$E$9="","",'Board Summary'!$E$9)</f>
        <v/>
      </c>
      <c r="H595" t="str">
        <f>'Legacy Export Source'!$A594</f>
        <v>3.4 MS6</v>
      </c>
      <c r="I595" t="str">
        <f>'Legacy Export Source'!$B594</f>
        <v>Not assessed</v>
      </c>
    </row>
    <row r="596" spans="1:9" x14ac:dyDescent="0.35">
      <c r="A596" t="str">
        <f>IF('Board Summary'!$B$5="","",'Board Summary'!$B$5)</f>
        <v/>
      </c>
      <c r="B596" t="str">
        <f>IF('Board Summary'!$B$6="","",'Board Summary'!$B$6)</f>
        <v/>
      </c>
      <c r="C596" t="str">
        <f>IF('Board Summary'!$B$7="","",'Board Summary'!$B$7)</f>
        <v/>
      </c>
      <c r="D596" t="str">
        <f>IF('Board Summary'!$B$8="","",'Board Summary'!$B$8)</f>
        <v/>
      </c>
      <c r="E596" s="33" t="str">
        <f>IF('Board Summary'!$B$9="","",'Board Summary'!$B$9)</f>
        <v/>
      </c>
      <c r="F596" s="33" t="str">
        <f>IF('Board Summary'!$C$9="","",'Board Summary'!$C$9)</f>
        <v/>
      </c>
      <c r="G596" s="33" t="str">
        <f>IF('Board Summary'!$E$9="","",'Board Summary'!$E$9)</f>
        <v/>
      </c>
      <c r="H596" t="str">
        <f>'Legacy Export Source'!$A595</f>
        <v>3.4 QR1</v>
      </c>
      <c r="I596" t="str">
        <f>'Legacy Export Source'!$B595</f>
        <v>Not assessed</v>
      </c>
    </row>
    <row r="597" spans="1:9" x14ac:dyDescent="0.35">
      <c r="A597" t="str">
        <f>IF('Board Summary'!$B$5="","",'Board Summary'!$B$5)</f>
        <v/>
      </c>
      <c r="B597" t="str">
        <f>IF('Board Summary'!$B$6="","",'Board Summary'!$B$6)</f>
        <v/>
      </c>
      <c r="C597" t="str">
        <f>IF('Board Summary'!$B$7="","",'Board Summary'!$B$7)</f>
        <v/>
      </c>
      <c r="D597" t="str">
        <f>IF('Board Summary'!$B$8="","",'Board Summary'!$B$8)</f>
        <v/>
      </c>
      <c r="E597" s="33" t="str">
        <f>IF('Board Summary'!$B$9="","",'Board Summary'!$B$9)</f>
        <v/>
      </c>
      <c r="F597" s="33" t="str">
        <f>IF('Board Summary'!$C$9="","",'Board Summary'!$C$9)</f>
        <v/>
      </c>
      <c r="G597" s="33" t="str">
        <f>IF('Board Summary'!$E$9="","",'Board Summary'!$E$9)</f>
        <v/>
      </c>
      <c r="H597" t="str">
        <f>'Legacy Export Source'!$A596</f>
        <v>3.4 QR2</v>
      </c>
      <c r="I597" t="str">
        <f>'Legacy Export Source'!$B596</f>
        <v>Not assessed</v>
      </c>
    </row>
    <row r="598" spans="1:9" x14ac:dyDescent="0.35">
      <c r="A598" t="str">
        <f>IF('Board Summary'!$B$5="","",'Board Summary'!$B$5)</f>
        <v/>
      </c>
      <c r="B598" t="str">
        <f>IF('Board Summary'!$B$6="","",'Board Summary'!$B$6)</f>
        <v/>
      </c>
      <c r="C598" t="str">
        <f>IF('Board Summary'!$B$7="","",'Board Summary'!$B$7)</f>
        <v/>
      </c>
      <c r="D598" t="str">
        <f>IF('Board Summary'!$B$8="","",'Board Summary'!$B$8)</f>
        <v/>
      </c>
      <c r="E598" s="33" t="str">
        <f>IF('Board Summary'!$B$9="","",'Board Summary'!$B$9)</f>
        <v/>
      </c>
      <c r="F598" s="33" t="str">
        <f>IF('Board Summary'!$C$9="","",'Board Summary'!$C$9)</f>
        <v/>
      </c>
      <c r="G598" s="33" t="str">
        <f>IF('Board Summary'!$E$9="","",'Board Summary'!$E$9)</f>
        <v/>
      </c>
      <c r="H598" t="str">
        <f>'Legacy Export Source'!$A597</f>
        <v>3.4 QR3</v>
      </c>
      <c r="I598" t="str">
        <f>'Legacy Export Source'!$B597</f>
        <v>Not assessed</v>
      </c>
    </row>
    <row r="599" spans="1:9" x14ac:dyDescent="0.35">
      <c r="A599" t="str">
        <f>IF('Board Summary'!$B$5="","",'Board Summary'!$B$5)</f>
        <v/>
      </c>
      <c r="B599" t="str">
        <f>IF('Board Summary'!$B$6="","",'Board Summary'!$B$6)</f>
        <v/>
      </c>
      <c r="C599" t="str">
        <f>IF('Board Summary'!$B$7="","",'Board Summary'!$B$7)</f>
        <v/>
      </c>
      <c r="D599" t="str">
        <f>IF('Board Summary'!$B$8="","",'Board Summary'!$B$8)</f>
        <v/>
      </c>
      <c r="E599" s="33" t="str">
        <f>IF('Board Summary'!$B$9="","",'Board Summary'!$B$9)</f>
        <v/>
      </c>
      <c r="F599" s="33" t="str">
        <f>IF('Board Summary'!$C$9="","",'Board Summary'!$C$9)</f>
        <v/>
      </c>
      <c r="G599" s="33" t="str">
        <f>IF('Board Summary'!$E$9="","",'Board Summary'!$E$9)</f>
        <v/>
      </c>
      <c r="H599" t="str">
        <f>'Legacy Export Source'!$A598</f>
        <v>3.4 QR4</v>
      </c>
      <c r="I599" t="str">
        <f>'Legacy Export Source'!$B598</f>
        <v>Not assessed</v>
      </c>
    </row>
    <row r="600" spans="1:9" x14ac:dyDescent="0.35">
      <c r="A600" t="str">
        <f>IF('Board Summary'!$B$5="","",'Board Summary'!$B$5)</f>
        <v/>
      </c>
      <c r="B600" t="str">
        <f>IF('Board Summary'!$B$6="","",'Board Summary'!$B$6)</f>
        <v/>
      </c>
      <c r="C600" t="str">
        <f>IF('Board Summary'!$B$7="","",'Board Summary'!$B$7)</f>
        <v/>
      </c>
      <c r="D600" t="str">
        <f>IF('Board Summary'!$B$8="","",'Board Summary'!$B$8)</f>
        <v/>
      </c>
      <c r="E600" s="33" t="str">
        <f>IF('Board Summary'!$B$9="","",'Board Summary'!$B$9)</f>
        <v/>
      </c>
      <c r="F600" s="33" t="str">
        <f>IF('Board Summary'!$C$9="","",'Board Summary'!$C$9)</f>
        <v/>
      </c>
      <c r="G600" s="33" t="str">
        <f>IF('Board Summary'!$E$9="","",'Board Summary'!$E$9)</f>
        <v/>
      </c>
      <c r="H600" t="str">
        <f>'Legacy Export Source'!$A599</f>
        <v>3.4 QR5</v>
      </c>
      <c r="I600" t="str">
        <f>'Legacy Export Source'!$B599</f>
        <v>Not assessed</v>
      </c>
    </row>
    <row r="601" spans="1:9" x14ac:dyDescent="0.35">
      <c r="A601" t="str">
        <f>IF('Board Summary'!$B$5="","",'Board Summary'!$B$5)</f>
        <v/>
      </c>
      <c r="B601" t="str">
        <f>IF('Board Summary'!$B$6="","",'Board Summary'!$B$6)</f>
        <v/>
      </c>
      <c r="C601" t="str">
        <f>IF('Board Summary'!$B$7="","",'Board Summary'!$B$7)</f>
        <v/>
      </c>
      <c r="D601" t="str">
        <f>IF('Board Summary'!$B$8="","",'Board Summary'!$B$8)</f>
        <v/>
      </c>
      <c r="E601" s="33" t="str">
        <f>IF('Board Summary'!$B$9="","",'Board Summary'!$B$9)</f>
        <v/>
      </c>
      <c r="F601" s="33" t="str">
        <f>IF('Board Summary'!$C$9="","",'Board Summary'!$C$9)</f>
        <v/>
      </c>
      <c r="G601" s="33" t="str">
        <f>IF('Board Summary'!$E$9="","",'Board Summary'!$E$9)</f>
        <v/>
      </c>
      <c r="H601" t="str">
        <f>'Legacy Export Source'!$A600</f>
        <v>3.4 QR6</v>
      </c>
      <c r="I601" t="str">
        <f>'Legacy Export Source'!$B600</f>
        <v>Not assessed</v>
      </c>
    </row>
    <row r="602" spans="1:9" x14ac:dyDescent="0.35">
      <c r="A602" t="str">
        <f>IF('Board Summary'!$B$5="","",'Board Summary'!$B$5)</f>
        <v/>
      </c>
      <c r="B602" t="str">
        <f>IF('Board Summary'!$B$6="","",'Board Summary'!$B$6)</f>
        <v/>
      </c>
      <c r="C602" t="str">
        <f>IF('Board Summary'!$B$7="","",'Board Summary'!$B$7)</f>
        <v/>
      </c>
      <c r="D602" t="str">
        <f>IF('Board Summary'!$B$8="","",'Board Summary'!$B$8)</f>
        <v/>
      </c>
      <c r="E602" s="33" t="str">
        <f>IF('Board Summary'!$B$9="","",'Board Summary'!$B$9)</f>
        <v/>
      </c>
      <c r="F602" s="33" t="str">
        <f>IF('Board Summary'!$C$9="","",'Board Summary'!$C$9)</f>
        <v/>
      </c>
      <c r="G602" s="33" t="str">
        <f>IF('Board Summary'!$E$9="","",'Board Summary'!$E$9)</f>
        <v/>
      </c>
      <c r="H602" t="str">
        <f>'Legacy Export Source'!$A601</f>
        <v>3.4 QR7</v>
      </c>
      <c r="I602" t="str">
        <f>'Legacy Export Source'!$B601</f>
        <v>Not assessed</v>
      </c>
    </row>
    <row r="603" spans="1:9" x14ac:dyDescent="0.35">
      <c r="A603" t="str">
        <f>IF('Board Summary'!$B$5="","",'Board Summary'!$B$5)</f>
        <v/>
      </c>
      <c r="B603" t="str">
        <f>IF('Board Summary'!$B$6="","",'Board Summary'!$B$6)</f>
        <v/>
      </c>
      <c r="C603" t="str">
        <f>IF('Board Summary'!$B$7="","",'Board Summary'!$B$7)</f>
        <v/>
      </c>
      <c r="D603" t="str">
        <f>IF('Board Summary'!$B$8="","",'Board Summary'!$B$8)</f>
        <v/>
      </c>
      <c r="E603" s="33" t="str">
        <f>IF('Board Summary'!$B$9="","",'Board Summary'!$B$9)</f>
        <v/>
      </c>
      <c r="F603" s="33" t="str">
        <f>IF('Board Summary'!$C$9="","",'Board Summary'!$C$9)</f>
        <v/>
      </c>
      <c r="G603" s="33" t="str">
        <f>IF('Board Summary'!$E$9="","",'Board Summary'!$E$9)</f>
        <v/>
      </c>
      <c r="H603" t="str">
        <f>'Legacy Export Source'!$A602</f>
        <v>3.4 QR8</v>
      </c>
      <c r="I603" t="str">
        <f>'Legacy Export Source'!$B602</f>
        <v>Not assessed</v>
      </c>
    </row>
    <row r="604" spans="1:9" x14ac:dyDescent="0.35">
      <c r="A604" t="str">
        <f>IF('Board Summary'!$B$5="","",'Board Summary'!$B$5)</f>
        <v/>
      </c>
      <c r="B604" t="str">
        <f>IF('Board Summary'!$B$6="","",'Board Summary'!$B$6)</f>
        <v/>
      </c>
      <c r="C604" t="str">
        <f>IF('Board Summary'!$B$7="","",'Board Summary'!$B$7)</f>
        <v/>
      </c>
      <c r="D604" t="str">
        <f>IF('Board Summary'!$B$8="","",'Board Summary'!$B$8)</f>
        <v/>
      </c>
      <c r="E604" s="33" t="str">
        <f>IF('Board Summary'!$B$9="","",'Board Summary'!$B$9)</f>
        <v/>
      </c>
      <c r="F604" s="33" t="str">
        <f>IF('Board Summary'!$C$9="","",'Board Summary'!$C$9)</f>
        <v/>
      </c>
      <c r="G604" s="33" t="str">
        <f>IF('Board Summary'!$E$9="","",'Board Summary'!$E$9)</f>
        <v/>
      </c>
      <c r="H604" t="str">
        <f>'Legacy Export Source'!$A603</f>
        <v>3.4 QR9</v>
      </c>
      <c r="I604" t="str">
        <f>'Legacy Export Source'!$B603</f>
        <v>Not assessed</v>
      </c>
    </row>
    <row r="605" spans="1:9" x14ac:dyDescent="0.35">
      <c r="A605" t="str">
        <f>IF('Board Summary'!$B$5="","",'Board Summary'!$B$5)</f>
        <v/>
      </c>
      <c r="B605" t="str">
        <f>IF('Board Summary'!$B$6="","",'Board Summary'!$B$6)</f>
        <v/>
      </c>
      <c r="C605" t="str">
        <f>IF('Board Summary'!$B$7="","",'Board Summary'!$B$7)</f>
        <v/>
      </c>
      <c r="D605" t="str">
        <f>IF('Board Summary'!$B$8="","",'Board Summary'!$B$8)</f>
        <v/>
      </c>
      <c r="E605" s="33" t="str">
        <f>IF('Board Summary'!$B$9="","",'Board Summary'!$B$9)</f>
        <v/>
      </c>
      <c r="F605" s="33" t="str">
        <f>IF('Board Summary'!$C$9="","",'Board Summary'!$C$9)</f>
        <v/>
      </c>
      <c r="G605" s="33" t="str">
        <f>IF('Board Summary'!$E$9="","",'Board Summary'!$E$9)</f>
        <v/>
      </c>
      <c r="H605" t="str">
        <f>'Legacy Export Source'!$A604</f>
        <v>3.4 QR10</v>
      </c>
      <c r="I605" t="str">
        <f>'Legacy Export Source'!$B604</f>
        <v>Not assessed</v>
      </c>
    </row>
    <row r="606" spans="1:9" x14ac:dyDescent="0.35">
      <c r="A606" t="str">
        <f>IF('Board Summary'!$B$5="","",'Board Summary'!$B$5)</f>
        <v/>
      </c>
      <c r="B606" t="str">
        <f>IF('Board Summary'!$B$6="","",'Board Summary'!$B$6)</f>
        <v/>
      </c>
      <c r="C606" t="str">
        <f>IF('Board Summary'!$B$7="","",'Board Summary'!$B$7)</f>
        <v/>
      </c>
      <c r="D606" t="str">
        <f>IF('Board Summary'!$B$8="","",'Board Summary'!$B$8)</f>
        <v/>
      </c>
      <c r="E606" s="33" t="str">
        <f>IF('Board Summary'!$B$9="","",'Board Summary'!$B$9)</f>
        <v/>
      </c>
      <c r="F606" s="33" t="str">
        <f>IF('Board Summary'!$C$9="","",'Board Summary'!$C$9)</f>
        <v/>
      </c>
      <c r="G606" s="33" t="str">
        <f>IF('Board Summary'!$E$9="","",'Board Summary'!$E$9)</f>
        <v/>
      </c>
      <c r="H606" t="str">
        <f>'Legacy Export Source'!$A605</f>
        <v>3.5 MS1</v>
      </c>
      <c r="I606" t="str">
        <f>'Legacy Export Source'!$B605</f>
        <v>Not assessed</v>
      </c>
    </row>
    <row r="607" spans="1:9" x14ac:dyDescent="0.35">
      <c r="A607" t="str">
        <f>IF('Board Summary'!$B$5="","",'Board Summary'!$B$5)</f>
        <v/>
      </c>
      <c r="B607" t="str">
        <f>IF('Board Summary'!$B$6="","",'Board Summary'!$B$6)</f>
        <v/>
      </c>
      <c r="C607" t="str">
        <f>IF('Board Summary'!$B$7="","",'Board Summary'!$B$7)</f>
        <v/>
      </c>
      <c r="D607" t="str">
        <f>IF('Board Summary'!$B$8="","",'Board Summary'!$B$8)</f>
        <v/>
      </c>
      <c r="E607" s="33" t="str">
        <f>IF('Board Summary'!$B$9="","",'Board Summary'!$B$9)</f>
        <v/>
      </c>
      <c r="F607" s="33" t="str">
        <f>IF('Board Summary'!$C$9="","",'Board Summary'!$C$9)</f>
        <v/>
      </c>
      <c r="G607" s="33" t="str">
        <f>IF('Board Summary'!$E$9="","",'Board Summary'!$E$9)</f>
        <v/>
      </c>
      <c r="H607" t="str">
        <f>'Legacy Export Source'!$A606</f>
        <v>3.5 MS2</v>
      </c>
      <c r="I607" t="str">
        <f>'Legacy Export Source'!$B606</f>
        <v>Not assessed</v>
      </c>
    </row>
    <row r="608" spans="1:9" x14ac:dyDescent="0.35">
      <c r="A608" t="str">
        <f>IF('Board Summary'!$B$5="","",'Board Summary'!$B$5)</f>
        <v/>
      </c>
      <c r="B608" t="str">
        <f>IF('Board Summary'!$B$6="","",'Board Summary'!$B$6)</f>
        <v/>
      </c>
      <c r="C608" t="str">
        <f>IF('Board Summary'!$B$7="","",'Board Summary'!$B$7)</f>
        <v/>
      </c>
      <c r="D608" t="str">
        <f>IF('Board Summary'!$B$8="","",'Board Summary'!$B$8)</f>
        <v/>
      </c>
      <c r="E608" s="33" t="str">
        <f>IF('Board Summary'!$B$9="","",'Board Summary'!$B$9)</f>
        <v/>
      </c>
      <c r="F608" s="33" t="str">
        <f>IF('Board Summary'!$C$9="","",'Board Summary'!$C$9)</f>
        <v/>
      </c>
      <c r="G608" s="33" t="str">
        <f>IF('Board Summary'!$E$9="","",'Board Summary'!$E$9)</f>
        <v/>
      </c>
      <c r="H608" t="str">
        <f>'Legacy Export Source'!$A607</f>
        <v>3.5 MS3</v>
      </c>
      <c r="I608" t="str">
        <f>'Legacy Export Source'!$B607</f>
        <v>Not assessed</v>
      </c>
    </row>
    <row r="609" spans="1:9" x14ac:dyDescent="0.35">
      <c r="A609" t="str">
        <f>IF('Board Summary'!$B$5="","",'Board Summary'!$B$5)</f>
        <v/>
      </c>
      <c r="B609" t="str">
        <f>IF('Board Summary'!$B$6="","",'Board Summary'!$B$6)</f>
        <v/>
      </c>
      <c r="C609" t="str">
        <f>IF('Board Summary'!$B$7="","",'Board Summary'!$B$7)</f>
        <v/>
      </c>
      <c r="D609" t="str">
        <f>IF('Board Summary'!$B$8="","",'Board Summary'!$B$8)</f>
        <v/>
      </c>
      <c r="E609" s="33" t="str">
        <f>IF('Board Summary'!$B$9="","",'Board Summary'!$B$9)</f>
        <v/>
      </c>
      <c r="F609" s="33" t="str">
        <f>IF('Board Summary'!$C$9="","",'Board Summary'!$C$9)</f>
        <v/>
      </c>
      <c r="G609" s="33" t="str">
        <f>IF('Board Summary'!$E$9="","",'Board Summary'!$E$9)</f>
        <v/>
      </c>
      <c r="H609" t="str">
        <f>'Legacy Export Source'!$A608</f>
        <v>3.5 MS4</v>
      </c>
      <c r="I609" t="str">
        <f>'Legacy Export Source'!$B608</f>
        <v>Not assessed</v>
      </c>
    </row>
    <row r="610" spans="1:9" x14ac:dyDescent="0.35">
      <c r="A610" t="str">
        <f>IF('Board Summary'!$B$5="","",'Board Summary'!$B$5)</f>
        <v/>
      </c>
      <c r="B610" t="str">
        <f>IF('Board Summary'!$B$6="","",'Board Summary'!$B$6)</f>
        <v/>
      </c>
      <c r="C610" t="str">
        <f>IF('Board Summary'!$B$7="","",'Board Summary'!$B$7)</f>
        <v/>
      </c>
      <c r="D610" t="str">
        <f>IF('Board Summary'!$B$8="","",'Board Summary'!$B$8)</f>
        <v/>
      </c>
      <c r="E610" s="33" t="str">
        <f>IF('Board Summary'!$B$9="","",'Board Summary'!$B$9)</f>
        <v/>
      </c>
      <c r="F610" s="33" t="str">
        <f>IF('Board Summary'!$C$9="","",'Board Summary'!$C$9)</f>
        <v/>
      </c>
      <c r="G610" s="33" t="str">
        <f>IF('Board Summary'!$E$9="","",'Board Summary'!$E$9)</f>
        <v/>
      </c>
      <c r="H610" t="str">
        <f>'Legacy Export Source'!$A609</f>
        <v>3.5 MS5</v>
      </c>
      <c r="I610" t="str">
        <f>'Legacy Export Source'!$B609</f>
        <v>Not assessed</v>
      </c>
    </row>
    <row r="611" spans="1:9" x14ac:dyDescent="0.35">
      <c r="A611" t="str">
        <f>IF('Board Summary'!$B$5="","",'Board Summary'!$B$5)</f>
        <v/>
      </c>
      <c r="B611" t="str">
        <f>IF('Board Summary'!$B$6="","",'Board Summary'!$B$6)</f>
        <v/>
      </c>
      <c r="C611" t="str">
        <f>IF('Board Summary'!$B$7="","",'Board Summary'!$B$7)</f>
        <v/>
      </c>
      <c r="D611" t="str">
        <f>IF('Board Summary'!$B$8="","",'Board Summary'!$B$8)</f>
        <v/>
      </c>
      <c r="E611" s="33" t="str">
        <f>IF('Board Summary'!$B$9="","",'Board Summary'!$B$9)</f>
        <v/>
      </c>
      <c r="F611" s="33" t="str">
        <f>IF('Board Summary'!$C$9="","",'Board Summary'!$C$9)</f>
        <v/>
      </c>
      <c r="G611" s="33" t="str">
        <f>IF('Board Summary'!$E$9="","",'Board Summary'!$E$9)</f>
        <v/>
      </c>
      <c r="H611" t="str">
        <f>'Legacy Export Source'!$A610</f>
        <v>3.5 MS6</v>
      </c>
      <c r="I611" t="str">
        <f>'Legacy Export Source'!$B610</f>
        <v>Not assessed</v>
      </c>
    </row>
    <row r="612" spans="1:9" x14ac:dyDescent="0.35">
      <c r="A612" t="str">
        <f>IF('Board Summary'!$B$5="","",'Board Summary'!$B$5)</f>
        <v/>
      </c>
      <c r="B612" t="str">
        <f>IF('Board Summary'!$B$6="","",'Board Summary'!$B$6)</f>
        <v/>
      </c>
      <c r="C612" t="str">
        <f>IF('Board Summary'!$B$7="","",'Board Summary'!$B$7)</f>
        <v/>
      </c>
      <c r="D612" t="str">
        <f>IF('Board Summary'!$B$8="","",'Board Summary'!$B$8)</f>
        <v/>
      </c>
      <c r="E612" s="33" t="str">
        <f>IF('Board Summary'!$B$9="","",'Board Summary'!$B$9)</f>
        <v/>
      </c>
      <c r="F612" s="33" t="str">
        <f>IF('Board Summary'!$C$9="","",'Board Summary'!$C$9)</f>
        <v/>
      </c>
      <c r="G612" s="33" t="str">
        <f>IF('Board Summary'!$E$9="","",'Board Summary'!$E$9)</f>
        <v/>
      </c>
      <c r="H612" t="str">
        <f>'Legacy Export Source'!$A611</f>
        <v>3.5 MS7</v>
      </c>
      <c r="I612" t="str">
        <f>'Legacy Export Source'!$B611</f>
        <v>Not assessed</v>
      </c>
    </row>
    <row r="613" spans="1:9" x14ac:dyDescent="0.35">
      <c r="A613" t="str">
        <f>IF('Board Summary'!$B$5="","",'Board Summary'!$B$5)</f>
        <v/>
      </c>
      <c r="B613" t="str">
        <f>IF('Board Summary'!$B$6="","",'Board Summary'!$B$6)</f>
        <v/>
      </c>
      <c r="C613" t="str">
        <f>IF('Board Summary'!$B$7="","",'Board Summary'!$B$7)</f>
        <v/>
      </c>
      <c r="D613" t="str">
        <f>IF('Board Summary'!$B$8="","",'Board Summary'!$B$8)</f>
        <v/>
      </c>
      <c r="E613" s="33" t="str">
        <f>IF('Board Summary'!$B$9="","",'Board Summary'!$B$9)</f>
        <v/>
      </c>
      <c r="F613" s="33" t="str">
        <f>IF('Board Summary'!$C$9="","",'Board Summary'!$C$9)</f>
        <v/>
      </c>
      <c r="G613" s="33" t="str">
        <f>IF('Board Summary'!$E$9="","",'Board Summary'!$E$9)</f>
        <v/>
      </c>
      <c r="H613" t="str">
        <f>'Legacy Export Source'!$A612</f>
        <v>3.5 MS8</v>
      </c>
      <c r="I613" t="str">
        <f>'Legacy Export Source'!$B612</f>
        <v>Not assessed</v>
      </c>
    </row>
    <row r="614" spans="1:9" x14ac:dyDescent="0.35">
      <c r="A614" t="str">
        <f>IF('Board Summary'!$B$5="","",'Board Summary'!$B$5)</f>
        <v/>
      </c>
      <c r="B614" t="str">
        <f>IF('Board Summary'!$B$6="","",'Board Summary'!$B$6)</f>
        <v/>
      </c>
      <c r="C614" t="str">
        <f>IF('Board Summary'!$B$7="","",'Board Summary'!$B$7)</f>
        <v/>
      </c>
      <c r="D614" t="str">
        <f>IF('Board Summary'!$B$8="","",'Board Summary'!$B$8)</f>
        <v/>
      </c>
      <c r="E614" s="33" t="str">
        <f>IF('Board Summary'!$B$9="","",'Board Summary'!$B$9)</f>
        <v/>
      </c>
      <c r="F614" s="33" t="str">
        <f>IF('Board Summary'!$C$9="","",'Board Summary'!$C$9)</f>
        <v/>
      </c>
      <c r="G614" s="33" t="str">
        <f>IF('Board Summary'!$E$9="","",'Board Summary'!$E$9)</f>
        <v/>
      </c>
      <c r="H614" t="str">
        <f>'Legacy Export Source'!$A613</f>
        <v>3.5 MS9</v>
      </c>
      <c r="I614" t="str">
        <f>'Legacy Export Source'!$B613</f>
        <v>Not assessed</v>
      </c>
    </row>
    <row r="615" spans="1:9" x14ac:dyDescent="0.35">
      <c r="A615" t="str">
        <f>IF('Board Summary'!$B$5="","",'Board Summary'!$B$5)</f>
        <v/>
      </c>
      <c r="B615" t="str">
        <f>IF('Board Summary'!$B$6="","",'Board Summary'!$B$6)</f>
        <v/>
      </c>
      <c r="C615" t="str">
        <f>IF('Board Summary'!$B$7="","",'Board Summary'!$B$7)</f>
        <v/>
      </c>
      <c r="D615" t="str">
        <f>IF('Board Summary'!$B$8="","",'Board Summary'!$B$8)</f>
        <v/>
      </c>
      <c r="E615" s="33" t="str">
        <f>IF('Board Summary'!$B$9="","",'Board Summary'!$B$9)</f>
        <v/>
      </c>
      <c r="F615" s="33" t="str">
        <f>IF('Board Summary'!$C$9="","",'Board Summary'!$C$9)</f>
        <v/>
      </c>
      <c r="G615" s="33" t="str">
        <f>IF('Board Summary'!$E$9="","",'Board Summary'!$E$9)</f>
        <v/>
      </c>
      <c r="H615" t="str">
        <f>'Legacy Export Source'!$A614</f>
        <v>3.5 MS10</v>
      </c>
      <c r="I615" t="str">
        <f>'Legacy Export Source'!$B614</f>
        <v>Not assessed</v>
      </c>
    </row>
    <row r="616" spans="1:9" x14ac:dyDescent="0.35">
      <c r="A616" t="str">
        <f>IF('Board Summary'!$B$5="","",'Board Summary'!$B$5)</f>
        <v/>
      </c>
      <c r="B616" t="str">
        <f>IF('Board Summary'!$B$6="","",'Board Summary'!$B$6)</f>
        <v/>
      </c>
      <c r="C616" t="str">
        <f>IF('Board Summary'!$B$7="","",'Board Summary'!$B$7)</f>
        <v/>
      </c>
      <c r="D616" t="str">
        <f>IF('Board Summary'!$B$8="","",'Board Summary'!$B$8)</f>
        <v/>
      </c>
      <c r="E616" s="33" t="str">
        <f>IF('Board Summary'!$B$9="","",'Board Summary'!$B$9)</f>
        <v/>
      </c>
      <c r="F616" s="33" t="str">
        <f>IF('Board Summary'!$C$9="","",'Board Summary'!$C$9)</f>
        <v/>
      </c>
      <c r="G616" s="33" t="str">
        <f>IF('Board Summary'!$E$9="","",'Board Summary'!$E$9)</f>
        <v/>
      </c>
      <c r="H616" t="str">
        <f>'Legacy Export Source'!$A615</f>
        <v>3.5 MS11</v>
      </c>
      <c r="I616" t="str">
        <f>'Legacy Export Source'!$B615</f>
        <v>Not assessed</v>
      </c>
    </row>
    <row r="617" spans="1:9" x14ac:dyDescent="0.35">
      <c r="A617" t="str">
        <f>IF('Board Summary'!$B$5="","",'Board Summary'!$B$5)</f>
        <v/>
      </c>
      <c r="B617" t="str">
        <f>IF('Board Summary'!$B$6="","",'Board Summary'!$B$6)</f>
        <v/>
      </c>
      <c r="C617" t="str">
        <f>IF('Board Summary'!$B$7="","",'Board Summary'!$B$7)</f>
        <v/>
      </c>
      <c r="D617" t="str">
        <f>IF('Board Summary'!$B$8="","",'Board Summary'!$B$8)</f>
        <v/>
      </c>
      <c r="E617" s="33" t="str">
        <f>IF('Board Summary'!$B$9="","",'Board Summary'!$B$9)</f>
        <v/>
      </c>
      <c r="F617" s="33" t="str">
        <f>IF('Board Summary'!$C$9="","",'Board Summary'!$C$9)</f>
        <v/>
      </c>
      <c r="G617" s="33" t="str">
        <f>IF('Board Summary'!$E$9="","",'Board Summary'!$E$9)</f>
        <v/>
      </c>
      <c r="H617" t="str">
        <f>'Legacy Export Source'!$A616</f>
        <v>3.5 MS12</v>
      </c>
      <c r="I617" t="str">
        <f>'Legacy Export Source'!$B616</f>
        <v>Not assessed</v>
      </c>
    </row>
    <row r="618" spans="1:9" x14ac:dyDescent="0.35">
      <c r="A618" t="str">
        <f>IF('Board Summary'!$B$5="","",'Board Summary'!$B$5)</f>
        <v/>
      </c>
      <c r="B618" t="str">
        <f>IF('Board Summary'!$B$6="","",'Board Summary'!$B$6)</f>
        <v/>
      </c>
      <c r="C618" t="str">
        <f>IF('Board Summary'!$B$7="","",'Board Summary'!$B$7)</f>
        <v/>
      </c>
      <c r="D618" t="str">
        <f>IF('Board Summary'!$B$8="","",'Board Summary'!$B$8)</f>
        <v/>
      </c>
      <c r="E618" s="33" t="str">
        <f>IF('Board Summary'!$B$9="","",'Board Summary'!$B$9)</f>
        <v/>
      </c>
      <c r="F618" s="33" t="str">
        <f>IF('Board Summary'!$C$9="","",'Board Summary'!$C$9)</f>
        <v/>
      </c>
      <c r="G618" s="33" t="str">
        <f>IF('Board Summary'!$E$9="","",'Board Summary'!$E$9)</f>
        <v/>
      </c>
      <c r="H618" t="str">
        <f>'Legacy Export Source'!$A617</f>
        <v>3.5 QR1</v>
      </c>
      <c r="I618" t="str">
        <f>'Legacy Export Source'!$B617</f>
        <v>Not assessed</v>
      </c>
    </row>
    <row r="619" spans="1:9" x14ac:dyDescent="0.35">
      <c r="A619" t="str">
        <f>IF('Board Summary'!$B$5="","",'Board Summary'!$B$5)</f>
        <v/>
      </c>
      <c r="B619" t="str">
        <f>IF('Board Summary'!$B$6="","",'Board Summary'!$B$6)</f>
        <v/>
      </c>
      <c r="C619" t="str">
        <f>IF('Board Summary'!$B$7="","",'Board Summary'!$B$7)</f>
        <v/>
      </c>
      <c r="D619" t="str">
        <f>IF('Board Summary'!$B$8="","",'Board Summary'!$B$8)</f>
        <v/>
      </c>
      <c r="E619" s="33" t="str">
        <f>IF('Board Summary'!$B$9="","",'Board Summary'!$B$9)</f>
        <v/>
      </c>
      <c r="F619" s="33" t="str">
        <f>IF('Board Summary'!$C$9="","",'Board Summary'!$C$9)</f>
        <v/>
      </c>
      <c r="G619" s="33" t="str">
        <f>IF('Board Summary'!$E$9="","",'Board Summary'!$E$9)</f>
        <v/>
      </c>
      <c r="H619" t="str">
        <f>'Legacy Export Source'!$A618</f>
        <v>3.5 QR2</v>
      </c>
      <c r="I619" t="str">
        <f>'Legacy Export Source'!$B618</f>
        <v>Not assessed</v>
      </c>
    </row>
    <row r="620" spans="1:9" x14ac:dyDescent="0.35">
      <c r="A620" t="str">
        <f>IF('Board Summary'!$B$5="","",'Board Summary'!$B$5)</f>
        <v/>
      </c>
      <c r="B620" t="str">
        <f>IF('Board Summary'!$B$6="","",'Board Summary'!$B$6)</f>
        <v/>
      </c>
      <c r="C620" t="str">
        <f>IF('Board Summary'!$B$7="","",'Board Summary'!$B$7)</f>
        <v/>
      </c>
      <c r="D620" t="str">
        <f>IF('Board Summary'!$B$8="","",'Board Summary'!$B$8)</f>
        <v/>
      </c>
      <c r="E620" s="33" t="str">
        <f>IF('Board Summary'!$B$9="","",'Board Summary'!$B$9)</f>
        <v/>
      </c>
      <c r="F620" s="33" t="str">
        <f>IF('Board Summary'!$C$9="","",'Board Summary'!$C$9)</f>
        <v/>
      </c>
      <c r="G620" s="33" t="str">
        <f>IF('Board Summary'!$E$9="","",'Board Summary'!$E$9)</f>
        <v/>
      </c>
      <c r="H620" t="str">
        <f>'Legacy Export Source'!$A619</f>
        <v>3.5 QR3</v>
      </c>
      <c r="I620" t="str">
        <f>'Legacy Export Source'!$B619</f>
        <v>Not assessed</v>
      </c>
    </row>
    <row r="621" spans="1:9" x14ac:dyDescent="0.35">
      <c r="A621" t="str">
        <f>IF('Board Summary'!$B$5="","",'Board Summary'!$B$5)</f>
        <v/>
      </c>
      <c r="B621" t="str">
        <f>IF('Board Summary'!$B$6="","",'Board Summary'!$B$6)</f>
        <v/>
      </c>
      <c r="C621" t="str">
        <f>IF('Board Summary'!$B$7="","",'Board Summary'!$B$7)</f>
        <v/>
      </c>
      <c r="D621" t="str">
        <f>IF('Board Summary'!$B$8="","",'Board Summary'!$B$8)</f>
        <v/>
      </c>
      <c r="E621" s="33" t="str">
        <f>IF('Board Summary'!$B$9="","",'Board Summary'!$B$9)</f>
        <v/>
      </c>
      <c r="F621" s="33" t="str">
        <f>IF('Board Summary'!$C$9="","",'Board Summary'!$C$9)</f>
        <v/>
      </c>
      <c r="G621" s="33" t="str">
        <f>IF('Board Summary'!$E$9="","",'Board Summary'!$E$9)</f>
        <v/>
      </c>
      <c r="H621" t="str">
        <f>'Legacy Export Source'!$A620</f>
        <v>3.5 QR4</v>
      </c>
      <c r="I621" t="str">
        <f>'Legacy Export Source'!$B620</f>
        <v>Not assessed</v>
      </c>
    </row>
    <row r="622" spans="1:9" x14ac:dyDescent="0.35">
      <c r="A622" t="str">
        <f>IF('Board Summary'!$B$5="","",'Board Summary'!$B$5)</f>
        <v/>
      </c>
      <c r="B622" t="str">
        <f>IF('Board Summary'!$B$6="","",'Board Summary'!$B$6)</f>
        <v/>
      </c>
      <c r="C622" t="str">
        <f>IF('Board Summary'!$B$7="","",'Board Summary'!$B$7)</f>
        <v/>
      </c>
      <c r="D622" t="str">
        <f>IF('Board Summary'!$B$8="","",'Board Summary'!$B$8)</f>
        <v/>
      </c>
      <c r="E622" s="33" t="str">
        <f>IF('Board Summary'!$B$9="","",'Board Summary'!$B$9)</f>
        <v/>
      </c>
      <c r="F622" s="33" t="str">
        <f>IF('Board Summary'!$C$9="","",'Board Summary'!$C$9)</f>
        <v/>
      </c>
      <c r="G622" s="33" t="str">
        <f>IF('Board Summary'!$E$9="","",'Board Summary'!$E$9)</f>
        <v/>
      </c>
      <c r="H622" t="str">
        <f>'Legacy Export Source'!$A621</f>
        <v>3.5 QR5</v>
      </c>
      <c r="I622" t="str">
        <f>'Legacy Export Source'!$B621</f>
        <v>Not assessed</v>
      </c>
    </row>
    <row r="623" spans="1:9" x14ac:dyDescent="0.35">
      <c r="A623" t="str">
        <f>IF('Board Summary'!$B$5="","",'Board Summary'!$B$5)</f>
        <v/>
      </c>
      <c r="B623" t="str">
        <f>IF('Board Summary'!$B$6="","",'Board Summary'!$B$6)</f>
        <v/>
      </c>
      <c r="C623" t="str">
        <f>IF('Board Summary'!$B$7="","",'Board Summary'!$B$7)</f>
        <v/>
      </c>
      <c r="D623" t="str">
        <f>IF('Board Summary'!$B$8="","",'Board Summary'!$B$8)</f>
        <v/>
      </c>
      <c r="E623" s="33" t="str">
        <f>IF('Board Summary'!$B$9="","",'Board Summary'!$B$9)</f>
        <v/>
      </c>
      <c r="F623" s="33" t="str">
        <f>IF('Board Summary'!$C$9="","",'Board Summary'!$C$9)</f>
        <v/>
      </c>
      <c r="G623" s="33" t="str">
        <f>IF('Board Summary'!$E$9="","",'Board Summary'!$E$9)</f>
        <v/>
      </c>
      <c r="H623" t="str">
        <f>'Legacy Export Source'!$A622</f>
        <v>3.5 QR6</v>
      </c>
      <c r="I623" t="str">
        <f>'Legacy Export Source'!$B622</f>
        <v>Not assessed</v>
      </c>
    </row>
    <row r="624" spans="1:9" x14ac:dyDescent="0.35">
      <c r="A624" t="str">
        <f>IF('Board Summary'!$B$5="","",'Board Summary'!$B$5)</f>
        <v/>
      </c>
      <c r="B624" t="str">
        <f>IF('Board Summary'!$B$6="","",'Board Summary'!$B$6)</f>
        <v/>
      </c>
      <c r="C624" t="str">
        <f>IF('Board Summary'!$B$7="","",'Board Summary'!$B$7)</f>
        <v/>
      </c>
      <c r="D624" t="str">
        <f>IF('Board Summary'!$B$8="","",'Board Summary'!$B$8)</f>
        <v/>
      </c>
      <c r="E624" s="33" t="str">
        <f>IF('Board Summary'!$B$9="","",'Board Summary'!$B$9)</f>
        <v/>
      </c>
      <c r="F624" s="33" t="str">
        <f>IF('Board Summary'!$C$9="","",'Board Summary'!$C$9)</f>
        <v/>
      </c>
      <c r="G624" s="33" t="str">
        <f>IF('Board Summary'!$E$9="","",'Board Summary'!$E$9)</f>
        <v/>
      </c>
      <c r="H624" t="str">
        <f>'Legacy Export Source'!$A623</f>
        <v>3.5 QR7</v>
      </c>
      <c r="I624" t="str">
        <f>'Legacy Export Source'!$B623</f>
        <v>Not assessed</v>
      </c>
    </row>
    <row r="625" spans="1:9" x14ac:dyDescent="0.35">
      <c r="A625" t="str">
        <f>IF('Board Summary'!$B$5="","",'Board Summary'!$B$5)</f>
        <v/>
      </c>
      <c r="B625" t="str">
        <f>IF('Board Summary'!$B$6="","",'Board Summary'!$B$6)</f>
        <v/>
      </c>
      <c r="C625" t="str">
        <f>IF('Board Summary'!$B$7="","",'Board Summary'!$B$7)</f>
        <v/>
      </c>
      <c r="D625" t="str">
        <f>IF('Board Summary'!$B$8="","",'Board Summary'!$B$8)</f>
        <v/>
      </c>
      <c r="E625" s="33" t="str">
        <f>IF('Board Summary'!$B$9="","",'Board Summary'!$B$9)</f>
        <v/>
      </c>
      <c r="F625" s="33" t="str">
        <f>IF('Board Summary'!$C$9="","",'Board Summary'!$C$9)</f>
        <v/>
      </c>
      <c r="G625" s="33" t="str">
        <f>IF('Board Summary'!$E$9="","",'Board Summary'!$E$9)</f>
        <v/>
      </c>
      <c r="H625" t="str">
        <f>'Legacy Export Source'!$A624</f>
        <v>3.6 MS1</v>
      </c>
      <c r="I625" t="str">
        <f>'Legacy Export Source'!$B624</f>
        <v>Not assessed</v>
      </c>
    </row>
    <row r="626" spans="1:9" x14ac:dyDescent="0.35">
      <c r="A626" t="str">
        <f>IF('Board Summary'!$B$5="","",'Board Summary'!$B$5)</f>
        <v/>
      </c>
      <c r="B626" t="str">
        <f>IF('Board Summary'!$B$6="","",'Board Summary'!$B$6)</f>
        <v/>
      </c>
      <c r="C626" t="str">
        <f>IF('Board Summary'!$B$7="","",'Board Summary'!$B$7)</f>
        <v/>
      </c>
      <c r="D626" t="str">
        <f>IF('Board Summary'!$B$8="","",'Board Summary'!$B$8)</f>
        <v/>
      </c>
      <c r="E626" s="33" t="str">
        <f>IF('Board Summary'!$B$9="","",'Board Summary'!$B$9)</f>
        <v/>
      </c>
      <c r="F626" s="33" t="str">
        <f>IF('Board Summary'!$C$9="","",'Board Summary'!$C$9)</f>
        <v/>
      </c>
      <c r="G626" s="33" t="str">
        <f>IF('Board Summary'!$E$9="","",'Board Summary'!$E$9)</f>
        <v/>
      </c>
      <c r="H626" t="str">
        <f>'Legacy Export Source'!$A625</f>
        <v>3.6 MS2</v>
      </c>
      <c r="I626" t="str">
        <f>'Legacy Export Source'!$B625</f>
        <v>Not assessed</v>
      </c>
    </row>
    <row r="627" spans="1:9" x14ac:dyDescent="0.35">
      <c r="A627" t="str">
        <f>IF('Board Summary'!$B$5="","",'Board Summary'!$B$5)</f>
        <v/>
      </c>
      <c r="B627" t="str">
        <f>IF('Board Summary'!$B$6="","",'Board Summary'!$B$6)</f>
        <v/>
      </c>
      <c r="C627" t="str">
        <f>IF('Board Summary'!$B$7="","",'Board Summary'!$B$7)</f>
        <v/>
      </c>
      <c r="D627" t="str">
        <f>IF('Board Summary'!$B$8="","",'Board Summary'!$B$8)</f>
        <v/>
      </c>
      <c r="E627" s="33" t="str">
        <f>IF('Board Summary'!$B$9="","",'Board Summary'!$B$9)</f>
        <v/>
      </c>
      <c r="F627" s="33" t="str">
        <f>IF('Board Summary'!$C$9="","",'Board Summary'!$C$9)</f>
        <v/>
      </c>
      <c r="G627" s="33" t="str">
        <f>IF('Board Summary'!$E$9="","",'Board Summary'!$E$9)</f>
        <v/>
      </c>
      <c r="H627" t="str">
        <f>'Legacy Export Source'!$A626</f>
        <v>3.6 MS3</v>
      </c>
      <c r="I627" t="str">
        <f>'Legacy Export Source'!$B626</f>
        <v>Not assessed</v>
      </c>
    </row>
    <row r="628" spans="1:9" x14ac:dyDescent="0.35">
      <c r="A628" t="str">
        <f>IF('Board Summary'!$B$5="","",'Board Summary'!$B$5)</f>
        <v/>
      </c>
      <c r="B628" t="str">
        <f>IF('Board Summary'!$B$6="","",'Board Summary'!$B$6)</f>
        <v/>
      </c>
      <c r="C628" t="str">
        <f>IF('Board Summary'!$B$7="","",'Board Summary'!$B$7)</f>
        <v/>
      </c>
      <c r="D628" t="str">
        <f>IF('Board Summary'!$B$8="","",'Board Summary'!$B$8)</f>
        <v/>
      </c>
      <c r="E628" s="33" t="str">
        <f>IF('Board Summary'!$B$9="","",'Board Summary'!$B$9)</f>
        <v/>
      </c>
      <c r="F628" s="33" t="str">
        <f>IF('Board Summary'!$C$9="","",'Board Summary'!$C$9)</f>
        <v/>
      </c>
      <c r="G628" s="33" t="str">
        <f>IF('Board Summary'!$E$9="","",'Board Summary'!$E$9)</f>
        <v/>
      </c>
      <c r="H628" t="str">
        <f>'Legacy Export Source'!$A627</f>
        <v>3.6 MS4</v>
      </c>
      <c r="I628" t="str">
        <f>'Legacy Export Source'!$B627</f>
        <v>Not assessed</v>
      </c>
    </row>
    <row r="629" spans="1:9" x14ac:dyDescent="0.35">
      <c r="A629" t="str">
        <f>IF('Board Summary'!$B$5="","",'Board Summary'!$B$5)</f>
        <v/>
      </c>
      <c r="B629" t="str">
        <f>IF('Board Summary'!$B$6="","",'Board Summary'!$B$6)</f>
        <v/>
      </c>
      <c r="C629" t="str">
        <f>IF('Board Summary'!$B$7="","",'Board Summary'!$B$7)</f>
        <v/>
      </c>
      <c r="D629" t="str">
        <f>IF('Board Summary'!$B$8="","",'Board Summary'!$B$8)</f>
        <v/>
      </c>
      <c r="E629" s="33" t="str">
        <f>IF('Board Summary'!$B$9="","",'Board Summary'!$B$9)</f>
        <v/>
      </c>
      <c r="F629" s="33" t="str">
        <f>IF('Board Summary'!$C$9="","",'Board Summary'!$C$9)</f>
        <v/>
      </c>
      <c r="G629" s="33" t="str">
        <f>IF('Board Summary'!$E$9="","",'Board Summary'!$E$9)</f>
        <v/>
      </c>
      <c r="H629" t="str">
        <f>'Legacy Export Source'!$A628</f>
        <v>3.6 MS5</v>
      </c>
      <c r="I629" t="str">
        <f>'Legacy Export Source'!$B628</f>
        <v>Not assessed</v>
      </c>
    </row>
    <row r="630" spans="1:9" x14ac:dyDescent="0.35">
      <c r="A630" t="str">
        <f>IF('Board Summary'!$B$5="","",'Board Summary'!$B$5)</f>
        <v/>
      </c>
      <c r="B630" t="str">
        <f>IF('Board Summary'!$B$6="","",'Board Summary'!$B$6)</f>
        <v/>
      </c>
      <c r="C630" t="str">
        <f>IF('Board Summary'!$B$7="","",'Board Summary'!$B$7)</f>
        <v/>
      </c>
      <c r="D630" t="str">
        <f>IF('Board Summary'!$B$8="","",'Board Summary'!$B$8)</f>
        <v/>
      </c>
      <c r="E630" s="33" t="str">
        <f>IF('Board Summary'!$B$9="","",'Board Summary'!$B$9)</f>
        <v/>
      </c>
      <c r="F630" s="33" t="str">
        <f>IF('Board Summary'!$C$9="","",'Board Summary'!$C$9)</f>
        <v/>
      </c>
      <c r="G630" s="33" t="str">
        <f>IF('Board Summary'!$E$9="","",'Board Summary'!$E$9)</f>
        <v/>
      </c>
      <c r="H630" t="str">
        <f>'Legacy Export Source'!$A629</f>
        <v>3.6 MS6</v>
      </c>
      <c r="I630" t="str">
        <f>'Legacy Export Source'!$B629</f>
        <v>Not assessed</v>
      </c>
    </row>
    <row r="631" spans="1:9" x14ac:dyDescent="0.35">
      <c r="A631" t="str">
        <f>IF('Board Summary'!$B$5="","",'Board Summary'!$B$5)</f>
        <v/>
      </c>
      <c r="B631" t="str">
        <f>IF('Board Summary'!$B$6="","",'Board Summary'!$B$6)</f>
        <v/>
      </c>
      <c r="C631" t="str">
        <f>IF('Board Summary'!$B$7="","",'Board Summary'!$B$7)</f>
        <v/>
      </c>
      <c r="D631" t="str">
        <f>IF('Board Summary'!$B$8="","",'Board Summary'!$B$8)</f>
        <v/>
      </c>
      <c r="E631" s="33" t="str">
        <f>IF('Board Summary'!$B$9="","",'Board Summary'!$B$9)</f>
        <v/>
      </c>
      <c r="F631" s="33" t="str">
        <f>IF('Board Summary'!$C$9="","",'Board Summary'!$C$9)</f>
        <v/>
      </c>
      <c r="G631" s="33" t="str">
        <f>IF('Board Summary'!$E$9="","",'Board Summary'!$E$9)</f>
        <v/>
      </c>
      <c r="H631" t="str">
        <f>'Legacy Export Source'!$A630</f>
        <v>3.6 MS7</v>
      </c>
      <c r="I631" t="str">
        <f>'Legacy Export Source'!$B630</f>
        <v>Not assessed</v>
      </c>
    </row>
    <row r="632" spans="1:9" x14ac:dyDescent="0.35">
      <c r="A632" t="str">
        <f>IF('Board Summary'!$B$5="","",'Board Summary'!$B$5)</f>
        <v/>
      </c>
      <c r="B632" t="str">
        <f>IF('Board Summary'!$B$6="","",'Board Summary'!$B$6)</f>
        <v/>
      </c>
      <c r="C632" t="str">
        <f>IF('Board Summary'!$B$7="","",'Board Summary'!$B$7)</f>
        <v/>
      </c>
      <c r="D632" t="str">
        <f>IF('Board Summary'!$B$8="","",'Board Summary'!$B$8)</f>
        <v/>
      </c>
      <c r="E632" s="33" t="str">
        <f>IF('Board Summary'!$B$9="","",'Board Summary'!$B$9)</f>
        <v/>
      </c>
      <c r="F632" s="33" t="str">
        <f>IF('Board Summary'!$C$9="","",'Board Summary'!$C$9)</f>
        <v/>
      </c>
      <c r="G632" s="33" t="str">
        <f>IF('Board Summary'!$E$9="","",'Board Summary'!$E$9)</f>
        <v/>
      </c>
      <c r="H632" t="str">
        <f>'Legacy Export Source'!$A631</f>
        <v>3.6 MS8</v>
      </c>
      <c r="I632" t="str">
        <f>'Legacy Export Source'!$B631</f>
        <v>Not assessed</v>
      </c>
    </row>
    <row r="633" spans="1:9" x14ac:dyDescent="0.35">
      <c r="A633" t="str">
        <f>IF('Board Summary'!$B$5="","",'Board Summary'!$B$5)</f>
        <v/>
      </c>
      <c r="B633" t="str">
        <f>IF('Board Summary'!$B$6="","",'Board Summary'!$B$6)</f>
        <v/>
      </c>
      <c r="C633" t="str">
        <f>IF('Board Summary'!$B$7="","",'Board Summary'!$B$7)</f>
        <v/>
      </c>
      <c r="D633" t="str">
        <f>IF('Board Summary'!$B$8="","",'Board Summary'!$B$8)</f>
        <v/>
      </c>
      <c r="E633" s="33" t="str">
        <f>IF('Board Summary'!$B$9="","",'Board Summary'!$B$9)</f>
        <v/>
      </c>
      <c r="F633" s="33" t="str">
        <f>IF('Board Summary'!$C$9="","",'Board Summary'!$C$9)</f>
        <v/>
      </c>
      <c r="G633" s="33" t="str">
        <f>IF('Board Summary'!$E$9="","",'Board Summary'!$E$9)</f>
        <v/>
      </c>
      <c r="H633" t="str">
        <f>'Legacy Export Source'!$A632</f>
        <v>3.6 QR1</v>
      </c>
      <c r="I633" t="str">
        <f>'Legacy Export Source'!$B632</f>
        <v>Not assessed</v>
      </c>
    </row>
    <row r="634" spans="1:9" x14ac:dyDescent="0.35">
      <c r="A634" t="str">
        <f>IF('Board Summary'!$B$5="","",'Board Summary'!$B$5)</f>
        <v/>
      </c>
      <c r="B634" t="str">
        <f>IF('Board Summary'!$B$6="","",'Board Summary'!$B$6)</f>
        <v/>
      </c>
      <c r="C634" t="str">
        <f>IF('Board Summary'!$B$7="","",'Board Summary'!$B$7)</f>
        <v/>
      </c>
      <c r="D634" t="str">
        <f>IF('Board Summary'!$B$8="","",'Board Summary'!$B$8)</f>
        <v/>
      </c>
      <c r="E634" s="33" t="str">
        <f>IF('Board Summary'!$B$9="","",'Board Summary'!$B$9)</f>
        <v/>
      </c>
      <c r="F634" s="33" t="str">
        <f>IF('Board Summary'!$C$9="","",'Board Summary'!$C$9)</f>
        <v/>
      </c>
      <c r="G634" s="33" t="str">
        <f>IF('Board Summary'!$E$9="","",'Board Summary'!$E$9)</f>
        <v/>
      </c>
      <c r="H634" t="str">
        <f>'Legacy Export Source'!$A633</f>
        <v>3.6 QR2</v>
      </c>
      <c r="I634" t="str">
        <f>'Legacy Export Source'!$B633</f>
        <v>Not assessed</v>
      </c>
    </row>
    <row r="635" spans="1:9" x14ac:dyDescent="0.35">
      <c r="A635" t="str">
        <f>IF('Board Summary'!$B$5="","",'Board Summary'!$B$5)</f>
        <v/>
      </c>
      <c r="B635" t="str">
        <f>IF('Board Summary'!$B$6="","",'Board Summary'!$B$6)</f>
        <v/>
      </c>
      <c r="C635" t="str">
        <f>IF('Board Summary'!$B$7="","",'Board Summary'!$B$7)</f>
        <v/>
      </c>
      <c r="D635" t="str">
        <f>IF('Board Summary'!$B$8="","",'Board Summary'!$B$8)</f>
        <v/>
      </c>
      <c r="E635" s="33" t="str">
        <f>IF('Board Summary'!$B$9="","",'Board Summary'!$B$9)</f>
        <v/>
      </c>
      <c r="F635" s="33" t="str">
        <f>IF('Board Summary'!$C$9="","",'Board Summary'!$C$9)</f>
        <v/>
      </c>
      <c r="G635" s="33" t="str">
        <f>IF('Board Summary'!$E$9="","",'Board Summary'!$E$9)</f>
        <v/>
      </c>
      <c r="H635" t="str">
        <f>'Legacy Export Source'!$A634</f>
        <v>3.6 QR3</v>
      </c>
      <c r="I635" t="str">
        <f>'Legacy Export Source'!$B634</f>
        <v>Not assessed</v>
      </c>
    </row>
    <row r="636" spans="1:9" x14ac:dyDescent="0.35">
      <c r="A636" t="str">
        <f>IF('Board Summary'!$B$5="","",'Board Summary'!$B$5)</f>
        <v/>
      </c>
      <c r="B636" t="str">
        <f>IF('Board Summary'!$B$6="","",'Board Summary'!$B$6)</f>
        <v/>
      </c>
      <c r="C636" t="str">
        <f>IF('Board Summary'!$B$7="","",'Board Summary'!$B$7)</f>
        <v/>
      </c>
      <c r="D636" t="str">
        <f>IF('Board Summary'!$B$8="","",'Board Summary'!$B$8)</f>
        <v/>
      </c>
      <c r="E636" s="33" t="str">
        <f>IF('Board Summary'!$B$9="","",'Board Summary'!$B$9)</f>
        <v/>
      </c>
      <c r="F636" s="33" t="str">
        <f>IF('Board Summary'!$C$9="","",'Board Summary'!$C$9)</f>
        <v/>
      </c>
      <c r="G636" s="33" t="str">
        <f>IF('Board Summary'!$E$9="","",'Board Summary'!$E$9)</f>
        <v/>
      </c>
      <c r="H636" t="str">
        <f>'Legacy Export Source'!$A635</f>
        <v>3.6 QR4</v>
      </c>
      <c r="I636" t="str">
        <f>'Legacy Export Source'!$B635</f>
        <v>Not assessed</v>
      </c>
    </row>
    <row r="637" spans="1:9" x14ac:dyDescent="0.35">
      <c r="A637" t="str">
        <f>IF('Board Summary'!$B$5="","",'Board Summary'!$B$5)</f>
        <v/>
      </c>
      <c r="B637" t="str">
        <f>IF('Board Summary'!$B$6="","",'Board Summary'!$B$6)</f>
        <v/>
      </c>
      <c r="C637" t="str">
        <f>IF('Board Summary'!$B$7="","",'Board Summary'!$B$7)</f>
        <v/>
      </c>
      <c r="D637" t="str">
        <f>IF('Board Summary'!$B$8="","",'Board Summary'!$B$8)</f>
        <v/>
      </c>
      <c r="E637" s="33" t="str">
        <f>IF('Board Summary'!$B$9="","",'Board Summary'!$B$9)</f>
        <v/>
      </c>
      <c r="F637" s="33" t="str">
        <f>IF('Board Summary'!$C$9="","",'Board Summary'!$C$9)</f>
        <v/>
      </c>
      <c r="G637" s="33" t="str">
        <f>IF('Board Summary'!$E$9="","",'Board Summary'!$E$9)</f>
        <v/>
      </c>
      <c r="H637" t="str">
        <f>'Legacy Export Source'!$A636</f>
        <v>3.7 MS1</v>
      </c>
      <c r="I637" t="str">
        <f>'Legacy Export Source'!$B636</f>
        <v>Not assessed</v>
      </c>
    </row>
    <row r="638" spans="1:9" x14ac:dyDescent="0.35">
      <c r="A638" t="str">
        <f>IF('Board Summary'!$B$5="","",'Board Summary'!$B$5)</f>
        <v/>
      </c>
      <c r="B638" t="str">
        <f>IF('Board Summary'!$B$6="","",'Board Summary'!$B$6)</f>
        <v/>
      </c>
      <c r="C638" t="str">
        <f>IF('Board Summary'!$B$7="","",'Board Summary'!$B$7)</f>
        <v/>
      </c>
      <c r="D638" t="str">
        <f>IF('Board Summary'!$B$8="","",'Board Summary'!$B$8)</f>
        <v/>
      </c>
      <c r="E638" s="33" t="str">
        <f>IF('Board Summary'!$B$9="","",'Board Summary'!$B$9)</f>
        <v/>
      </c>
      <c r="F638" s="33" t="str">
        <f>IF('Board Summary'!$C$9="","",'Board Summary'!$C$9)</f>
        <v/>
      </c>
      <c r="G638" s="33" t="str">
        <f>IF('Board Summary'!$E$9="","",'Board Summary'!$E$9)</f>
        <v/>
      </c>
      <c r="H638" t="str">
        <f>'Legacy Export Source'!$A637</f>
        <v>3.7 MS2</v>
      </c>
      <c r="I638" t="str">
        <f>'Legacy Export Source'!$B637</f>
        <v>Not assessed</v>
      </c>
    </row>
    <row r="639" spans="1:9" x14ac:dyDescent="0.35">
      <c r="A639" t="str">
        <f>IF('Board Summary'!$B$5="","",'Board Summary'!$B$5)</f>
        <v/>
      </c>
      <c r="B639" t="str">
        <f>IF('Board Summary'!$B$6="","",'Board Summary'!$B$6)</f>
        <v/>
      </c>
      <c r="C639" t="str">
        <f>IF('Board Summary'!$B$7="","",'Board Summary'!$B$7)</f>
        <v/>
      </c>
      <c r="D639" t="str">
        <f>IF('Board Summary'!$B$8="","",'Board Summary'!$B$8)</f>
        <v/>
      </c>
      <c r="E639" s="33" t="str">
        <f>IF('Board Summary'!$B$9="","",'Board Summary'!$B$9)</f>
        <v/>
      </c>
      <c r="F639" s="33" t="str">
        <f>IF('Board Summary'!$C$9="","",'Board Summary'!$C$9)</f>
        <v/>
      </c>
      <c r="G639" s="33" t="str">
        <f>IF('Board Summary'!$E$9="","",'Board Summary'!$E$9)</f>
        <v/>
      </c>
      <c r="H639" t="str">
        <f>'Legacy Export Source'!$A638</f>
        <v>3.7 QR1</v>
      </c>
      <c r="I639" t="str">
        <f>'Legacy Export Source'!$B638</f>
        <v>Not assessed</v>
      </c>
    </row>
    <row r="640" spans="1:9" x14ac:dyDescent="0.35">
      <c r="A640" t="str">
        <f>IF('Board Summary'!$B$5="","",'Board Summary'!$B$5)</f>
        <v/>
      </c>
      <c r="B640" t="str">
        <f>IF('Board Summary'!$B$6="","",'Board Summary'!$B$6)</f>
        <v/>
      </c>
      <c r="C640" t="str">
        <f>IF('Board Summary'!$B$7="","",'Board Summary'!$B$7)</f>
        <v/>
      </c>
      <c r="D640" t="str">
        <f>IF('Board Summary'!$B$8="","",'Board Summary'!$B$8)</f>
        <v/>
      </c>
      <c r="E640" s="33" t="str">
        <f>IF('Board Summary'!$B$9="","",'Board Summary'!$B$9)</f>
        <v/>
      </c>
      <c r="F640" s="33" t="str">
        <f>IF('Board Summary'!$C$9="","",'Board Summary'!$C$9)</f>
        <v/>
      </c>
      <c r="G640" s="33" t="str">
        <f>IF('Board Summary'!$E$9="","",'Board Summary'!$E$9)</f>
        <v/>
      </c>
      <c r="H640" t="str">
        <f>'Legacy Export Source'!$A639</f>
        <v>3.7 QR2</v>
      </c>
      <c r="I640" t="str">
        <f>'Legacy Export Source'!$B639</f>
        <v>Not assessed</v>
      </c>
    </row>
    <row r="641" spans="1:9" x14ac:dyDescent="0.35">
      <c r="A641" t="str">
        <f>IF('Board Summary'!$B$5="","",'Board Summary'!$B$5)</f>
        <v/>
      </c>
      <c r="B641" t="str">
        <f>IF('Board Summary'!$B$6="","",'Board Summary'!$B$6)</f>
        <v/>
      </c>
      <c r="C641" t="str">
        <f>IF('Board Summary'!$B$7="","",'Board Summary'!$B$7)</f>
        <v/>
      </c>
      <c r="D641" t="str">
        <f>IF('Board Summary'!$B$8="","",'Board Summary'!$B$8)</f>
        <v/>
      </c>
      <c r="E641" s="33" t="str">
        <f>IF('Board Summary'!$B$9="","",'Board Summary'!$B$9)</f>
        <v/>
      </c>
      <c r="F641" s="33" t="str">
        <f>IF('Board Summary'!$C$9="","",'Board Summary'!$C$9)</f>
        <v/>
      </c>
      <c r="G641" s="33" t="str">
        <f>IF('Board Summary'!$E$9="","",'Board Summary'!$E$9)</f>
        <v/>
      </c>
      <c r="H641" t="str">
        <f>'Legacy Export Source'!$A640</f>
        <v>3.7 QR3</v>
      </c>
      <c r="I641" t="str">
        <f>'Legacy Export Source'!$B640</f>
        <v>Not assessed</v>
      </c>
    </row>
    <row r="642" spans="1:9" x14ac:dyDescent="0.35">
      <c r="A642" t="str">
        <f>IF('Board Summary'!$B$5="","",'Board Summary'!$B$5)</f>
        <v/>
      </c>
      <c r="B642" t="str">
        <f>IF('Board Summary'!$B$6="","",'Board Summary'!$B$6)</f>
        <v/>
      </c>
      <c r="C642" t="str">
        <f>IF('Board Summary'!$B$7="","",'Board Summary'!$B$7)</f>
        <v/>
      </c>
      <c r="D642" t="str">
        <f>IF('Board Summary'!$B$8="","",'Board Summary'!$B$8)</f>
        <v/>
      </c>
      <c r="E642" s="33" t="str">
        <f>IF('Board Summary'!$B$9="","",'Board Summary'!$B$9)</f>
        <v/>
      </c>
      <c r="F642" s="33" t="str">
        <f>IF('Board Summary'!$C$9="","",'Board Summary'!$C$9)</f>
        <v/>
      </c>
      <c r="G642" s="33" t="str">
        <f>IF('Board Summary'!$E$9="","",'Board Summary'!$E$9)</f>
        <v/>
      </c>
      <c r="H642" t="str">
        <f>'Legacy Export Source'!$A641</f>
        <v>3.7 QR4</v>
      </c>
      <c r="I642" t="str">
        <f>'Legacy Export Source'!$B641</f>
        <v>Not assessed</v>
      </c>
    </row>
    <row r="643" spans="1:9" x14ac:dyDescent="0.35">
      <c r="A643" t="str">
        <f>IF('Board Summary'!$B$5="","",'Board Summary'!$B$5)</f>
        <v/>
      </c>
      <c r="B643" t="str">
        <f>IF('Board Summary'!$B$6="","",'Board Summary'!$B$6)</f>
        <v/>
      </c>
      <c r="C643" t="str">
        <f>IF('Board Summary'!$B$7="","",'Board Summary'!$B$7)</f>
        <v/>
      </c>
      <c r="D643" t="str">
        <f>IF('Board Summary'!$B$8="","",'Board Summary'!$B$8)</f>
        <v/>
      </c>
      <c r="E643" s="33" t="str">
        <f>IF('Board Summary'!$B$9="","",'Board Summary'!$B$9)</f>
        <v/>
      </c>
      <c r="F643" s="33" t="str">
        <f>IF('Board Summary'!$C$9="","",'Board Summary'!$C$9)</f>
        <v/>
      </c>
      <c r="G643" s="33" t="str">
        <f>IF('Board Summary'!$E$9="","",'Board Summary'!$E$9)</f>
        <v/>
      </c>
      <c r="H643" t="str">
        <f>'Legacy Export Source'!$A642</f>
        <v>3.7 QR5</v>
      </c>
      <c r="I643" t="str">
        <f>'Legacy Export Source'!$B642</f>
        <v>Not assessed</v>
      </c>
    </row>
    <row r="644" spans="1:9" x14ac:dyDescent="0.35">
      <c r="A644" t="str">
        <f>IF('Board Summary'!$B$5="","",'Board Summary'!$B$5)</f>
        <v/>
      </c>
      <c r="B644" t="str">
        <f>IF('Board Summary'!$B$6="","",'Board Summary'!$B$6)</f>
        <v/>
      </c>
      <c r="C644" t="str">
        <f>IF('Board Summary'!$B$7="","",'Board Summary'!$B$7)</f>
        <v/>
      </c>
      <c r="D644" t="str">
        <f>IF('Board Summary'!$B$8="","",'Board Summary'!$B$8)</f>
        <v/>
      </c>
      <c r="E644" s="33" t="str">
        <f>IF('Board Summary'!$B$9="","",'Board Summary'!$B$9)</f>
        <v/>
      </c>
      <c r="F644" s="33" t="str">
        <f>IF('Board Summary'!$C$9="","",'Board Summary'!$C$9)</f>
        <v/>
      </c>
      <c r="G644" s="33" t="str">
        <f>IF('Board Summary'!$E$9="","",'Board Summary'!$E$9)</f>
        <v/>
      </c>
      <c r="H644" t="str">
        <f>'Legacy Export Source'!$A643</f>
        <v>3.7 QR6</v>
      </c>
      <c r="I644" t="str">
        <f>'Legacy Export Source'!$B643</f>
        <v>Not assessed</v>
      </c>
    </row>
    <row r="645" spans="1:9" x14ac:dyDescent="0.35">
      <c r="A645" t="str">
        <f>IF('Board Summary'!$B$5="","",'Board Summary'!$B$5)</f>
        <v/>
      </c>
      <c r="B645" t="str">
        <f>IF('Board Summary'!$B$6="","",'Board Summary'!$B$6)</f>
        <v/>
      </c>
      <c r="C645" t="str">
        <f>IF('Board Summary'!$B$7="","",'Board Summary'!$B$7)</f>
        <v/>
      </c>
      <c r="D645" t="str">
        <f>IF('Board Summary'!$B$8="","",'Board Summary'!$B$8)</f>
        <v/>
      </c>
      <c r="E645" s="33" t="str">
        <f>IF('Board Summary'!$B$9="","",'Board Summary'!$B$9)</f>
        <v/>
      </c>
      <c r="F645" s="33" t="str">
        <f>IF('Board Summary'!$C$9="","",'Board Summary'!$C$9)</f>
        <v/>
      </c>
      <c r="G645" s="33" t="str">
        <f>IF('Board Summary'!$E$9="","",'Board Summary'!$E$9)</f>
        <v/>
      </c>
      <c r="H645" t="str">
        <f>'Legacy Export Source'!$A644</f>
        <v>3.7 QR7</v>
      </c>
      <c r="I645" t="str">
        <f>'Legacy Export Source'!$B644</f>
        <v>Not assessed</v>
      </c>
    </row>
    <row r="646" spans="1:9" x14ac:dyDescent="0.35">
      <c r="A646" t="str">
        <f>IF('Board Summary'!$B$5="","",'Board Summary'!$B$5)</f>
        <v/>
      </c>
      <c r="B646" t="str">
        <f>IF('Board Summary'!$B$6="","",'Board Summary'!$B$6)</f>
        <v/>
      </c>
      <c r="C646" t="str">
        <f>IF('Board Summary'!$B$7="","",'Board Summary'!$B$7)</f>
        <v/>
      </c>
      <c r="D646" t="str">
        <f>IF('Board Summary'!$B$8="","",'Board Summary'!$B$8)</f>
        <v/>
      </c>
      <c r="E646" s="33" t="str">
        <f>IF('Board Summary'!$B$9="","",'Board Summary'!$B$9)</f>
        <v/>
      </c>
      <c r="F646" s="33" t="str">
        <f>IF('Board Summary'!$C$9="","",'Board Summary'!$C$9)</f>
        <v/>
      </c>
      <c r="G646" s="33" t="str">
        <f>IF('Board Summary'!$E$9="","",'Board Summary'!$E$9)</f>
        <v/>
      </c>
      <c r="H646" t="str">
        <f>'Legacy Export Source'!$A645</f>
        <v>3.7 QR8</v>
      </c>
      <c r="I646" t="str">
        <f>'Legacy Export Source'!$B645</f>
        <v>Not assessed</v>
      </c>
    </row>
    <row r="647" spans="1:9" x14ac:dyDescent="0.35">
      <c r="A647" t="str">
        <f>IF('Board Summary'!$B$5="","",'Board Summary'!$B$5)</f>
        <v/>
      </c>
      <c r="B647" t="str">
        <f>IF('Board Summary'!$B$6="","",'Board Summary'!$B$6)</f>
        <v/>
      </c>
      <c r="C647" t="str">
        <f>IF('Board Summary'!$B$7="","",'Board Summary'!$B$7)</f>
        <v/>
      </c>
      <c r="D647" t="str">
        <f>IF('Board Summary'!$B$8="","",'Board Summary'!$B$8)</f>
        <v/>
      </c>
      <c r="E647" s="33" t="str">
        <f>IF('Board Summary'!$B$9="","",'Board Summary'!$B$9)</f>
        <v/>
      </c>
      <c r="F647" s="33" t="str">
        <f>IF('Board Summary'!$C$9="","",'Board Summary'!$C$9)</f>
        <v/>
      </c>
      <c r="G647" s="33" t="str">
        <f>IF('Board Summary'!$E$9="","",'Board Summary'!$E$9)</f>
        <v/>
      </c>
      <c r="H647" t="str">
        <f>'Legacy Export Source'!$A646</f>
        <v>3.7 QR9</v>
      </c>
      <c r="I647" t="str">
        <f>'Legacy Export Source'!$B646</f>
        <v>Not assessed</v>
      </c>
    </row>
    <row r="648" spans="1:9" x14ac:dyDescent="0.35">
      <c r="A648" t="str">
        <f>IF('Board Summary'!$B$5="","",'Board Summary'!$B$5)</f>
        <v/>
      </c>
      <c r="B648" t="str">
        <f>IF('Board Summary'!$B$6="","",'Board Summary'!$B$6)</f>
        <v/>
      </c>
      <c r="C648" t="str">
        <f>IF('Board Summary'!$B$7="","",'Board Summary'!$B$7)</f>
        <v/>
      </c>
      <c r="D648" t="str">
        <f>IF('Board Summary'!$B$8="","",'Board Summary'!$B$8)</f>
        <v/>
      </c>
      <c r="E648" s="33" t="str">
        <f>IF('Board Summary'!$B$9="","",'Board Summary'!$B$9)</f>
        <v/>
      </c>
      <c r="F648" s="33" t="str">
        <f>IF('Board Summary'!$C$9="","",'Board Summary'!$C$9)</f>
        <v/>
      </c>
      <c r="G648" s="33" t="str">
        <f>IF('Board Summary'!$E$9="","",'Board Summary'!$E$9)</f>
        <v/>
      </c>
      <c r="H648" t="str">
        <f>'Legacy Export Source'!$A647</f>
        <v>3.7 QR10</v>
      </c>
      <c r="I648" t="str">
        <f>'Legacy Export Source'!$B647</f>
        <v>Not assessed</v>
      </c>
    </row>
    <row r="649" spans="1:9" x14ac:dyDescent="0.35">
      <c r="A649" t="str">
        <f>IF('Board Summary'!$B$5="","",'Board Summary'!$B$5)</f>
        <v/>
      </c>
      <c r="B649" t="str">
        <f>IF('Board Summary'!$B$6="","",'Board Summary'!$B$6)</f>
        <v/>
      </c>
      <c r="C649" t="str">
        <f>IF('Board Summary'!$B$7="","",'Board Summary'!$B$7)</f>
        <v/>
      </c>
      <c r="D649" t="str">
        <f>IF('Board Summary'!$B$8="","",'Board Summary'!$B$8)</f>
        <v/>
      </c>
      <c r="E649" s="33" t="str">
        <f>IF('Board Summary'!$B$9="","",'Board Summary'!$B$9)</f>
        <v/>
      </c>
      <c r="F649" s="33" t="str">
        <f>IF('Board Summary'!$C$9="","",'Board Summary'!$C$9)</f>
        <v/>
      </c>
      <c r="G649" s="33" t="str">
        <f>IF('Board Summary'!$E$9="","",'Board Summary'!$E$9)</f>
        <v/>
      </c>
      <c r="H649" t="str">
        <f>'Legacy Export Source'!$A648</f>
        <v>3.7 QR11</v>
      </c>
      <c r="I649" t="str">
        <f>'Legacy Export Source'!$B648</f>
        <v>Not assessed</v>
      </c>
    </row>
    <row r="650" spans="1:9" x14ac:dyDescent="0.35">
      <c r="A650" t="str">
        <f>IF('Board Summary'!$B$5="","",'Board Summary'!$B$5)</f>
        <v/>
      </c>
      <c r="B650" t="str">
        <f>IF('Board Summary'!$B$6="","",'Board Summary'!$B$6)</f>
        <v/>
      </c>
      <c r="C650" t="str">
        <f>IF('Board Summary'!$B$7="","",'Board Summary'!$B$7)</f>
        <v/>
      </c>
      <c r="D650" t="str">
        <f>IF('Board Summary'!$B$8="","",'Board Summary'!$B$8)</f>
        <v/>
      </c>
      <c r="E650" s="33" t="str">
        <f>IF('Board Summary'!$B$9="","",'Board Summary'!$B$9)</f>
        <v/>
      </c>
      <c r="F650" s="33" t="str">
        <f>IF('Board Summary'!$C$9="","",'Board Summary'!$C$9)</f>
        <v/>
      </c>
      <c r="G650" s="33" t="str">
        <f>IF('Board Summary'!$E$9="","",'Board Summary'!$E$9)</f>
        <v/>
      </c>
      <c r="H650" t="str">
        <f>'Legacy Export Source'!$A649</f>
        <v>3.8 MS1</v>
      </c>
      <c r="I650" t="str">
        <f>'Legacy Export Source'!$B649</f>
        <v>Not assessed</v>
      </c>
    </row>
    <row r="651" spans="1:9" x14ac:dyDescent="0.35">
      <c r="A651" t="str">
        <f>IF('Board Summary'!$B$5="","",'Board Summary'!$B$5)</f>
        <v/>
      </c>
      <c r="B651" t="str">
        <f>IF('Board Summary'!$B$6="","",'Board Summary'!$B$6)</f>
        <v/>
      </c>
      <c r="C651" t="str">
        <f>IF('Board Summary'!$B$7="","",'Board Summary'!$B$7)</f>
        <v/>
      </c>
      <c r="D651" t="str">
        <f>IF('Board Summary'!$B$8="","",'Board Summary'!$B$8)</f>
        <v/>
      </c>
      <c r="E651" s="33" t="str">
        <f>IF('Board Summary'!$B$9="","",'Board Summary'!$B$9)</f>
        <v/>
      </c>
      <c r="F651" s="33" t="str">
        <f>IF('Board Summary'!$C$9="","",'Board Summary'!$C$9)</f>
        <v/>
      </c>
      <c r="G651" s="33" t="str">
        <f>IF('Board Summary'!$E$9="","",'Board Summary'!$E$9)</f>
        <v/>
      </c>
      <c r="H651" t="str">
        <f>'Legacy Export Source'!$A650</f>
        <v>3.8 MS2</v>
      </c>
      <c r="I651" t="str">
        <f>'Legacy Export Source'!$B650</f>
        <v>Not assessed</v>
      </c>
    </row>
    <row r="652" spans="1:9" x14ac:dyDescent="0.35">
      <c r="A652" t="str">
        <f>IF('Board Summary'!$B$5="","",'Board Summary'!$B$5)</f>
        <v/>
      </c>
      <c r="B652" t="str">
        <f>IF('Board Summary'!$B$6="","",'Board Summary'!$B$6)</f>
        <v/>
      </c>
      <c r="C652" t="str">
        <f>IF('Board Summary'!$B$7="","",'Board Summary'!$B$7)</f>
        <v/>
      </c>
      <c r="D652" t="str">
        <f>IF('Board Summary'!$B$8="","",'Board Summary'!$B$8)</f>
        <v/>
      </c>
      <c r="E652" s="33" t="str">
        <f>IF('Board Summary'!$B$9="","",'Board Summary'!$B$9)</f>
        <v/>
      </c>
      <c r="F652" s="33" t="str">
        <f>IF('Board Summary'!$C$9="","",'Board Summary'!$C$9)</f>
        <v/>
      </c>
      <c r="G652" s="33" t="str">
        <f>IF('Board Summary'!$E$9="","",'Board Summary'!$E$9)</f>
        <v/>
      </c>
      <c r="H652" t="str">
        <f>'Legacy Export Source'!$A651</f>
        <v>3.8 MS3</v>
      </c>
      <c r="I652" t="str">
        <f>'Legacy Export Source'!$B651</f>
        <v>Not assessed</v>
      </c>
    </row>
    <row r="653" spans="1:9" x14ac:dyDescent="0.35">
      <c r="A653" t="str">
        <f>IF('Board Summary'!$B$5="","",'Board Summary'!$B$5)</f>
        <v/>
      </c>
      <c r="B653" t="str">
        <f>IF('Board Summary'!$B$6="","",'Board Summary'!$B$6)</f>
        <v/>
      </c>
      <c r="C653" t="str">
        <f>IF('Board Summary'!$B$7="","",'Board Summary'!$B$7)</f>
        <v/>
      </c>
      <c r="D653" t="str">
        <f>IF('Board Summary'!$B$8="","",'Board Summary'!$B$8)</f>
        <v/>
      </c>
      <c r="E653" s="33" t="str">
        <f>IF('Board Summary'!$B$9="","",'Board Summary'!$B$9)</f>
        <v/>
      </c>
      <c r="F653" s="33" t="str">
        <f>IF('Board Summary'!$C$9="","",'Board Summary'!$C$9)</f>
        <v/>
      </c>
      <c r="G653" s="33" t="str">
        <f>IF('Board Summary'!$E$9="","",'Board Summary'!$E$9)</f>
        <v/>
      </c>
      <c r="H653" t="str">
        <f>'Legacy Export Source'!$A652</f>
        <v>3.8 MS4</v>
      </c>
      <c r="I653" t="str">
        <f>'Legacy Export Source'!$B652</f>
        <v>Not assessed</v>
      </c>
    </row>
    <row r="654" spans="1:9" x14ac:dyDescent="0.35">
      <c r="A654" t="str">
        <f>IF('Board Summary'!$B$5="","",'Board Summary'!$B$5)</f>
        <v/>
      </c>
      <c r="B654" t="str">
        <f>IF('Board Summary'!$B$6="","",'Board Summary'!$B$6)</f>
        <v/>
      </c>
      <c r="C654" t="str">
        <f>IF('Board Summary'!$B$7="","",'Board Summary'!$B$7)</f>
        <v/>
      </c>
      <c r="D654" t="str">
        <f>IF('Board Summary'!$B$8="","",'Board Summary'!$B$8)</f>
        <v/>
      </c>
      <c r="E654" s="33" t="str">
        <f>IF('Board Summary'!$B$9="","",'Board Summary'!$B$9)</f>
        <v/>
      </c>
      <c r="F654" s="33" t="str">
        <f>IF('Board Summary'!$C$9="","",'Board Summary'!$C$9)</f>
        <v/>
      </c>
      <c r="G654" s="33" t="str">
        <f>IF('Board Summary'!$E$9="","",'Board Summary'!$E$9)</f>
        <v/>
      </c>
      <c r="H654" t="str">
        <f>'Legacy Export Source'!$A653</f>
        <v>3.8 MS5</v>
      </c>
      <c r="I654" t="str">
        <f>'Legacy Export Source'!$B653</f>
        <v>Not assessed</v>
      </c>
    </row>
    <row r="655" spans="1:9" x14ac:dyDescent="0.35">
      <c r="A655" t="str">
        <f>IF('Board Summary'!$B$5="","",'Board Summary'!$B$5)</f>
        <v/>
      </c>
      <c r="B655" t="str">
        <f>IF('Board Summary'!$B$6="","",'Board Summary'!$B$6)</f>
        <v/>
      </c>
      <c r="C655" t="str">
        <f>IF('Board Summary'!$B$7="","",'Board Summary'!$B$7)</f>
        <v/>
      </c>
      <c r="D655" t="str">
        <f>IF('Board Summary'!$B$8="","",'Board Summary'!$B$8)</f>
        <v/>
      </c>
      <c r="E655" s="33" t="str">
        <f>IF('Board Summary'!$B$9="","",'Board Summary'!$B$9)</f>
        <v/>
      </c>
      <c r="F655" s="33" t="str">
        <f>IF('Board Summary'!$C$9="","",'Board Summary'!$C$9)</f>
        <v/>
      </c>
      <c r="G655" s="33" t="str">
        <f>IF('Board Summary'!$E$9="","",'Board Summary'!$E$9)</f>
        <v/>
      </c>
      <c r="H655" t="str">
        <f>'Legacy Export Source'!$A654</f>
        <v>3.8 MS6</v>
      </c>
      <c r="I655" t="str">
        <f>'Legacy Export Source'!$B654</f>
        <v>Not assessed</v>
      </c>
    </row>
    <row r="656" spans="1:9" x14ac:dyDescent="0.35">
      <c r="A656" t="str">
        <f>IF('Board Summary'!$B$5="","",'Board Summary'!$B$5)</f>
        <v/>
      </c>
      <c r="B656" t="str">
        <f>IF('Board Summary'!$B$6="","",'Board Summary'!$B$6)</f>
        <v/>
      </c>
      <c r="C656" t="str">
        <f>IF('Board Summary'!$B$7="","",'Board Summary'!$B$7)</f>
        <v/>
      </c>
      <c r="D656" t="str">
        <f>IF('Board Summary'!$B$8="","",'Board Summary'!$B$8)</f>
        <v/>
      </c>
      <c r="E656" s="33" t="str">
        <f>IF('Board Summary'!$B$9="","",'Board Summary'!$B$9)</f>
        <v/>
      </c>
      <c r="F656" s="33" t="str">
        <f>IF('Board Summary'!$C$9="","",'Board Summary'!$C$9)</f>
        <v/>
      </c>
      <c r="G656" s="33" t="str">
        <f>IF('Board Summary'!$E$9="","",'Board Summary'!$E$9)</f>
        <v/>
      </c>
      <c r="H656" t="str">
        <f>'Legacy Export Source'!$A655</f>
        <v>3.8 QR1</v>
      </c>
      <c r="I656" t="str">
        <f>'Legacy Export Source'!$B655</f>
        <v>Not assessed</v>
      </c>
    </row>
    <row r="657" spans="1:9" x14ac:dyDescent="0.35">
      <c r="A657" t="str">
        <f>IF('Board Summary'!$B$5="","",'Board Summary'!$B$5)</f>
        <v/>
      </c>
      <c r="B657" t="str">
        <f>IF('Board Summary'!$B$6="","",'Board Summary'!$B$6)</f>
        <v/>
      </c>
      <c r="C657" t="str">
        <f>IF('Board Summary'!$B$7="","",'Board Summary'!$B$7)</f>
        <v/>
      </c>
      <c r="D657" t="str">
        <f>IF('Board Summary'!$B$8="","",'Board Summary'!$B$8)</f>
        <v/>
      </c>
      <c r="E657" s="33" t="str">
        <f>IF('Board Summary'!$B$9="","",'Board Summary'!$B$9)</f>
        <v/>
      </c>
      <c r="F657" s="33" t="str">
        <f>IF('Board Summary'!$C$9="","",'Board Summary'!$C$9)</f>
        <v/>
      </c>
      <c r="G657" s="33" t="str">
        <f>IF('Board Summary'!$E$9="","",'Board Summary'!$E$9)</f>
        <v/>
      </c>
      <c r="H657" t="str">
        <f>'Legacy Export Source'!$A656</f>
        <v>3.8 QR2</v>
      </c>
      <c r="I657" t="str">
        <f>'Legacy Export Source'!$B656</f>
        <v>Not assessed</v>
      </c>
    </row>
    <row r="658" spans="1:9" x14ac:dyDescent="0.35">
      <c r="A658" t="str">
        <f>IF('Board Summary'!$B$5="","",'Board Summary'!$B$5)</f>
        <v/>
      </c>
      <c r="B658" t="str">
        <f>IF('Board Summary'!$B$6="","",'Board Summary'!$B$6)</f>
        <v/>
      </c>
      <c r="C658" t="str">
        <f>IF('Board Summary'!$B$7="","",'Board Summary'!$B$7)</f>
        <v/>
      </c>
      <c r="D658" t="str">
        <f>IF('Board Summary'!$B$8="","",'Board Summary'!$B$8)</f>
        <v/>
      </c>
      <c r="E658" s="33" t="str">
        <f>IF('Board Summary'!$B$9="","",'Board Summary'!$B$9)</f>
        <v/>
      </c>
      <c r="F658" s="33" t="str">
        <f>IF('Board Summary'!$C$9="","",'Board Summary'!$C$9)</f>
        <v/>
      </c>
      <c r="G658" s="33" t="str">
        <f>IF('Board Summary'!$E$9="","",'Board Summary'!$E$9)</f>
        <v/>
      </c>
      <c r="H658" t="str">
        <f>'Legacy Export Source'!$A657</f>
        <v>3.8 QR3</v>
      </c>
      <c r="I658" t="str">
        <f>'Legacy Export Source'!$B657</f>
        <v>Not assessed</v>
      </c>
    </row>
    <row r="659" spans="1:9" x14ac:dyDescent="0.35">
      <c r="A659" t="str">
        <f>IF('Board Summary'!$B$5="","",'Board Summary'!$B$5)</f>
        <v/>
      </c>
      <c r="B659" t="str">
        <f>IF('Board Summary'!$B$6="","",'Board Summary'!$B$6)</f>
        <v/>
      </c>
      <c r="C659" t="str">
        <f>IF('Board Summary'!$B$7="","",'Board Summary'!$B$7)</f>
        <v/>
      </c>
      <c r="D659" t="str">
        <f>IF('Board Summary'!$B$8="","",'Board Summary'!$B$8)</f>
        <v/>
      </c>
      <c r="E659" s="33" t="str">
        <f>IF('Board Summary'!$B$9="","",'Board Summary'!$B$9)</f>
        <v/>
      </c>
      <c r="F659" s="33" t="str">
        <f>IF('Board Summary'!$C$9="","",'Board Summary'!$C$9)</f>
        <v/>
      </c>
      <c r="G659" s="33" t="str">
        <f>IF('Board Summary'!$E$9="","",'Board Summary'!$E$9)</f>
        <v/>
      </c>
      <c r="H659" t="str">
        <f>'Legacy Export Source'!$A658</f>
        <v>3.8 QR4</v>
      </c>
      <c r="I659" t="str">
        <f>'Legacy Export Source'!$B658</f>
        <v>Not assessed</v>
      </c>
    </row>
    <row r="660" spans="1:9" x14ac:dyDescent="0.35">
      <c r="A660" t="str">
        <f>IF('Board Summary'!$B$5="","",'Board Summary'!$B$5)</f>
        <v/>
      </c>
      <c r="B660" t="str">
        <f>IF('Board Summary'!$B$6="","",'Board Summary'!$B$6)</f>
        <v/>
      </c>
      <c r="C660" t="str">
        <f>IF('Board Summary'!$B$7="","",'Board Summary'!$B$7)</f>
        <v/>
      </c>
      <c r="D660" t="str">
        <f>IF('Board Summary'!$B$8="","",'Board Summary'!$B$8)</f>
        <v/>
      </c>
      <c r="E660" s="33" t="str">
        <f>IF('Board Summary'!$B$9="","",'Board Summary'!$B$9)</f>
        <v/>
      </c>
      <c r="F660" s="33" t="str">
        <f>IF('Board Summary'!$C$9="","",'Board Summary'!$C$9)</f>
        <v/>
      </c>
      <c r="G660" s="33" t="str">
        <f>IF('Board Summary'!$E$9="","",'Board Summary'!$E$9)</f>
        <v/>
      </c>
      <c r="H660" t="str">
        <f>'Legacy Export Source'!$A659</f>
        <v>3.8 QR5</v>
      </c>
      <c r="I660" t="str">
        <f>'Legacy Export Source'!$B659</f>
        <v>Not assessed</v>
      </c>
    </row>
    <row r="661" spans="1:9" x14ac:dyDescent="0.35">
      <c r="A661" t="str">
        <f>IF('Board Summary'!$B$5="","",'Board Summary'!$B$5)</f>
        <v/>
      </c>
      <c r="B661" t="str">
        <f>IF('Board Summary'!$B$6="","",'Board Summary'!$B$6)</f>
        <v/>
      </c>
      <c r="C661" t="str">
        <f>IF('Board Summary'!$B$7="","",'Board Summary'!$B$7)</f>
        <v/>
      </c>
      <c r="D661" t="str">
        <f>IF('Board Summary'!$B$8="","",'Board Summary'!$B$8)</f>
        <v/>
      </c>
      <c r="E661" s="33" t="str">
        <f>IF('Board Summary'!$B$9="","",'Board Summary'!$B$9)</f>
        <v/>
      </c>
      <c r="F661" s="33" t="str">
        <f>IF('Board Summary'!$C$9="","",'Board Summary'!$C$9)</f>
        <v/>
      </c>
      <c r="G661" s="33" t="str">
        <f>IF('Board Summary'!$E$9="","",'Board Summary'!$E$9)</f>
        <v/>
      </c>
      <c r="H661" t="str">
        <f>'Legacy Export Source'!$A660</f>
        <v>3.8 QR6</v>
      </c>
      <c r="I661" t="str">
        <f>'Legacy Export Source'!$B660</f>
        <v>Not assessed</v>
      </c>
    </row>
    <row r="662" spans="1:9" x14ac:dyDescent="0.35">
      <c r="A662" t="str">
        <f>IF('Board Summary'!$B$5="","",'Board Summary'!$B$5)</f>
        <v/>
      </c>
      <c r="B662" t="str">
        <f>IF('Board Summary'!$B$6="","",'Board Summary'!$B$6)</f>
        <v/>
      </c>
      <c r="C662" t="str">
        <f>IF('Board Summary'!$B$7="","",'Board Summary'!$B$7)</f>
        <v/>
      </c>
      <c r="D662" t="str">
        <f>IF('Board Summary'!$B$8="","",'Board Summary'!$B$8)</f>
        <v/>
      </c>
      <c r="E662" s="33" t="str">
        <f>IF('Board Summary'!$B$9="","",'Board Summary'!$B$9)</f>
        <v/>
      </c>
      <c r="F662" s="33" t="str">
        <f>IF('Board Summary'!$C$9="","",'Board Summary'!$C$9)</f>
        <v/>
      </c>
      <c r="G662" s="33" t="str">
        <f>IF('Board Summary'!$E$9="","",'Board Summary'!$E$9)</f>
        <v/>
      </c>
      <c r="H662" t="str">
        <f>'Legacy Export Source'!$A661</f>
        <v>3.9 MS1</v>
      </c>
      <c r="I662" t="str">
        <f>'Legacy Export Source'!$B661</f>
        <v>Not assessed</v>
      </c>
    </row>
    <row r="663" spans="1:9" x14ac:dyDescent="0.35">
      <c r="A663" t="str">
        <f>IF('Board Summary'!$B$5="","",'Board Summary'!$B$5)</f>
        <v/>
      </c>
      <c r="B663" t="str">
        <f>IF('Board Summary'!$B$6="","",'Board Summary'!$B$6)</f>
        <v/>
      </c>
      <c r="C663" t="str">
        <f>IF('Board Summary'!$B$7="","",'Board Summary'!$B$7)</f>
        <v/>
      </c>
      <c r="D663" t="str">
        <f>IF('Board Summary'!$B$8="","",'Board Summary'!$B$8)</f>
        <v/>
      </c>
      <c r="E663" s="33" t="str">
        <f>IF('Board Summary'!$B$9="","",'Board Summary'!$B$9)</f>
        <v/>
      </c>
      <c r="F663" s="33" t="str">
        <f>IF('Board Summary'!$C$9="","",'Board Summary'!$C$9)</f>
        <v/>
      </c>
      <c r="G663" s="33" t="str">
        <f>IF('Board Summary'!$E$9="","",'Board Summary'!$E$9)</f>
        <v/>
      </c>
      <c r="H663" t="str">
        <f>'Legacy Export Source'!$A662</f>
        <v>3.9 MS2</v>
      </c>
      <c r="I663" t="str">
        <f>'Legacy Export Source'!$B662</f>
        <v>Not assessed</v>
      </c>
    </row>
    <row r="664" spans="1:9" x14ac:dyDescent="0.35">
      <c r="A664" t="str">
        <f>IF('Board Summary'!$B$5="","",'Board Summary'!$B$5)</f>
        <v/>
      </c>
      <c r="B664" t="str">
        <f>IF('Board Summary'!$B$6="","",'Board Summary'!$B$6)</f>
        <v/>
      </c>
      <c r="C664" t="str">
        <f>IF('Board Summary'!$B$7="","",'Board Summary'!$B$7)</f>
        <v/>
      </c>
      <c r="D664" t="str">
        <f>IF('Board Summary'!$B$8="","",'Board Summary'!$B$8)</f>
        <v/>
      </c>
      <c r="E664" s="33" t="str">
        <f>IF('Board Summary'!$B$9="","",'Board Summary'!$B$9)</f>
        <v/>
      </c>
      <c r="F664" s="33" t="str">
        <f>IF('Board Summary'!$C$9="","",'Board Summary'!$C$9)</f>
        <v/>
      </c>
      <c r="G664" s="33" t="str">
        <f>IF('Board Summary'!$E$9="","",'Board Summary'!$E$9)</f>
        <v/>
      </c>
      <c r="H664" t="str">
        <f>'Legacy Export Source'!$A663</f>
        <v>3.9 MS3</v>
      </c>
      <c r="I664" t="str">
        <f>'Legacy Export Source'!$B663</f>
        <v>Not assessed</v>
      </c>
    </row>
    <row r="665" spans="1:9" x14ac:dyDescent="0.35">
      <c r="A665" t="str">
        <f>IF('Board Summary'!$B$5="","",'Board Summary'!$B$5)</f>
        <v/>
      </c>
      <c r="B665" t="str">
        <f>IF('Board Summary'!$B$6="","",'Board Summary'!$B$6)</f>
        <v/>
      </c>
      <c r="C665" t="str">
        <f>IF('Board Summary'!$B$7="","",'Board Summary'!$B$7)</f>
        <v/>
      </c>
      <c r="D665" t="str">
        <f>IF('Board Summary'!$B$8="","",'Board Summary'!$B$8)</f>
        <v/>
      </c>
      <c r="E665" s="33" t="str">
        <f>IF('Board Summary'!$B$9="","",'Board Summary'!$B$9)</f>
        <v/>
      </c>
      <c r="F665" s="33" t="str">
        <f>IF('Board Summary'!$C$9="","",'Board Summary'!$C$9)</f>
        <v/>
      </c>
      <c r="G665" s="33" t="str">
        <f>IF('Board Summary'!$E$9="","",'Board Summary'!$E$9)</f>
        <v/>
      </c>
      <c r="H665" t="str">
        <f>'Legacy Export Source'!$A664</f>
        <v>3.9 MS4</v>
      </c>
      <c r="I665" t="str">
        <f>'Legacy Export Source'!$B664</f>
        <v>Not assessed</v>
      </c>
    </row>
    <row r="666" spans="1:9" x14ac:dyDescent="0.35">
      <c r="A666" t="str">
        <f>IF('Board Summary'!$B$5="","",'Board Summary'!$B$5)</f>
        <v/>
      </c>
      <c r="B666" t="str">
        <f>IF('Board Summary'!$B$6="","",'Board Summary'!$B$6)</f>
        <v/>
      </c>
      <c r="C666" t="str">
        <f>IF('Board Summary'!$B$7="","",'Board Summary'!$B$7)</f>
        <v/>
      </c>
      <c r="D666" t="str">
        <f>IF('Board Summary'!$B$8="","",'Board Summary'!$B$8)</f>
        <v/>
      </c>
      <c r="E666" s="33" t="str">
        <f>IF('Board Summary'!$B$9="","",'Board Summary'!$B$9)</f>
        <v/>
      </c>
      <c r="F666" s="33" t="str">
        <f>IF('Board Summary'!$C$9="","",'Board Summary'!$C$9)</f>
        <v/>
      </c>
      <c r="G666" s="33" t="str">
        <f>IF('Board Summary'!$E$9="","",'Board Summary'!$E$9)</f>
        <v/>
      </c>
      <c r="H666" t="str">
        <f>'Legacy Export Source'!$A665</f>
        <v>3.9 MS5</v>
      </c>
      <c r="I666" t="str">
        <f>'Legacy Export Source'!$B665</f>
        <v>Not assessed</v>
      </c>
    </row>
    <row r="667" spans="1:9" x14ac:dyDescent="0.35">
      <c r="A667" t="str">
        <f>IF('Board Summary'!$B$5="","",'Board Summary'!$B$5)</f>
        <v/>
      </c>
      <c r="B667" t="str">
        <f>IF('Board Summary'!$B$6="","",'Board Summary'!$B$6)</f>
        <v/>
      </c>
      <c r="C667" t="str">
        <f>IF('Board Summary'!$B$7="","",'Board Summary'!$B$7)</f>
        <v/>
      </c>
      <c r="D667" t="str">
        <f>IF('Board Summary'!$B$8="","",'Board Summary'!$B$8)</f>
        <v/>
      </c>
      <c r="E667" s="33" t="str">
        <f>IF('Board Summary'!$B$9="","",'Board Summary'!$B$9)</f>
        <v/>
      </c>
      <c r="F667" s="33" t="str">
        <f>IF('Board Summary'!$C$9="","",'Board Summary'!$C$9)</f>
        <v/>
      </c>
      <c r="G667" s="33" t="str">
        <f>IF('Board Summary'!$E$9="","",'Board Summary'!$E$9)</f>
        <v/>
      </c>
      <c r="H667" t="str">
        <f>'Legacy Export Source'!$A666</f>
        <v>3.9 MS6</v>
      </c>
      <c r="I667" t="str">
        <f>'Legacy Export Source'!$B666</f>
        <v>Not assessed</v>
      </c>
    </row>
    <row r="668" spans="1:9" x14ac:dyDescent="0.35">
      <c r="A668" t="str">
        <f>IF('Board Summary'!$B$5="","",'Board Summary'!$B$5)</f>
        <v/>
      </c>
      <c r="B668" t="str">
        <f>IF('Board Summary'!$B$6="","",'Board Summary'!$B$6)</f>
        <v/>
      </c>
      <c r="C668" t="str">
        <f>IF('Board Summary'!$B$7="","",'Board Summary'!$B$7)</f>
        <v/>
      </c>
      <c r="D668" t="str">
        <f>IF('Board Summary'!$B$8="","",'Board Summary'!$B$8)</f>
        <v/>
      </c>
      <c r="E668" s="33" t="str">
        <f>IF('Board Summary'!$B$9="","",'Board Summary'!$B$9)</f>
        <v/>
      </c>
      <c r="F668" s="33" t="str">
        <f>IF('Board Summary'!$C$9="","",'Board Summary'!$C$9)</f>
        <v/>
      </c>
      <c r="G668" s="33" t="str">
        <f>IF('Board Summary'!$E$9="","",'Board Summary'!$E$9)</f>
        <v/>
      </c>
      <c r="H668" t="str">
        <f>'Legacy Export Source'!$A667</f>
        <v>3.9 MS7</v>
      </c>
      <c r="I668" t="str">
        <f>'Legacy Export Source'!$B667</f>
        <v>Not assessed</v>
      </c>
    </row>
    <row r="669" spans="1:9" x14ac:dyDescent="0.35">
      <c r="A669" t="str">
        <f>IF('Board Summary'!$B$5="","",'Board Summary'!$B$5)</f>
        <v/>
      </c>
      <c r="B669" t="str">
        <f>IF('Board Summary'!$B$6="","",'Board Summary'!$B$6)</f>
        <v/>
      </c>
      <c r="C669" t="str">
        <f>IF('Board Summary'!$B$7="","",'Board Summary'!$B$7)</f>
        <v/>
      </c>
      <c r="D669" t="str">
        <f>IF('Board Summary'!$B$8="","",'Board Summary'!$B$8)</f>
        <v/>
      </c>
      <c r="E669" s="33" t="str">
        <f>IF('Board Summary'!$B$9="","",'Board Summary'!$B$9)</f>
        <v/>
      </c>
      <c r="F669" s="33" t="str">
        <f>IF('Board Summary'!$C$9="","",'Board Summary'!$C$9)</f>
        <v/>
      </c>
      <c r="G669" s="33" t="str">
        <f>IF('Board Summary'!$E$9="","",'Board Summary'!$E$9)</f>
        <v/>
      </c>
      <c r="H669" t="str">
        <f>'Legacy Export Source'!$A668</f>
        <v>3.9 QR1</v>
      </c>
      <c r="I669" t="str">
        <f>'Legacy Export Source'!$B668</f>
        <v>Not assessed</v>
      </c>
    </row>
    <row r="670" spans="1:9" x14ac:dyDescent="0.35">
      <c r="A670" t="str">
        <f>IF('Board Summary'!$B$5="","",'Board Summary'!$B$5)</f>
        <v/>
      </c>
      <c r="B670" t="str">
        <f>IF('Board Summary'!$B$6="","",'Board Summary'!$B$6)</f>
        <v/>
      </c>
      <c r="C670" t="str">
        <f>IF('Board Summary'!$B$7="","",'Board Summary'!$B$7)</f>
        <v/>
      </c>
      <c r="D670" t="str">
        <f>IF('Board Summary'!$B$8="","",'Board Summary'!$B$8)</f>
        <v/>
      </c>
      <c r="E670" s="33" t="str">
        <f>IF('Board Summary'!$B$9="","",'Board Summary'!$B$9)</f>
        <v/>
      </c>
      <c r="F670" s="33" t="str">
        <f>IF('Board Summary'!$C$9="","",'Board Summary'!$C$9)</f>
        <v/>
      </c>
      <c r="G670" s="33" t="str">
        <f>IF('Board Summary'!$E$9="","",'Board Summary'!$E$9)</f>
        <v/>
      </c>
      <c r="H670" t="str">
        <f>'Legacy Export Source'!$A669</f>
        <v>3.9 QR2</v>
      </c>
      <c r="I670" t="str">
        <f>'Legacy Export Source'!$B669</f>
        <v>Not assessed</v>
      </c>
    </row>
    <row r="671" spans="1:9" x14ac:dyDescent="0.35">
      <c r="A671" t="str">
        <f>IF('Board Summary'!$B$5="","",'Board Summary'!$B$5)</f>
        <v/>
      </c>
      <c r="B671" t="str">
        <f>IF('Board Summary'!$B$6="","",'Board Summary'!$B$6)</f>
        <v/>
      </c>
      <c r="C671" t="str">
        <f>IF('Board Summary'!$B$7="","",'Board Summary'!$B$7)</f>
        <v/>
      </c>
      <c r="D671" t="str">
        <f>IF('Board Summary'!$B$8="","",'Board Summary'!$B$8)</f>
        <v/>
      </c>
      <c r="E671" s="33" t="str">
        <f>IF('Board Summary'!$B$9="","",'Board Summary'!$B$9)</f>
        <v/>
      </c>
      <c r="F671" s="33" t="str">
        <f>IF('Board Summary'!$C$9="","",'Board Summary'!$C$9)</f>
        <v/>
      </c>
      <c r="G671" s="33" t="str">
        <f>IF('Board Summary'!$E$9="","",'Board Summary'!$E$9)</f>
        <v/>
      </c>
      <c r="H671" t="str">
        <f>'Legacy Export Source'!$A670</f>
        <v>3.9 QR3</v>
      </c>
      <c r="I671" t="str">
        <f>'Legacy Export Source'!$B670</f>
        <v>Not assessed</v>
      </c>
    </row>
    <row r="672" spans="1:9" x14ac:dyDescent="0.35">
      <c r="A672" t="str">
        <f>IF('Board Summary'!$B$5="","",'Board Summary'!$B$5)</f>
        <v/>
      </c>
      <c r="B672" t="str">
        <f>IF('Board Summary'!$B$6="","",'Board Summary'!$B$6)</f>
        <v/>
      </c>
      <c r="C672" t="str">
        <f>IF('Board Summary'!$B$7="","",'Board Summary'!$B$7)</f>
        <v/>
      </c>
      <c r="D672" t="str">
        <f>IF('Board Summary'!$B$8="","",'Board Summary'!$B$8)</f>
        <v/>
      </c>
      <c r="E672" s="33" t="str">
        <f>IF('Board Summary'!$B$9="","",'Board Summary'!$B$9)</f>
        <v/>
      </c>
      <c r="F672" s="33" t="str">
        <f>IF('Board Summary'!$C$9="","",'Board Summary'!$C$9)</f>
        <v/>
      </c>
      <c r="G672" s="33" t="str">
        <f>IF('Board Summary'!$E$9="","",'Board Summary'!$E$9)</f>
        <v/>
      </c>
      <c r="H672" t="str">
        <f>'Legacy Export Source'!$A671</f>
        <v>3.9 QR4</v>
      </c>
      <c r="I672" t="str">
        <f>'Legacy Export Source'!$B671</f>
        <v>Not assessed</v>
      </c>
    </row>
    <row r="673" spans="1:9" x14ac:dyDescent="0.35">
      <c r="A673" t="str">
        <f>IF('Board Summary'!$B$5="","",'Board Summary'!$B$5)</f>
        <v/>
      </c>
      <c r="B673" t="str">
        <f>IF('Board Summary'!$B$6="","",'Board Summary'!$B$6)</f>
        <v/>
      </c>
      <c r="C673" t="str">
        <f>IF('Board Summary'!$B$7="","",'Board Summary'!$B$7)</f>
        <v/>
      </c>
      <c r="D673" t="str">
        <f>IF('Board Summary'!$B$8="","",'Board Summary'!$B$8)</f>
        <v/>
      </c>
      <c r="E673" s="33" t="str">
        <f>IF('Board Summary'!$B$9="","",'Board Summary'!$B$9)</f>
        <v/>
      </c>
      <c r="F673" s="33" t="str">
        <f>IF('Board Summary'!$C$9="","",'Board Summary'!$C$9)</f>
        <v/>
      </c>
      <c r="G673" s="33" t="str">
        <f>IF('Board Summary'!$E$9="","",'Board Summary'!$E$9)</f>
        <v/>
      </c>
      <c r="H673" t="str">
        <f>'Legacy Export Source'!$A672</f>
        <v>3.9 QR5</v>
      </c>
      <c r="I673" t="str">
        <f>'Legacy Export Source'!$B672</f>
        <v>Not assessed</v>
      </c>
    </row>
    <row r="674" spans="1:9" x14ac:dyDescent="0.35">
      <c r="A674" t="str">
        <f>IF('Board Summary'!$B$5="","",'Board Summary'!$B$5)</f>
        <v/>
      </c>
      <c r="B674" t="str">
        <f>IF('Board Summary'!$B$6="","",'Board Summary'!$B$6)</f>
        <v/>
      </c>
      <c r="C674" t="str">
        <f>IF('Board Summary'!$B$7="","",'Board Summary'!$B$7)</f>
        <v/>
      </c>
      <c r="D674" t="str">
        <f>IF('Board Summary'!$B$8="","",'Board Summary'!$B$8)</f>
        <v/>
      </c>
      <c r="E674" s="33" t="str">
        <f>IF('Board Summary'!$B$9="","",'Board Summary'!$B$9)</f>
        <v/>
      </c>
      <c r="F674" s="33" t="str">
        <f>IF('Board Summary'!$C$9="","",'Board Summary'!$C$9)</f>
        <v/>
      </c>
      <c r="G674" s="33" t="str">
        <f>IF('Board Summary'!$E$9="","",'Board Summary'!$E$9)</f>
        <v/>
      </c>
      <c r="H674" t="str">
        <f>'Legacy Export Source'!$A673</f>
        <v>3.9 QR6</v>
      </c>
      <c r="I674" t="str">
        <f>'Legacy Export Source'!$B673</f>
        <v>Not assessed</v>
      </c>
    </row>
    <row r="675" spans="1:9" x14ac:dyDescent="0.35">
      <c r="A675" t="str">
        <f>IF('Board Summary'!$B$5="","",'Board Summary'!$B$5)</f>
        <v/>
      </c>
      <c r="B675" t="str">
        <f>IF('Board Summary'!$B$6="","",'Board Summary'!$B$6)</f>
        <v/>
      </c>
      <c r="C675" t="str">
        <f>IF('Board Summary'!$B$7="","",'Board Summary'!$B$7)</f>
        <v/>
      </c>
      <c r="D675" t="str">
        <f>IF('Board Summary'!$B$8="","",'Board Summary'!$B$8)</f>
        <v/>
      </c>
      <c r="E675" s="33" t="str">
        <f>IF('Board Summary'!$B$9="","",'Board Summary'!$B$9)</f>
        <v/>
      </c>
      <c r="F675" s="33" t="str">
        <f>IF('Board Summary'!$C$9="","",'Board Summary'!$C$9)</f>
        <v/>
      </c>
      <c r="G675" s="33" t="str">
        <f>IF('Board Summary'!$E$9="","",'Board Summary'!$E$9)</f>
        <v/>
      </c>
      <c r="H675" t="str">
        <f>'Legacy Export Source'!$A674</f>
        <v>3.9 QR7</v>
      </c>
      <c r="I675" t="str">
        <f>'Legacy Export Source'!$B674</f>
        <v>Not assessed</v>
      </c>
    </row>
    <row r="676" spans="1:9" x14ac:dyDescent="0.35">
      <c r="A676" t="str">
        <f>IF('Board Summary'!$B$5="","",'Board Summary'!$B$5)</f>
        <v/>
      </c>
      <c r="B676" t="str">
        <f>IF('Board Summary'!$B$6="","",'Board Summary'!$B$6)</f>
        <v/>
      </c>
      <c r="C676" t="str">
        <f>IF('Board Summary'!$B$7="","",'Board Summary'!$B$7)</f>
        <v/>
      </c>
      <c r="D676" t="str">
        <f>IF('Board Summary'!$B$8="","",'Board Summary'!$B$8)</f>
        <v/>
      </c>
      <c r="E676" s="33" t="str">
        <f>IF('Board Summary'!$B$9="","",'Board Summary'!$B$9)</f>
        <v/>
      </c>
      <c r="F676" s="33" t="str">
        <f>IF('Board Summary'!$C$9="","",'Board Summary'!$C$9)</f>
        <v/>
      </c>
      <c r="G676" s="33" t="str">
        <f>IF('Board Summary'!$E$9="","",'Board Summary'!$E$9)</f>
        <v/>
      </c>
      <c r="H676" t="str">
        <f>'Legacy Export Source'!$A675</f>
        <v>3.9 QR8</v>
      </c>
      <c r="I676" t="str">
        <f>'Legacy Export Source'!$B675</f>
        <v>Not assessed</v>
      </c>
    </row>
    <row r="677" spans="1:9" x14ac:dyDescent="0.35">
      <c r="A677" t="str">
        <f>IF('Board Summary'!$B$5="","",'Board Summary'!$B$5)</f>
        <v/>
      </c>
      <c r="B677" t="str">
        <f>IF('Board Summary'!$B$6="","",'Board Summary'!$B$6)</f>
        <v/>
      </c>
      <c r="C677" t="str">
        <f>IF('Board Summary'!$B$7="","",'Board Summary'!$B$7)</f>
        <v/>
      </c>
      <c r="D677" t="str">
        <f>IF('Board Summary'!$B$8="","",'Board Summary'!$B$8)</f>
        <v/>
      </c>
      <c r="E677" s="33" t="str">
        <f>IF('Board Summary'!$B$9="","",'Board Summary'!$B$9)</f>
        <v/>
      </c>
      <c r="F677" s="33" t="str">
        <f>IF('Board Summary'!$C$9="","",'Board Summary'!$C$9)</f>
        <v/>
      </c>
      <c r="G677" s="33" t="str">
        <f>IF('Board Summary'!$E$9="","",'Board Summary'!$E$9)</f>
        <v/>
      </c>
      <c r="H677" t="str">
        <f>'Legacy Export Source'!$A676</f>
        <v>3.9 QR9</v>
      </c>
      <c r="I677" t="str">
        <f>'Legacy Export Source'!$B676</f>
        <v>Not assessed</v>
      </c>
    </row>
    <row r="678" spans="1:9" x14ac:dyDescent="0.35">
      <c r="A678" t="str">
        <f>IF('Board Summary'!$B$5="","",'Board Summary'!$B$5)</f>
        <v/>
      </c>
      <c r="B678" t="str">
        <f>IF('Board Summary'!$B$6="","",'Board Summary'!$B$6)</f>
        <v/>
      </c>
      <c r="C678" t="str">
        <f>IF('Board Summary'!$B$7="","",'Board Summary'!$B$7)</f>
        <v/>
      </c>
      <c r="D678" t="str">
        <f>IF('Board Summary'!$B$8="","",'Board Summary'!$B$8)</f>
        <v/>
      </c>
      <c r="E678" s="33" t="str">
        <f>IF('Board Summary'!$B$9="","",'Board Summary'!$B$9)</f>
        <v/>
      </c>
      <c r="F678" s="33" t="str">
        <f>IF('Board Summary'!$C$9="","",'Board Summary'!$C$9)</f>
        <v/>
      </c>
      <c r="G678" s="33" t="str">
        <f>IF('Board Summary'!$E$9="","",'Board Summary'!$E$9)</f>
        <v/>
      </c>
      <c r="H678" t="str">
        <f>'Legacy Export Source'!$A677</f>
        <v>3.9 QR10</v>
      </c>
      <c r="I678" t="str">
        <f>'Legacy Export Source'!$B677</f>
        <v>Not assessed</v>
      </c>
    </row>
    <row r="679" spans="1:9" x14ac:dyDescent="0.35">
      <c r="A679" t="str">
        <f>IF('Board Summary'!$B$5="","",'Board Summary'!$B$5)</f>
        <v/>
      </c>
      <c r="B679" t="str">
        <f>IF('Board Summary'!$B$6="","",'Board Summary'!$B$6)</f>
        <v/>
      </c>
      <c r="C679" t="str">
        <f>IF('Board Summary'!$B$7="","",'Board Summary'!$B$7)</f>
        <v/>
      </c>
      <c r="D679" t="str">
        <f>IF('Board Summary'!$B$8="","",'Board Summary'!$B$8)</f>
        <v/>
      </c>
      <c r="E679" s="33" t="str">
        <f>IF('Board Summary'!$B$9="","",'Board Summary'!$B$9)</f>
        <v/>
      </c>
      <c r="F679" s="33" t="str">
        <f>IF('Board Summary'!$C$9="","",'Board Summary'!$C$9)</f>
        <v/>
      </c>
      <c r="G679" s="33" t="str">
        <f>IF('Board Summary'!$E$9="","",'Board Summary'!$E$9)</f>
        <v/>
      </c>
      <c r="H679" t="str">
        <f>'Legacy Export Source'!$A678</f>
        <v>3.9 QR11</v>
      </c>
      <c r="I679" t="str">
        <f>'Legacy Export Source'!$B678</f>
        <v>Not assessed</v>
      </c>
    </row>
    <row r="680" spans="1:9" x14ac:dyDescent="0.35">
      <c r="A680" t="str">
        <f>IF('Board Summary'!$B$5="","",'Board Summary'!$B$5)</f>
        <v/>
      </c>
      <c r="B680" t="str">
        <f>IF('Board Summary'!$B$6="","",'Board Summary'!$B$6)</f>
        <v/>
      </c>
      <c r="C680" t="str">
        <f>IF('Board Summary'!$B$7="","",'Board Summary'!$B$7)</f>
        <v/>
      </c>
      <c r="D680" t="str">
        <f>IF('Board Summary'!$B$8="","",'Board Summary'!$B$8)</f>
        <v/>
      </c>
      <c r="E680" s="33" t="str">
        <f>IF('Board Summary'!$B$9="","",'Board Summary'!$B$9)</f>
        <v/>
      </c>
      <c r="F680" s="33" t="str">
        <f>IF('Board Summary'!$C$9="","",'Board Summary'!$C$9)</f>
        <v/>
      </c>
      <c r="G680" s="33" t="str">
        <f>IF('Board Summary'!$E$9="","",'Board Summary'!$E$9)</f>
        <v/>
      </c>
      <c r="H680" t="str">
        <f>'Legacy Export Source'!$A679</f>
        <v>3.10 MS1</v>
      </c>
      <c r="I680" t="str">
        <f>'Legacy Export Source'!$B679</f>
        <v>Not assessed</v>
      </c>
    </row>
    <row r="681" spans="1:9" x14ac:dyDescent="0.35">
      <c r="A681" t="str">
        <f>IF('Board Summary'!$B$5="","",'Board Summary'!$B$5)</f>
        <v/>
      </c>
      <c r="B681" t="str">
        <f>IF('Board Summary'!$B$6="","",'Board Summary'!$B$6)</f>
        <v/>
      </c>
      <c r="C681" t="str">
        <f>IF('Board Summary'!$B$7="","",'Board Summary'!$B$7)</f>
        <v/>
      </c>
      <c r="D681" t="str">
        <f>IF('Board Summary'!$B$8="","",'Board Summary'!$B$8)</f>
        <v/>
      </c>
      <c r="E681" s="33" t="str">
        <f>IF('Board Summary'!$B$9="","",'Board Summary'!$B$9)</f>
        <v/>
      </c>
      <c r="F681" s="33" t="str">
        <f>IF('Board Summary'!$C$9="","",'Board Summary'!$C$9)</f>
        <v/>
      </c>
      <c r="G681" s="33" t="str">
        <f>IF('Board Summary'!$E$9="","",'Board Summary'!$E$9)</f>
        <v/>
      </c>
      <c r="H681" t="str">
        <f>'Legacy Export Source'!$A680</f>
        <v>3.10 MS2</v>
      </c>
      <c r="I681" t="str">
        <f>'Legacy Export Source'!$B680</f>
        <v>Not assessed</v>
      </c>
    </row>
    <row r="682" spans="1:9" x14ac:dyDescent="0.35">
      <c r="A682" t="str">
        <f>IF('Board Summary'!$B$5="","",'Board Summary'!$B$5)</f>
        <v/>
      </c>
      <c r="B682" t="str">
        <f>IF('Board Summary'!$B$6="","",'Board Summary'!$B$6)</f>
        <v/>
      </c>
      <c r="C682" t="str">
        <f>IF('Board Summary'!$B$7="","",'Board Summary'!$B$7)</f>
        <v/>
      </c>
      <c r="D682" t="str">
        <f>IF('Board Summary'!$B$8="","",'Board Summary'!$B$8)</f>
        <v/>
      </c>
      <c r="E682" s="33" t="str">
        <f>IF('Board Summary'!$B$9="","",'Board Summary'!$B$9)</f>
        <v/>
      </c>
      <c r="F682" s="33" t="str">
        <f>IF('Board Summary'!$C$9="","",'Board Summary'!$C$9)</f>
        <v/>
      </c>
      <c r="G682" s="33" t="str">
        <f>IF('Board Summary'!$E$9="","",'Board Summary'!$E$9)</f>
        <v/>
      </c>
      <c r="H682" t="str">
        <f>'Legacy Export Source'!$A681</f>
        <v>3.10 MS3</v>
      </c>
      <c r="I682" t="str">
        <f>'Legacy Export Source'!$B681</f>
        <v>Not assessed</v>
      </c>
    </row>
    <row r="683" spans="1:9" x14ac:dyDescent="0.35">
      <c r="A683" t="str">
        <f>IF('Board Summary'!$B$5="","",'Board Summary'!$B$5)</f>
        <v/>
      </c>
      <c r="B683" t="str">
        <f>IF('Board Summary'!$B$6="","",'Board Summary'!$B$6)</f>
        <v/>
      </c>
      <c r="C683" t="str">
        <f>IF('Board Summary'!$B$7="","",'Board Summary'!$B$7)</f>
        <v/>
      </c>
      <c r="D683" t="str">
        <f>IF('Board Summary'!$B$8="","",'Board Summary'!$B$8)</f>
        <v/>
      </c>
      <c r="E683" s="33" t="str">
        <f>IF('Board Summary'!$B$9="","",'Board Summary'!$B$9)</f>
        <v/>
      </c>
      <c r="F683" s="33" t="str">
        <f>IF('Board Summary'!$C$9="","",'Board Summary'!$C$9)</f>
        <v/>
      </c>
      <c r="G683" s="33" t="str">
        <f>IF('Board Summary'!$E$9="","",'Board Summary'!$E$9)</f>
        <v/>
      </c>
      <c r="H683" t="str">
        <f>'Legacy Export Source'!$A682</f>
        <v>3.10 MS4</v>
      </c>
      <c r="I683" t="str">
        <f>'Legacy Export Source'!$B682</f>
        <v>Not assessed</v>
      </c>
    </row>
    <row r="684" spans="1:9" x14ac:dyDescent="0.35">
      <c r="A684" t="str">
        <f>IF('Board Summary'!$B$5="","",'Board Summary'!$B$5)</f>
        <v/>
      </c>
      <c r="B684" t="str">
        <f>IF('Board Summary'!$B$6="","",'Board Summary'!$B$6)</f>
        <v/>
      </c>
      <c r="C684" t="str">
        <f>IF('Board Summary'!$B$7="","",'Board Summary'!$B$7)</f>
        <v/>
      </c>
      <c r="D684" t="str">
        <f>IF('Board Summary'!$B$8="","",'Board Summary'!$B$8)</f>
        <v/>
      </c>
      <c r="E684" s="33" t="str">
        <f>IF('Board Summary'!$B$9="","",'Board Summary'!$B$9)</f>
        <v/>
      </c>
      <c r="F684" s="33" t="str">
        <f>IF('Board Summary'!$C$9="","",'Board Summary'!$C$9)</f>
        <v/>
      </c>
      <c r="G684" s="33" t="str">
        <f>IF('Board Summary'!$E$9="","",'Board Summary'!$E$9)</f>
        <v/>
      </c>
      <c r="H684" t="str">
        <f>'Legacy Export Source'!$A683</f>
        <v>3.10 QR1</v>
      </c>
      <c r="I684" t="str">
        <f>'Legacy Export Source'!$B683</f>
        <v>Not assessed</v>
      </c>
    </row>
    <row r="685" spans="1:9" x14ac:dyDescent="0.35">
      <c r="A685" t="str">
        <f>IF('Board Summary'!$B$5="","",'Board Summary'!$B$5)</f>
        <v/>
      </c>
      <c r="B685" t="str">
        <f>IF('Board Summary'!$B$6="","",'Board Summary'!$B$6)</f>
        <v/>
      </c>
      <c r="C685" t="str">
        <f>IF('Board Summary'!$B$7="","",'Board Summary'!$B$7)</f>
        <v/>
      </c>
      <c r="D685" t="str">
        <f>IF('Board Summary'!$B$8="","",'Board Summary'!$B$8)</f>
        <v/>
      </c>
      <c r="E685" s="33" t="str">
        <f>IF('Board Summary'!$B$9="","",'Board Summary'!$B$9)</f>
        <v/>
      </c>
      <c r="F685" s="33" t="str">
        <f>IF('Board Summary'!$C$9="","",'Board Summary'!$C$9)</f>
        <v/>
      </c>
      <c r="G685" s="33" t="str">
        <f>IF('Board Summary'!$E$9="","",'Board Summary'!$E$9)</f>
        <v/>
      </c>
      <c r="H685" t="str">
        <f>'Legacy Export Source'!$A684</f>
        <v>3.10 QR2</v>
      </c>
      <c r="I685" t="str">
        <f>'Legacy Export Source'!$B684</f>
        <v>Not assessed</v>
      </c>
    </row>
    <row r="686" spans="1:9" x14ac:dyDescent="0.35">
      <c r="A686" t="str">
        <f>IF('Board Summary'!$B$5="","",'Board Summary'!$B$5)</f>
        <v/>
      </c>
      <c r="B686" t="str">
        <f>IF('Board Summary'!$B$6="","",'Board Summary'!$B$6)</f>
        <v/>
      </c>
      <c r="C686" t="str">
        <f>IF('Board Summary'!$B$7="","",'Board Summary'!$B$7)</f>
        <v/>
      </c>
      <c r="D686" t="str">
        <f>IF('Board Summary'!$B$8="","",'Board Summary'!$B$8)</f>
        <v/>
      </c>
      <c r="E686" s="33" t="str">
        <f>IF('Board Summary'!$B$9="","",'Board Summary'!$B$9)</f>
        <v/>
      </c>
      <c r="F686" s="33" t="str">
        <f>IF('Board Summary'!$C$9="","",'Board Summary'!$C$9)</f>
        <v/>
      </c>
      <c r="G686" s="33" t="str">
        <f>IF('Board Summary'!$E$9="","",'Board Summary'!$E$9)</f>
        <v/>
      </c>
      <c r="H686" t="str">
        <f>'Legacy Export Source'!$A685</f>
        <v>3.10 QR3</v>
      </c>
      <c r="I686" t="str">
        <f>'Legacy Export Source'!$B685</f>
        <v>Not assessed</v>
      </c>
    </row>
    <row r="687" spans="1:9" x14ac:dyDescent="0.35">
      <c r="A687" t="str">
        <f>IF('Board Summary'!$B$5="","",'Board Summary'!$B$5)</f>
        <v/>
      </c>
      <c r="B687" t="str">
        <f>IF('Board Summary'!$B$6="","",'Board Summary'!$B$6)</f>
        <v/>
      </c>
      <c r="C687" t="str">
        <f>IF('Board Summary'!$B$7="","",'Board Summary'!$B$7)</f>
        <v/>
      </c>
      <c r="D687" t="str">
        <f>IF('Board Summary'!$B$8="","",'Board Summary'!$B$8)</f>
        <v/>
      </c>
      <c r="E687" s="33" t="str">
        <f>IF('Board Summary'!$B$9="","",'Board Summary'!$B$9)</f>
        <v/>
      </c>
      <c r="F687" s="33" t="str">
        <f>IF('Board Summary'!$C$9="","",'Board Summary'!$C$9)</f>
        <v/>
      </c>
      <c r="G687" s="33" t="str">
        <f>IF('Board Summary'!$E$9="","",'Board Summary'!$E$9)</f>
        <v/>
      </c>
      <c r="H687" t="str">
        <f>'Legacy Export Source'!$A686</f>
        <v>3.10 QR4</v>
      </c>
      <c r="I687" t="str">
        <f>'Legacy Export Source'!$B686</f>
        <v>Not assessed</v>
      </c>
    </row>
    <row r="688" spans="1:9" x14ac:dyDescent="0.35">
      <c r="A688" t="str">
        <f>IF('Board Summary'!$B$5="","",'Board Summary'!$B$5)</f>
        <v/>
      </c>
      <c r="B688" t="str">
        <f>IF('Board Summary'!$B$6="","",'Board Summary'!$B$6)</f>
        <v/>
      </c>
      <c r="C688" t="str">
        <f>IF('Board Summary'!$B$7="","",'Board Summary'!$B$7)</f>
        <v/>
      </c>
      <c r="D688" t="str">
        <f>IF('Board Summary'!$B$8="","",'Board Summary'!$B$8)</f>
        <v/>
      </c>
      <c r="E688" s="33" t="str">
        <f>IF('Board Summary'!$B$9="","",'Board Summary'!$B$9)</f>
        <v/>
      </c>
      <c r="F688" s="33" t="str">
        <f>IF('Board Summary'!$C$9="","",'Board Summary'!$C$9)</f>
        <v/>
      </c>
      <c r="G688" s="33" t="str">
        <f>IF('Board Summary'!$E$9="","",'Board Summary'!$E$9)</f>
        <v/>
      </c>
      <c r="H688" t="str">
        <f>'Legacy Export Source'!$A687</f>
        <v>3.10 QR5</v>
      </c>
      <c r="I688" t="str">
        <f>'Legacy Export Source'!$B687</f>
        <v>Not assessed</v>
      </c>
    </row>
    <row r="689" spans="1:9" x14ac:dyDescent="0.35">
      <c r="A689" t="str">
        <f>IF('Board Summary'!$B$5="","",'Board Summary'!$B$5)</f>
        <v/>
      </c>
      <c r="B689" t="str">
        <f>IF('Board Summary'!$B$6="","",'Board Summary'!$B$6)</f>
        <v/>
      </c>
      <c r="C689" t="str">
        <f>IF('Board Summary'!$B$7="","",'Board Summary'!$B$7)</f>
        <v/>
      </c>
      <c r="D689" t="str">
        <f>IF('Board Summary'!$B$8="","",'Board Summary'!$B$8)</f>
        <v/>
      </c>
      <c r="E689" s="33" t="str">
        <f>IF('Board Summary'!$B$9="","",'Board Summary'!$B$9)</f>
        <v/>
      </c>
      <c r="F689" s="33" t="str">
        <f>IF('Board Summary'!$C$9="","",'Board Summary'!$C$9)</f>
        <v/>
      </c>
      <c r="G689" s="33" t="str">
        <f>IF('Board Summary'!$E$9="","",'Board Summary'!$E$9)</f>
        <v/>
      </c>
      <c r="H689" t="str">
        <f>'Legacy Export Source'!$A688</f>
        <v>3.10 QR6</v>
      </c>
      <c r="I689" t="str">
        <f>'Legacy Export Source'!$B688</f>
        <v>Not assessed</v>
      </c>
    </row>
    <row r="690" spans="1:9" x14ac:dyDescent="0.35">
      <c r="A690" t="str">
        <f>IF('Board Summary'!$B$5="","",'Board Summary'!$B$5)</f>
        <v/>
      </c>
      <c r="B690" t="str">
        <f>IF('Board Summary'!$B$6="","",'Board Summary'!$B$6)</f>
        <v/>
      </c>
      <c r="C690" t="str">
        <f>IF('Board Summary'!$B$7="","",'Board Summary'!$B$7)</f>
        <v/>
      </c>
      <c r="D690" t="str">
        <f>IF('Board Summary'!$B$8="","",'Board Summary'!$B$8)</f>
        <v/>
      </c>
      <c r="E690" s="33" t="str">
        <f>IF('Board Summary'!$B$9="","",'Board Summary'!$B$9)</f>
        <v/>
      </c>
      <c r="F690" s="33" t="str">
        <f>IF('Board Summary'!$C$9="","",'Board Summary'!$C$9)</f>
        <v/>
      </c>
      <c r="G690" s="33" t="str">
        <f>IF('Board Summary'!$E$9="","",'Board Summary'!$E$9)</f>
        <v/>
      </c>
      <c r="H690" t="str">
        <f>'Legacy Export Source'!$A689</f>
        <v>3.10 QR7</v>
      </c>
      <c r="I690" t="str">
        <f>'Legacy Export Source'!$B689</f>
        <v>Not assessed</v>
      </c>
    </row>
    <row r="691" spans="1:9" x14ac:dyDescent="0.35">
      <c r="A691" t="str">
        <f>IF('Board Summary'!$B$5="","",'Board Summary'!$B$5)</f>
        <v/>
      </c>
      <c r="B691" t="str">
        <f>IF('Board Summary'!$B$6="","",'Board Summary'!$B$6)</f>
        <v/>
      </c>
      <c r="C691" t="str">
        <f>IF('Board Summary'!$B$7="","",'Board Summary'!$B$7)</f>
        <v/>
      </c>
      <c r="D691" t="str">
        <f>IF('Board Summary'!$B$8="","",'Board Summary'!$B$8)</f>
        <v/>
      </c>
      <c r="E691" s="33" t="str">
        <f>IF('Board Summary'!$B$9="","",'Board Summary'!$B$9)</f>
        <v/>
      </c>
      <c r="F691" s="33" t="str">
        <f>IF('Board Summary'!$C$9="","",'Board Summary'!$C$9)</f>
        <v/>
      </c>
      <c r="G691" s="33" t="str">
        <f>IF('Board Summary'!$E$9="","",'Board Summary'!$E$9)</f>
        <v/>
      </c>
      <c r="H691" t="str">
        <f>'Legacy Export Source'!$A690</f>
        <v>3.11 MS1</v>
      </c>
      <c r="I691" t="str">
        <f>'Legacy Export Source'!$B690</f>
        <v>Not assessed</v>
      </c>
    </row>
    <row r="692" spans="1:9" x14ac:dyDescent="0.35">
      <c r="A692" t="str">
        <f>IF('Board Summary'!$B$5="","",'Board Summary'!$B$5)</f>
        <v/>
      </c>
      <c r="B692" t="str">
        <f>IF('Board Summary'!$B$6="","",'Board Summary'!$B$6)</f>
        <v/>
      </c>
      <c r="C692" t="str">
        <f>IF('Board Summary'!$B$7="","",'Board Summary'!$B$7)</f>
        <v/>
      </c>
      <c r="D692" t="str">
        <f>IF('Board Summary'!$B$8="","",'Board Summary'!$B$8)</f>
        <v/>
      </c>
      <c r="E692" s="33" t="str">
        <f>IF('Board Summary'!$B$9="","",'Board Summary'!$B$9)</f>
        <v/>
      </c>
      <c r="F692" s="33" t="str">
        <f>IF('Board Summary'!$C$9="","",'Board Summary'!$C$9)</f>
        <v/>
      </c>
      <c r="G692" s="33" t="str">
        <f>IF('Board Summary'!$E$9="","",'Board Summary'!$E$9)</f>
        <v/>
      </c>
      <c r="H692" t="str">
        <f>'Legacy Export Source'!$A691</f>
        <v>3.11 MS2</v>
      </c>
      <c r="I692" t="str">
        <f>'Legacy Export Source'!$B691</f>
        <v>Not assessed</v>
      </c>
    </row>
    <row r="693" spans="1:9" x14ac:dyDescent="0.35">
      <c r="A693" t="str">
        <f>IF('Board Summary'!$B$5="","",'Board Summary'!$B$5)</f>
        <v/>
      </c>
      <c r="B693" t="str">
        <f>IF('Board Summary'!$B$6="","",'Board Summary'!$B$6)</f>
        <v/>
      </c>
      <c r="C693" t="str">
        <f>IF('Board Summary'!$B$7="","",'Board Summary'!$B$7)</f>
        <v/>
      </c>
      <c r="D693" t="str">
        <f>IF('Board Summary'!$B$8="","",'Board Summary'!$B$8)</f>
        <v/>
      </c>
      <c r="E693" s="33" t="str">
        <f>IF('Board Summary'!$B$9="","",'Board Summary'!$B$9)</f>
        <v/>
      </c>
      <c r="F693" s="33" t="str">
        <f>IF('Board Summary'!$C$9="","",'Board Summary'!$C$9)</f>
        <v/>
      </c>
      <c r="G693" s="33" t="str">
        <f>IF('Board Summary'!$E$9="","",'Board Summary'!$E$9)</f>
        <v/>
      </c>
      <c r="H693" t="str">
        <f>'Legacy Export Source'!$A692</f>
        <v>3.11 MS3</v>
      </c>
      <c r="I693" t="str">
        <f>'Legacy Export Source'!$B692</f>
        <v>Not assessed</v>
      </c>
    </row>
    <row r="694" spans="1:9" x14ac:dyDescent="0.35">
      <c r="A694" t="str">
        <f>IF('Board Summary'!$B$5="","",'Board Summary'!$B$5)</f>
        <v/>
      </c>
      <c r="B694" t="str">
        <f>IF('Board Summary'!$B$6="","",'Board Summary'!$B$6)</f>
        <v/>
      </c>
      <c r="C694" t="str">
        <f>IF('Board Summary'!$B$7="","",'Board Summary'!$B$7)</f>
        <v/>
      </c>
      <c r="D694" t="str">
        <f>IF('Board Summary'!$B$8="","",'Board Summary'!$B$8)</f>
        <v/>
      </c>
      <c r="E694" s="33" t="str">
        <f>IF('Board Summary'!$B$9="","",'Board Summary'!$B$9)</f>
        <v/>
      </c>
      <c r="F694" s="33" t="str">
        <f>IF('Board Summary'!$C$9="","",'Board Summary'!$C$9)</f>
        <v/>
      </c>
      <c r="G694" s="33" t="str">
        <f>IF('Board Summary'!$E$9="","",'Board Summary'!$E$9)</f>
        <v/>
      </c>
      <c r="H694" t="str">
        <f>'Legacy Export Source'!$A693</f>
        <v>3.11 MS4</v>
      </c>
      <c r="I694" t="str">
        <f>'Legacy Export Source'!$B693</f>
        <v>Not assessed</v>
      </c>
    </row>
    <row r="695" spans="1:9" x14ac:dyDescent="0.35">
      <c r="A695" t="str">
        <f>IF('Board Summary'!$B$5="","",'Board Summary'!$B$5)</f>
        <v/>
      </c>
      <c r="B695" t="str">
        <f>IF('Board Summary'!$B$6="","",'Board Summary'!$B$6)</f>
        <v/>
      </c>
      <c r="C695" t="str">
        <f>IF('Board Summary'!$B$7="","",'Board Summary'!$B$7)</f>
        <v/>
      </c>
      <c r="D695" t="str">
        <f>IF('Board Summary'!$B$8="","",'Board Summary'!$B$8)</f>
        <v/>
      </c>
      <c r="E695" s="33" t="str">
        <f>IF('Board Summary'!$B$9="","",'Board Summary'!$B$9)</f>
        <v/>
      </c>
      <c r="F695" s="33" t="str">
        <f>IF('Board Summary'!$C$9="","",'Board Summary'!$C$9)</f>
        <v/>
      </c>
      <c r="G695" s="33" t="str">
        <f>IF('Board Summary'!$E$9="","",'Board Summary'!$E$9)</f>
        <v/>
      </c>
      <c r="H695" t="str">
        <f>'Legacy Export Source'!$A694</f>
        <v>3.11 MS5</v>
      </c>
      <c r="I695" t="str">
        <f>'Legacy Export Source'!$B694</f>
        <v>Not assessed</v>
      </c>
    </row>
    <row r="696" spans="1:9" x14ac:dyDescent="0.35">
      <c r="A696" t="str">
        <f>IF('Board Summary'!$B$5="","",'Board Summary'!$B$5)</f>
        <v/>
      </c>
      <c r="B696" t="str">
        <f>IF('Board Summary'!$B$6="","",'Board Summary'!$B$6)</f>
        <v/>
      </c>
      <c r="C696" t="str">
        <f>IF('Board Summary'!$B$7="","",'Board Summary'!$B$7)</f>
        <v/>
      </c>
      <c r="D696" t="str">
        <f>IF('Board Summary'!$B$8="","",'Board Summary'!$B$8)</f>
        <v/>
      </c>
      <c r="E696" s="33" t="str">
        <f>IF('Board Summary'!$B$9="","",'Board Summary'!$B$9)</f>
        <v/>
      </c>
      <c r="F696" s="33" t="str">
        <f>IF('Board Summary'!$C$9="","",'Board Summary'!$C$9)</f>
        <v/>
      </c>
      <c r="G696" s="33" t="str">
        <f>IF('Board Summary'!$E$9="","",'Board Summary'!$E$9)</f>
        <v/>
      </c>
      <c r="H696" t="str">
        <f>'Legacy Export Source'!$A695</f>
        <v>3.11 QR1</v>
      </c>
      <c r="I696" t="str">
        <f>'Legacy Export Source'!$B695</f>
        <v>Not assessed</v>
      </c>
    </row>
    <row r="697" spans="1:9" x14ac:dyDescent="0.35">
      <c r="A697" t="str">
        <f>IF('Board Summary'!$B$5="","",'Board Summary'!$B$5)</f>
        <v/>
      </c>
      <c r="B697" t="str">
        <f>IF('Board Summary'!$B$6="","",'Board Summary'!$B$6)</f>
        <v/>
      </c>
      <c r="C697" t="str">
        <f>IF('Board Summary'!$B$7="","",'Board Summary'!$B$7)</f>
        <v/>
      </c>
      <c r="D697" t="str">
        <f>IF('Board Summary'!$B$8="","",'Board Summary'!$B$8)</f>
        <v/>
      </c>
      <c r="E697" s="33" t="str">
        <f>IF('Board Summary'!$B$9="","",'Board Summary'!$B$9)</f>
        <v/>
      </c>
      <c r="F697" s="33" t="str">
        <f>IF('Board Summary'!$C$9="","",'Board Summary'!$C$9)</f>
        <v/>
      </c>
      <c r="G697" s="33" t="str">
        <f>IF('Board Summary'!$E$9="","",'Board Summary'!$E$9)</f>
        <v/>
      </c>
      <c r="H697" t="str">
        <f>'Legacy Export Source'!$A696</f>
        <v>3.11 QR2</v>
      </c>
      <c r="I697" t="str">
        <f>'Legacy Export Source'!$B696</f>
        <v>Not assessed</v>
      </c>
    </row>
    <row r="698" spans="1:9" x14ac:dyDescent="0.35">
      <c r="A698" t="str">
        <f>IF('Board Summary'!$B$5="","",'Board Summary'!$B$5)</f>
        <v/>
      </c>
      <c r="B698" t="str">
        <f>IF('Board Summary'!$B$6="","",'Board Summary'!$B$6)</f>
        <v/>
      </c>
      <c r="C698" t="str">
        <f>IF('Board Summary'!$B$7="","",'Board Summary'!$B$7)</f>
        <v/>
      </c>
      <c r="D698" t="str">
        <f>IF('Board Summary'!$B$8="","",'Board Summary'!$B$8)</f>
        <v/>
      </c>
      <c r="E698" s="33" t="str">
        <f>IF('Board Summary'!$B$9="","",'Board Summary'!$B$9)</f>
        <v/>
      </c>
      <c r="F698" s="33" t="str">
        <f>IF('Board Summary'!$C$9="","",'Board Summary'!$C$9)</f>
        <v/>
      </c>
      <c r="G698" s="33" t="str">
        <f>IF('Board Summary'!$E$9="","",'Board Summary'!$E$9)</f>
        <v/>
      </c>
      <c r="H698" t="str">
        <f>'Legacy Export Source'!$A697</f>
        <v>3.11 QR3</v>
      </c>
      <c r="I698" t="str">
        <f>'Legacy Export Source'!$B697</f>
        <v>Not assessed</v>
      </c>
    </row>
    <row r="699" spans="1:9" x14ac:dyDescent="0.35">
      <c r="A699" t="str">
        <f>IF('Board Summary'!$B$5="","",'Board Summary'!$B$5)</f>
        <v/>
      </c>
      <c r="B699" t="str">
        <f>IF('Board Summary'!$B$6="","",'Board Summary'!$B$6)</f>
        <v/>
      </c>
      <c r="C699" t="str">
        <f>IF('Board Summary'!$B$7="","",'Board Summary'!$B$7)</f>
        <v/>
      </c>
      <c r="D699" t="str">
        <f>IF('Board Summary'!$B$8="","",'Board Summary'!$B$8)</f>
        <v/>
      </c>
      <c r="E699" s="33" t="str">
        <f>IF('Board Summary'!$B$9="","",'Board Summary'!$B$9)</f>
        <v/>
      </c>
      <c r="F699" s="33" t="str">
        <f>IF('Board Summary'!$C$9="","",'Board Summary'!$C$9)</f>
        <v/>
      </c>
      <c r="G699" s="33" t="str">
        <f>IF('Board Summary'!$E$9="","",'Board Summary'!$E$9)</f>
        <v/>
      </c>
      <c r="H699" t="str">
        <f>'Legacy Export Source'!$A698</f>
        <v>3.11 QR4</v>
      </c>
      <c r="I699" t="str">
        <f>'Legacy Export Source'!$B698</f>
        <v>Not assessed</v>
      </c>
    </row>
    <row r="700" spans="1:9" x14ac:dyDescent="0.35">
      <c r="A700" t="str">
        <f>IF('Board Summary'!$B$5="","",'Board Summary'!$B$5)</f>
        <v/>
      </c>
      <c r="B700" t="str">
        <f>IF('Board Summary'!$B$6="","",'Board Summary'!$B$6)</f>
        <v/>
      </c>
      <c r="C700" t="str">
        <f>IF('Board Summary'!$B$7="","",'Board Summary'!$B$7)</f>
        <v/>
      </c>
      <c r="D700" t="str">
        <f>IF('Board Summary'!$B$8="","",'Board Summary'!$B$8)</f>
        <v/>
      </c>
      <c r="E700" s="33" t="str">
        <f>IF('Board Summary'!$B$9="","",'Board Summary'!$B$9)</f>
        <v/>
      </c>
      <c r="F700" s="33" t="str">
        <f>IF('Board Summary'!$C$9="","",'Board Summary'!$C$9)</f>
        <v/>
      </c>
      <c r="G700" s="33" t="str">
        <f>IF('Board Summary'!$E$9="","",'Board Summary'!$E$9)</f>
        <v/>
      </c>
      <c r="H700" t="str">
        <f>'Legacy Export Source'!$A699</f>
        <v>3.12 MS1</v>
      </c>
      <c r="I700" t="str">
        <f>'Legacy Export Source'!$B699</f>
        <v>Not assessed</v>
      </c>
    </row>
    <row r="701" spans="1:9" x14ac:dyDescent="0.35">
      <c r="A701" t="str">
        <f>IF('Board Summary'!$B$5="","",'Board Summary'!$B$5)</f>
        <v/>
      </c>
      <c r="B701" t="str">
        <f>IF('Board Summary'!$B$6="","",'Board Summary'!$B$6)</f>
        <v/>
      </c>
      <c r="C701" t="str">
        <f>IF('Board Summary'!$B$7="","",'Board Summary'!$B$7)</f>
        <v/>
      </c>
      <c r="D701" t="str">
        <f>IF('Board Summary'!$B$8="","",'Board Summary'!$B$8)</f>
        <v/>
      </c>
      <c r="E701" s="33" t="str">
        <f>IF('Board Summary'!$B$9="","",'Board Summary'!$B$9)</f>
        <v/>
      </c>
      <c r="F701" s="33" t="str">
        <f>IF('Board Summary'!$C$9="","",'Board Summary'!$C$9)</f>
        <v/>
      </c>
      <c r="G701" s="33" t="str">
        <f>IF('Board Summary'!$E$9="","",'Board Summary'!$E$9)</f>
        <v/>
      </c>
      <c r="H701" t="str">
        <f>'Legacy Export Source'!$A700</f>
        <v>3.12 MS2</v>
      </c>
      <c r="I701" t="str">
        <f>'Legacy Export Source'!$B700</f>
        <v>Not assessed</v>
      </c>
    </row>
    <row r="702" spans="1:9" x14ac:dyDescent="0.35">
      <c r="A702" t="str">
        <f>IF('Board Summary'!$B$5="","",'Board Summary'!$B$5)</f>
        <v/>
      </c>
      <c r="B702" t="str">
        <f>IF('Board Summary'!$B$6="","",'Board Summary'!$B$6)</f>
        <v/>
      </c>
      <c r="C702" t="str">
        <f>IF('Board Summary'!$B$7="","",'Board Summary'!$B$7)</f>
        <v/>
      </c>
      <c r="D702" t="str">
        <f>IF('Board Summary'!$B$8="","",'Board Summary'!$B$8)</f>
        <v/>
      </c>
      <c r="E702" s="33" t="str">
        <f>IF('Board Summary'!$B$9="","",'Board Summary'!$B$9)</f>
        <v/>
      </c>
      <c r="F702" s="33" t="str">
        <f>IF('Board Summary'!$C$9="","",'Board Summary'!$C$9)</f>
        <v/>
      </c>
      <c r="G702" s="33" t="str">
        <f>IF('Board Summary'!$E$9="","",'Board Summary'!$E$9)</f>
        <v/>
      </c>
      <c r="H702" t="str">
        <f>'Legacy Export Source'!$A701</f>
        <v>3.12 MS3</v>
      </c>
      <c r="I702" t="str">
        <f>'Legacy Export Source'!$B701</f>
        <v>Not assessed</v>
      </c>
    </row>
    <row r="703" spans="1:9" x14ac:dyDescent="0.35">
      <c r="A703" t="str">
        <f>IF('Board Summary'!$B$5="","",'Board Summary'!$B$5)</f>
        <v/>
      </c>
      <c r="B703" t="str">
        <f>IF('Board Summary'!$B$6="","",'Board Summary'!$B$6)</f>
        <v/>
      </c>
      <c r="C703" t="str">
        <f>IF('Board Summary'!$B$7="","",'Board Summary'!$B$7)</f>
        <v/>
      </c>
      <c r="D703" t="str">
        <f>IF('Board Summary'!$B$8="","",'Board Summary'!$B$8)</f>
        <v/>
      </c>
      <c r="E703" s="33" t="str">
        <f>IF('Board Summary'!$B$9="","",'Board Summary'!$B$9)</f>
        <v/>
      </c>
      <c r="F703" s="33" t="str">
        <f>IF('Board Summary'!$C$9="","",'Board Summary'!$C$9)</f>
        <v/>
      </c>
      <c r="G703" s="33" t="str">
        <f>IF('Board Summary'!$E$9="","",'Board Summary'!$E$9)</f>
        <v/>
      </c>
      <c r="H703" t="str">
        <f>'Legacy Export Source'!$A702</f>
        <v>3.12 MS4</v>
      </c>
      <c r="I703" t="str">
        <f>'Legacy Export Source'!$B702</f>
        <v>Not assessed</v>
      </c>
    </row>
    <row r="704" spans="1:9" x14ac:dyDescent="0.35">
      <c r="A704" t="str">
        <f>IF('Board Summary'!$B$5="","",'Board Summary'!$B$5)</f>
        <v/>
      </c>
      <c r="B704" t="str">
        <f>IF('Board Summary'!$B$6="","",'Board Summary'!$B$6)</f>
        <v/>
      </c>
      <c r="C704" t="str">
        <f>IF('Board Summary'!$B$7="","",'Board Summary'!$B$7)</f>
        <v/>
      </c>
      <c r="D704" t="str">
        <f>IF('Board Summary'!$B$8="","",'Board Summary'!$B$8)</f>
        <v/>
      </c>
      <c r="E704" s="33" t="str">
        <f>IF('Board Summary'!$B$9="","",'Board Summary'!$B$9)</f>
        <v/>
      </c>
      <c r="F704" s="33" t="str">
        <f>IF('Board Summary'!$C$9="","",'Board Summary'!$C$9)</f>
        <v/>
      </c>
      <c r="G704" s="33" t="str">
        <f>IF('Board Summary'!$E$9="","",'Board Summary'!$E$9)</f>
        <v/>
      </c>
      <c r="H704" t="str">
        <f>'Legacy Export Source'!$A703</f>
        <v>3.12 MS5</v>
      </c>
      <c r="I704" t="str">
        <f>'Legacy Export Source'!$B703</f>
        <v>Not assessed</v>
      </c>
    </row>
    <row r="705" spans="1:9" x14ac:dyDescent="0.35">
      <c r="A705" t="str">
        <f>IF('Board Summary'!$B$5="","",'Board Summary'!$B$5)</f>
        <v/>
      </c>
      <c r="B705" t="str">
        <f>IF('Board Summary'!$B$6="","",'Board Summary'!$B$6)</f>
        <v/>
      </c>
      <c r="C705" t="str">
        <f>IF('Board Summary'!$B$7="","",'Board Summary'!$B$7)</f>
        <v/>
      </c>
      <c r="D705" t="str">
        <f>IF('Board Summary'!$B$8="","",'Board Summary'!$B$8)</f>
        <v/>
      </c>
      <c r="E705" s="33" t="str">
        <f>IF('Board Summary'!$B$9="","",'Board Summary'!$B$9)</f>
        <v/>
      </c>
      <c r="F705" s="33" t="str">
        <f>IF('Board Summary'!$C$9="","",'Board Summary'!$C$9)</f>
        <v/>
      </c>
      <c r="G705" s="33" t="str">
        <f>IF('Board Summary'!$E$9="","",'Board Summary'!$E$9)</f>
        <v/>
      </c>
      <c r="H705" t="str">
        <f>'Legacy Export Source'!$A704</f>
        <v>3.12 MS6</v>
      </c>
      <c r="I705" t="str">
        <f>'Legacy Export Source'!$B704</f>
        <v>Not assessed</v>
      </c>
    </row>
    <row r="706" spans="1:9" x14ac:dyDescent="0.35">
      <c r="A706" t="str">
        <f>IF('Board Summary'!$B$5="","",'Board Summary'!$B$5)</f>
        <v/>
      </c>
      <c r="B706" t="str">
        <f>IF('Board Summary'!$B$6="","",'Board Summary'!$B$6)</f>
        <v/>
      </c>
      <c r="C706" t="str">
        <f>IF('Board Summary'!$B$7="","",'Board Summary'!$B$7)</f>
        <v/>
      </c>
      <c r="D706" t="str">
        <f>IF('Board Summary'!$B$8="","",'Board Summary'!$B$8)</f>
        <v/>
      </c>
      <c r="E706" s="33" t="str">
        <f>IF('Board Summary'!$B$9="","",'Board Summary'!$B$9)</f>
        <v/>
      </c>
      <c r="F706" s="33" t="str">
        <f>IF('Board Summary'!$C$9="","",'Board Summary'!$C$9)</f>
        <v/>
      </c>
      <c r="G706" s="33" t="str">
        <f>IF('Board Summary'!$E$9="","",'Board Summary'!$E$9)</f>
        <v/>
      </c>
      <c r="H706" t="str">
        <f>'Legacy Export Source'!$A705</f>
        <v>3.12 MS7</v>
      </c>
      <c r="I706" t="str">
        <f>'Legacy Export Source'!$B705</f>
        <v>Not assessed</v>
      </c>
    </row>
    <row r="707" spans="1:9" x14ac:dyDescent="0.35">
      <c r="A707" t="str">
        <f>IF('Board Summary'!$B$5="","",'Board Summary'!$B$5)</f>
        <v/>
      </c>
      <c r="B707" t="str">
        <f>IF('Board Summary'!$B$6="","",'Board Summary'!$B$6)</f>
        <v/>
      </c>
      <c r="C707" t="str">
        <f>IF('Board Summary'!$B$7="","",'Board Summary'!$B$7)</f>
        <v/>
      </c>
      <c r="D707" t="str">
        <f>IF('Board Summary'!$B$8="","",'Board Summary'!$B$8)</f>
        <v/>
      </c>
      <c r="E707" s="33" t="str">
        <f>IF('Board Summary'!$B$9="","",'Board Summary'!$B$9)</f>
        <v/>
      </c>
      <c r="F707" s="33" t="str">
        <f>IF('Board Summary'!$C$9="","",'Board Summary'!$C$9)</f>
        <v/>
      </c>
      <c r="G707" s="33" t="str">
        <f>IF('Board Summary'!$E$9="","",'Board Summary'!$E$9)</f>
        <v/>
      </c>
      <c r="H707" t="str">
        <f>'Legacy Export Source'!$A706</f>
        <v>3.12 QR1</v>
      </c>
      <c r="I707" t="str">
        <f>'Legacy Export Source'!$B706</f>
        <v>Not assessed</v>
      </c>
    </row>
    <row r="708" spans="1:9" x14ac:dyDescent="0.35">
      <c r="A708" t="str">
        <f>IF('Board Summary'!$B$5="","",'Board Summary'!$B$5)</f>
        <v/>
      </c>
      <c r="B708" t="str">
        <f>IF('Board Summary'!$B$6="","",'Board Summary'!$B$6)</f>
        <v/>
      </c>
      <c r="C708" t="str">
        <f>IF('Board Summary'!$B$7="","",'Board Summary'!$B$7)</f>
        <v/>
      </c>
      <c r="D708" t="str">
        <f>IF('Board Summary'!$B$8="","",'Board Summary'!$B$8)</f>
        <v/>
      </c>
      <c r="E708" s="33" t="str">
        <f>IF('Board Summary'!$B$9="","",'Board Summary'!$B$9)</f>
        <v/>
      </c>
      <c r="F708" s="33" t="str">
        <f>IF('Board Summary'!$C$9="","",'Board Summary'!$C$9)</f>
        <v/>
      </c>
      <c r="G708" s="33" t="str">
        <f>IF('Board Summary'!$E$9="","",'Board Summary'!$E$9)</f>
        <v/>
      </c>
      <c r="H708" t="str">
        <f>'Legacy Export Source'!$A707</f>
        <v>3.12 QR2</v>
      </c>
      <c r="I708" t="str">
        <f>'Legacy Export Source'!$B707</f>
        <v>Not assessed</v>
      </c>
    </row>
    <row r="709" spans="1:9" x14ac:dyDescent="0.35">
      <c r="A709" t="str">
        <f>IF('Board Summary'!$B$5="","",'Board Summary'!$B$5)</f>
        <v/>
      </c>
      <c r="B709" t="str">
        <f>IF('Board Summary'!$B$6="","",'Board Summary'!$B$6)</f>
        <v/>
      </c>
      <c r="C709" t="str">
        <f>IF('Board Summary'!$B$7="","",'Board Summary'!$B$7)</f>
        <v/>
      </c>
      <c r="D709" t="str">
        <f>IF('Board Summary'!$B$8="","",'Board Summary'!$B$8)</f>
        <v/>
      </c>
      <c r="E709" s="33" t="str">
        <f>IF('Board Summary'!$B$9="","",'Board Summary'!$B$9)</f>
        <v/>
      </c>
      <c r="F709" s="33" t="str">
        <f>IF('Board Summary'!$C$9="","",'Board Summary'!$C$9)</f>
        <v/>
      </c>
      <c r="G709" s="33" t="str">
        <f>IF('Board Summary'!$E$9="","",'Board Summary'!$E$9)</f>
        <v/>
      </c>
      <c r="H709" t="str">
        <f>'Legacy Export Source'!$A708</f>
        <v>3.13 MS1</v>
      </c>
      <c r="I709" t="str">
        <f>'Legacy Export Source'!$B708</f>
        <v>Not assessed</v>
      </c>
    </row>
    <row r="710" spans="1:9" x14ac:dyDescent="0.35">
      <c r="A710" t="str">
        <f>IF('Board Summary'!$B$5="","",'Board Summary'!$B$5)</f>
        <v/>
      </c>
      <c r="B710" t="str">
        <f>IF('Board Summary'!$B$6="","",'Board Summary'!$B$6)</f>
        <v/>
      </c>
      <c r="C710" t="str">
        <f>IF('Board Summary'!$B$7="","",'Board Summary'!$B$7)</f>
        <v/>
      </c>
      <c r="D710" t="str">
        <f>IF('Board Summary'!$B$8="","",'Board Summary'!$B$8)</f>
        <v/>
      </c>
      <c r="E710" s="33" t="str">
        <f>IF('Board Summary'!$B$9="","",'Board Summary'!$B$9)</f>
        <v/>
      </c>
      <c r="F710" s="33" t="str">
        <f>IF('Board Summary'!$C$9="","",'Board Summary'!$C$9)</f>
        <v/>
      </c>
      <c r="G710" s="33" t="str">
        <f>IF('Board Summary'!$E$9="","",'Board Summary'!$E$9)</f>
        <v/>
      </c>
      <c r="H710" t="str">
        <f>'Legacy Export Source'!$A709</f>
        <v>3.13 MS2</v>
      </c>
      <c r="I710" t="str">
        <f>'Legacy Export Source'!$B709</f>
        <v>Not assessed</v>
      </c>
    </row>
    <row r="711" spans="1:9" x14ac:dyDescent="0.35">
      <c r="A711" t="str">
        <f>IF('Board Summary'!$B$5="","",'Board Summary'!$B$5)</f>
        <v/>
      </c>
      <c r="B711" t="str">
        <f>IF('Board Summary'!$B$6="","",'Board Summary'!$B$6)</f>
        <v/>
      </c>
      <c r="C711" t="str">
        <f>IF('Board Summary'!$B$7="","",'Board Summary'!$B$7)</f>
        <v/>
      </c>
      <c r="D711" t="str">
        <f>IF('Board Summary'!$B$8="","",'Board Summary'!$B$8)</f>
        <v/>
      </c>
      <c r="E711" s="33" t="str">
        <f>IF('Board Summary'!$B$9="","",'Board Summary'!$B$9)</f>
        <v/>
      </c>
      <c r="F711" s="33" t="str">
        <f>IF('Board Summary'!$C$9="","",'Board Summary'!$C$9)</f>
        <v/>
      </c>
      <c r="G711" s="33" t="str">
        <f>IF('Board Summary'!$E$9="","",'Board Summary'!$E$9)</f>
        <v/>
      </c>
      <c r="H711" t="str">
        <f>'Legacy Export Source'!$A710</f>
        <v>3.13 MS3</v>
      </c>
      <c r="I711" t="str">
        <f>'Legacy Export Source'!$B710</f>
        <v>Not assessed</v>
      </c>
    </row>
    <row r="712" spans="1:9" x14ac:dyDescent="0.35">
      <c r="A712" t="str">
        <f>IF('Board Summary'!$B$5="","",'Board Summary'!$B$5)</f>
        <v/>
      </c>
      <c r="B712" t="str">
        <f>IF('Board Summary'!$B$6="","",'Board Summary'!$B$6)</f>
        <v/>
      </c>
      <c r="C712" t="str">
        <f>IF('Board Summary'!$B$7="","",'Board Summary'!$B$7)</f>
        <v/>
      </c>
      <c r="D712" t="str">
        <f>IF('Board Summary'!$B$8="","",'Board Summary'!$B$8)</f>
        <v/>
      </c>
      <c r="E712" s="33" t="str">
        <f>IF('Board Summary'!$B$9="","",'Board Summary'!$B$9)</f>
        <v/>
      </c>
      <c r="F712" s="33" t="str">
        <f>IF('Board Summary'!$C$9="","",'Board Summary'!$C$9)</f>
        <v/>
      </c>
      <c r="G712" s="33" t="str">
        <f>IF('Board Summary'!$E$9="","",'Board Summary'!$E$9)</f>
        <v/>
      </c>
      <c r="H712" t="str">
        <f>'Legacy Export Source'!$A711</f>
        <v>3.13 MS4</v>
      </c>
      <c r="I712" t="str">
        <f>'Legacy Export Source'!$B711</f>
        <v>Not assessed</v>
      </c>
    </row>
    <row r="713" spans="1:9" x14ac:dyDescent="0.35">
      <c r="A713" t="str">
        <f>IF('Board Summary'!$B$5="","",'Board Summary'!$B$5)</f>
        <v/>
      </c>
      <c r="B713" t="str">
        <f>IF('Board Summary'!$B$6="","",'Board Summary'!$B$6)</f>
        <v/>
      </c>
      <c r="C713" t="str">
        <f>IF('Board Summary'!$B$7="","",'Board Summary'!$B$7)</f>
        <v/>
      </c>
      <c r="D713" t="str">
        <f>IF('Board Summary'!$B$8="","",'Board Summary'!$B$8)</f>
        <v/>
      </c>
      <c r="E713" s="33" t="str">
        <f>IF('Board Summary'!$B$9="","",'Board Summary'!$B$9)</f>
        <v/>
      </c>
      <c r="F713" s="33" t="str">
        <f>IF('Board Summary'!$C$9="","",'Board Summary'!$C$9)</f>
        <v/>
      </c>
      <c r="G713" s="33" t="str">
        <f>IF('Board Summary'!$E$9="","",'Board Summary'!$E$9)</f>
        <v/>
      </c>
      <c r="H713" t="str">
        <f>'Legacy Export Source'!$A712</f>
        <v>3.13 QR1</v>
      </c>
      <c r="I713" t="str">
        <f>'Legacy Export Source'!$B712</f>
        <v>Not assessed</v>
      </c>
    </row>
    <row r="714" spans="1:9" x14ac:dyDescent="0.35">
      <c r="A714" t="str">
        <f>IF('Board Summary'!$B$5="","",'Board Summary'!$B$5)</f>
        <v/>
      </c>
      <c r="B714" t="str">
        <f>IF('Board Summary'!$B$6="","",'Board Summary'!$B$6)</f>
        <v/>
      </c>
      <c r="C714" t="str">
        <f>IF('Board Summary'!$B$7="","",'Board Summary'!$B$7)</f>
        <v/>
      </c>
      <c r="D714" t="str">
        <f>IF('Board Summary'!$B$8="","",'Board Summary'!$B$8)</f>
        <v/>
      </c>
      <c r="E714" s="33" t="str">
        <f>IF('Board Summary'!$B$9="","",'Board Summary'!$B$9)</f>
        <v/>
      </c>
      <c r="F714" s="33" t="str">
        <f>IF('Board Summary'!$C$9="","",'Board Summary'!$C$9)</f>
        <v/>
      </c>
      <c r="G714" s="33" t="str">
        <f>IF('Board Summary'!$E$9="","",'Board Summary'!$E$9)</f>
        <v/>
      </c>
      <c r="H714" t="str">
        <f>'Legacy Export Source'!$A713</f>
        <v>3.13 QR2</v>
      </c>
      <c r="I714" t="str">
        <f>'Legacy Export Source'!$B713</f>
        <v>Not assessed</v>
      </c>
    </row>
    <row r="715" spans="1:9" x14ac:dyDescent="0.35">
      <c r="A715" t="str">
        <f>IF('Board Summary'!$B$5="","",'Board Summary'!$B$5)</f>
        <v/>
      </c>
      <c r="B715" t="str">
        <f>IF('Board Summary'!$B$6="","",'Board Summary'!$B$6)</f>
        <v/>
      </c>
      <c r="C715" t="str">
        <f>IF('Board Summary'!$B$7="","",'Board Summary'!$B$7)</f>
        <v/>
      </c>
      <c r="D715" t="str">
        <f>IF('Board Summary'!$B$8="","",'Board Summary'!$B$8)</f>
        <v/>
      </c>
      <c r="E715" s="33" t="str">
        <f>IF('Board Summary'!$B$9="","",'Board Summary'!$B$9)</f>
        <v/>
      </c>
      <c r="F715" s="33" t="str">
        <f>IF('Board Summary'!$C$9="","",'Board Summary'!$C$9)</f>
        <v/>
      </c>
      <c r="G715" s="33" t="str">
        <f>IF('Board Summary'!$E$9="","",'Board Summary'!$E$9)</f>
        <v/>
      </c>
      <c r="H715" t="str">
        <f>'Legacy Export Source'!$A714</f>
        <v>3.13 QR3</v>
      </c>
      <c r="I715" t="str">
        <f>'Legacy Export Source'!$B714</f>
        <v>Not assessed</v>
      </c>
    </row>
    <row r="716" spans="1:9" x14ac:dyDescent="0.35">
      <c r="A716" t="str">
        <f>IF('Board Summary'!$B$5="","",'Board Summary'!$B$5)</f>
        <v/>
      </c>
      <c r="B716" t="str">
        <f>IF('Board Summary'!$B$6="","",'Board Summary'!$B$6)</f>
        <v/>
      </c>
      <c r="C716" t="str">
        <f>IF('Board Summary'!$B$7="","",'Board Summary'!$B$7)</f>
        <v/>
      </c>
      <c r="D716" t="str">
        <f>IF('Board Summary'!$B$8="","",'Board Summary'!$B$8)</f>
        <v/>
      </c>
      <c r="E716" s="33" t="str">
        <f>IF('Board Summary'!$B$9="","",'Board Summary'!$B$9)</f>
        <v/>
      </c>
      <c r="F716" s="33" t="str">
        <f>IF('Board Summary'!$C$9="","",'Board Summary'!$C$9)</f>
        <v/>
      </c>
      <c r="G716" s="33" t="str">
        <f>IF('Board Summary'!$E$9="","",'Board Summary'!$E$9)</f>
        <v/>
      </c>
      <c r="H716" t="str">
        <f>'Legacy Export Source'!$A715</f>
        <v>3.13 QR4</v>
      </c>
      <c r="I716" t="str">
        <f>'Legacy Export Source'!$B715</f>
        <v>Not assessed</v>
      </c>
    </row>
    <row r="717" spans="1:9" x14ac:dyDescent="0.35">
      <c r="A717" t="str">
        <f>IF('Board Summary'!$B$5="","",'Board Summary'!$B$5)</f>
        <v/>
      </c>
      <c r="B717" t="str">
        <f>IF('Board Summary'!$B$6="","",'Board Summary'!$B$6)</f>
        <v/>
      </c>
      <c r="C717" t="str">
        <f>IF('Board Summary'!$B$7="","",'Board Summary'!$B$7)</f>
        <v/>
      </c>
      <c r="D717" t="str">
        <f>IF('Board Summary'!$B$8="","",'Board Summary'!$B$8)</f>
        <v/>
      </c>
      <c r="E717" s="33" t="str">
        <f>IF('Board Summary'!$B$9="","",'Board Summary'!$B$9)</f>
        <v/>
      </c>
      <c r="F717" s="33" t="str">
        <f>IF('Board Summary'!$C$9="","",'Board Summary'!$C$9)</f>
        <v/>
      </c>
      <c r="G717" s="33" t="str">
        <f>IF('Board Summary'!$E$9="","",'Board Summary'!$E$9)</f>
        <v/>
      </c>
      <c r="H717" t="str">
        <f>'Legacy Export Source'!$A716</f>
        <v>3.13 QR5</v>
      </c>
      <c r="I717" t="str">
        <f>'Legacy Export Source'!$B716</f>
        <v>Not assessed</v>
      </c>
    </row>
    <row r="718" spans="1:9" x14ac:dyDescent="0.35">
      <c r="A718" t="str">
        <f>IF('Board Summary'!$B$5="","",'Board Summary'!$B$5)</f>
        <v/>
      </c>
      <c r="B718" t="str">
        <f>IF('Board Summary'!$B$6="","",'Board Summary'!$B$6)</f>
        <v/>
      </c>
      <c r="C718" t="str">
        <f>IF('Board Summary'!$B$7="","",'Board Summary'!$B$7)</f>
        <v/>
      </c>
      <c r="D718" t="str">
        <f>IF('Board Summary'!$B$8="","",'Board Summary'!$B$8)</f>
        <v/>
      </c>
      <c r="E718" s="33" t="str">
        <f>IF('Board Summary'!$B$9="","",'Board Summary'!$B$9)</f>
        <v/>
      </c>
      <c r="F718" s="33" t="str">
        <f>IF('Board Summary'!$C$9="","",'Board Summary'!$C$9)</f>
        <v/>
      </c>
      <c r="G718" s="33" t="str">
        <f>IF('Board Summary'!$E$9="","",'Board Summary'!$E$9)</f>
        <v/>
      </c>
      <c r="H718" t="str">
        <f>'Legacy Export Source'!$A717</f>
        <v>3.13 QR6</v>
      </c>
      <c r="I718" t="str">
        <f>'Legacy Export Source'!$B717</f>
        <v>Not assessed</v>
      </c>
    </row>
    <row r="719" spans="1:9" x14ac:dyDescent="0.35">
      <c r="A719" t="str">
        <f>IF('Board Summary'!$B$5="","",'Board Summary'!$B$5)</f>
        <v/>
      </c>
      <c r="B719" t="str">
        <f>IF('Board Summary'!$B$6="","",'Board Summary'!$B$6)</f>
        <v/>
      </c>
      <c r="C719" t="str">
        <f>IF('Board Summary'!$B$7="","",'Board Summary'!$B$7)</f>
        <v/>
      </c>
      <c r="D719" t="str">
        <f>IF('Board Summary'!$B$8="","",'Board Summary'!$B$8)</f>
        <v/>
      </c>
      <c r="E719" s="33" t="str">
        <f>IF('Board Summary'!$B$9="","",'Board Summary'!$B$9)</f>
        <v/>
      </c>
      <c r="F719" s="33" t="str">
        <f>IF('Board Summary'!$C$9="","",'Board Summary'!$C$9)</f>
        <v/>
      </c>
      <c r="G719" s="33" t="str">
        <f>IF('Board Summary'!$E$9="","",'Board Summary'!$E$9)</f>
        <v/>
      </c>
      <c r="H719" t="str">
        <f>'Legacy Export Source'!$A718</f>
        <v>3.13 QR7</v>
      </c>
      <c r="I719" t="str">
        <f>'Legacy Export Source'!$B718</f>
        <v>Not assessed</v>
      </c>
    </row>
    <row r="720" spans="1:9" x14ac:dyDescent="0.35">
      <c r="A720" t="str">
        <f>IF('Board Summary'!$B$5="","",'Board Summary'!$B$5)</f>
        <v/>
      </c>
      <c r="B720" t="str">
        <f>IF('Board Summary'!$B$6="","",'Board Summary'!$B$6)</f>
        <v/>
      </c>
      <c r="C720" t="str">
        <f>IF('Board Summary'!$B$7="","",'Board Summary'!$B$7)</f>
        <v/>
      </c>
      <c r="D720" t="str">
        <f>IF('Board Summary'!$B$8="","",'Board Summary'!$B$8)</f>
        <v/>
      </c>
      <c r="E720" s="33" t="str">
        <f>IF('Board Summary'!$B$9="","",'Board Summary'!$B$9)</f>
        <v/>
      </c>
      <c r="F720" s="33" t="str">
        <f>IF('Board Summary'!$C$9="","",'Board Summary'!$C$9)</f>
        <v/>
      </c>
      <c r="G720" s="33" t="str">
        <f>IF('Board Summary'!$E$9="","",'Board Summary'!$E$9)</f>
        <v/>
      </c>
      <c r="H720" t="str">
        <f>'Legacy Export Source'!$A719</f>
        <v>3.13 QR8</v>
      </c>
      <c r="I720" t="str">
        <f>'Legacy Export Source'!$B719</f>
        <v>Not assessed</v>
      </c>
    </row>
    <row r="721" spans="1:9" x14ac:dyDescent="0.35">
      <c r="A721" t="str">
        <f>IF('Board Summary'!$B$5="","",'Board Summary'!$B$5)</f>
        <v/>
      </c>
      <c r="B721" t="str">
        <f>IF('Board Summary'!$B$6="","",'Board Summary'!$B$6)</f>
        <v/>
      </c>
      <c r="C721" t="str">
        <f>IF('Board Summary'!$B$7="","",'Board Summary'!$B$7)</f>
        <v/>
      </c>
      <c r="D721" t="str">
        <f>IF('Board Summary'!$B$8="","",'Board Summary'!$B$8)</f>
        <v/>
      </c>
      <c r="E721" s="33" t="str">
        <f>IF('Board Summary'!$B$9="","",'Board Summary'!$B$9)</f>
        <v/>
      </c>
      <c r="F721" s="33" t="str">
        <f>IF('Board Summary'!$C$9="","",'Board Summary'!$C$9)</f>
        <v/>
      </c>
      <c r="G721" s="33" t="str">
        <f>IF('Board Summary'!$E$9="","",'Board Summary'!$E$9)</f>
        <v/>
      </c>
      <c r="H721" t="str">
        <f>'Legacy Export Source'!$A720</f>
        <v>3.13 QR9</v>
      </c>
      <c r="I721" t="str">
        <f>'Legacy Export Source'!$B720</f>
        <v>Not assessed</v>
      </c>
    </row>
    <row r="722" spans="1:9" x14ac:dyDescent="0.35">
      <c r="A722" t="str">
        <f>IF('Board Summary'!$B$5="","",'Board Summary'!$B$5)</f>
        <v/>
      </c>
      <c r="B722" t="str">
        <f>IF('Board Summary'!$B$6="","",'Board Summary'!$B$6)</f>
        <v/>
      </c>
      <c r="C722" t="str">
        <f>IF('Board Summary'!$B$7="","",'Board Summary'!$B$7)</f>
        <v/>
      </c>
      <c r="D722" t="str">
        <f>IF('Board Summary'!$B$8="","",'Board Summary'!$B$8)</f>
        <v/>
      </c>
      <c r="E722" s="33" t="str">
        <f>IF('Board Summary'!$B$9="","",'Board Summary'!$B$9)</f>
        <v/>
      </c>
      <c r="F722" s="33" t="str">
        <f>IF('Board Summary'!$C$9="","",'Board Summary'!$C$9)</f>
        <v/>
      </c>
      <c r="G722" s="33" t="str">
        <f>IF('Board Summary'!$E$9="","",'Board Summary'!$E$9)</f>
        <v/>
      </c>
      <c r="H722" t="str">
        <f>'Legacy Export Source'!$A721</f>
        <v>3.13 QR10</v>
      </c>
      <c r="I722" t="str">
        <f>'Legacy Export Source'!$B721</f>
        <v>Not assessed</v>
      </c>
    </row>
    <row r="723" spans="1:9" x14ac:dyDescent="0.35">
      <c r="A723" t="str">
        <f>IF('Board Summary'!$B$5="","",'Board Summary'!$B$5)</f>
        <v/>
      </c>
      <c r="B723" t="str">
        <f>IF('Board Summary'!$B$6="","",'Board Summary'!$B$6)</f>
        <v/>
      </c>
      <c r="C723" t="str">
        <f>IF('Board Summary'!$B$7="","",'Board Summary'!$B$7)</f>
        <v/>
      </c>
      <c r="D723" t="str">
        <f>IF('Board Summary'!$B$8="","",'Board Summary'!$B$8)</f>
        <v/>
      </c>
      <c r="E723" s="33" t="str">
        <f>IF('Board Summary'!$B$9="","",'Board Summary'!$B$9)</f>
        <v/>
      </c>
      <c r="F723" s="33" t="str">
        <f>IF('Board Summary'!$C$9="","",'Board Summary'!$C$9)</f>
        <v/>
      </c>
      <c r="G723" s="33" t="str">
        <f>IF('Board Summary'!$E$9="","",'Board Summary'!$E$9)</f>
        <v/>
      </c>
      <c r="H723" t="str">
        <f>'Legacy Export Source'!$A722</f>
        <v>3.14 MS1</v>
      </c>
      <c r="I723" t="str">
        <f>'Legacy Export Source'!$B722</f>
        <v>Not assessed</v>
      </c>
    </row>
    <row r="724" spans="1:9" x14ac:dyDescent="0.35">
      <c r="A724" t="str">
        <f>IF('Board Summary'!$B$5="","",'Board Summary'!$B$5)</f>
        <v/>
      </c>
      <c r="B724" t="str">
        <f>IF('Board Summary'!$B$6="","",'Board Summary'!$B$6)</f>
        <v/>
      </c>
      <c r="C724" t="str">
        <f>IF('Board Summary'!$B$7="","",'Board Summary'!$B$7)</f>
        <v/>
      </c>
      <c r="D724" t="str">
        <f>IF('Board Summary'!$B$8="","",'Board Summary'!$B$8)</f>
        <v/>
      </c>
      <c r="E724" s="33" t="str">
        <f>IF('Board Summary'!$B$9="","",'Board Summary'!$B$9)</f>
        <v/>
      </c>
      <c r="F724" s="33" t="str">
        <f>IF('Board Summary'!$C$9="","",'Board Summary'!$C$9)</f>
        <v/>
      </c>
      <c r="G724" s="33" t="str">
        <f>IF('Board Summary'!$E$9="","",'Board Summary'!$E$9)</f>
        <v/>
      </c>
      <c r="H724" t="str">
        <f>'Legacy Export Source'!$A723</f>
        <v>3.14 MS2</v>
      </c>
      <c r="I724" t="str">
        <f>'Legacy Export Source'!$B723</f>
        <v>Not assessed</v>
      </c>
    </row>
    <row r="725" spans="1:9" x14ac:dyDescent="0.35">
      <c r="A725" t="str">
        <f>IF('Board Summary'!$B$5="","",'Board Summary'!$B$5)</f>
        <v/>
      </c>
      <c r="B725" t="str">
        <f>IF('Board Summary'!$B$6="","",'Board Summary'!$B$6)</f>
        <v/>
      </c>
      <c r="C725" t="str">
        <f>IF('Board Summary'!$B$7="","",'Board Summary'!$B$7)</f>
        <v/>
      </c>
      <c r="D725" t="str">
        <f>IF('Board Summary'!$B$8="","",'Board Summary'!$B$8)</f>
        <v/>
      </c>
      <c r="E725" s="33" t="str">
        <f>IF('Board Summary'!$B$9="","",'Board Summary'!$B$9)</f>
        <v/>
      </c>
      <c r="F725" s="33" t="str">
        <f>IF('Board Summary'!$C$9="","",'Board Summary'!$C$9)</f>
        <v/>
      </c>
      <c r="G725" s="33" t="str">
        <f>IF('Board Summary'!$E$9="","",'Board Summary'!$E$9)</f>
        <v/>
      </c>
      <c r="H725" t="str">
        <f>'Legacy Export Source'!$A724</f>
        <v>3.14 MS3</v>
      </c>
      <c r="I725" t="str">
        <f>'Legacy Export Source'!$B724</f>
        <v>Not assessed</v>
      </c>
    </row>
    <row r="726" spans="1:9" x14ac:dyDescent="0.35">
      <c r="A726" t="str">
        <f>IF('Board Summary'!$B$5="","",'Board Summary'!$B$5)</f>
        <v/>
      </c>
      <c r="B726" t="str">
        <f>IF('Board Summary'!$B$6="","",'Board Summary'!$B$6)</f>
        <v/>
      </c>
      <c r="C726" t="str">
        <f>IF('Board Summary'!$B$7="","",'Board Summary'!$B$7)</f>
        <v/>
      </c>
      <c r="D726" t="str">
        <f>IF('Board Summary'!$B$8="","",'Board Summary'!$B$8)</f>
        <v/>
      </c>
      <c r="E726" s="33" t="str">
        <f>IF('Board Summary'!$B$9="","",'Board Summary'!$B$9)</f>
        <v/>
      </c>
      <c r="F726" s="33" t="str">
        <f>IF('Board Summary'!$C$9="","",'Board Summary'!$C$9)</f>
        <v/>
      </c>
      <c r="G726" s="33" t="str">
        <f>IF('Board Summary'!$E$9="","",'Board Summary'!$E$9)</f>
        <v/>
      </c>
      <c r="H726" t="str">
        <f>'Legacy Export Source'!$A725</f>
        <v>3.14 MS4</v>
      </c>
      <c r="I726" t="str">
        <f>'Legacy Export Source'!$B725</f>
        <v>Not assessed</v>
      </c>
    </row>
    <row r="727" spans="1:9" x14ac:dyDescent="0.35">
      <c r="A727" t="str">
        <f>IF('Board Summary'!$B$5="","",'Board Summary'!$B$5)</f>
        <v/>
      </c>
      <c r="B727" t="str">
        <f>IF('Board Summary'!$B$6="","",'Board Summary'!$B$6)</f>
        <v/>
      </c>
      <c r="C727" t="str">
        <f>IF('Board Summary'!$B$7="","",'Board Summary'!$B$7)</f>
        <v/>
      </c>
      <c r="D727" t="str">
        <f>IF('Board Summary'!$B$8="","",'Board Summary'!$B$8)</f>
        <v/>
      </c>
      <c r="E727" s="33" t="str">
        <f>IF('Board Summary'!$B$9="","",'Board Summary'!$B$9)</f>
        <v/>
      </c>
      <c r="F727" s="33" t="str">
        <f>IF('Board Summary'!$C$9="","",'Board Summary'!$C$9)</f>
        <v/>
      </c>
      <c r="G727" s="33" t="str">
        <f>IF('Board Summary'!$E$9="","",'Board Summary'!$E$9)</f>
        <v/>
      </c>
      <c r="H727" t="str">
        <f>'Legacy Export Source'!$A726</f>
        <v>3.14 MS5</v>
      </c>
      <c r="I727" t="str">
        <f>'Legacy Export Source'!$B726</f>
        <v>Not assessed</v>
      </c>
    </row>
    <row r="728" spans="1:9" x14ac:dyDescent="0.35">
      <c r="A728" t="str">
        <f>IF('Board Summary'!$B$5="","",'Board Summary'!$B$5)</f>
        <v/>
      </c>
      <c r="B728" t="str">
        <f>IF('Board Summary'!$B$6="","",'Board Summary'!$B$6)</f>
        <v/>
      </c>
      <c r="C728" t="str">
        <f>IF('Board Summary'!$B$7="","",'Board Summary'!$B$7)</f>
        <v/>
      </c>
      <c r="D728" t="str">
        <f>IF('Board Summary'!$B$8="","",'Board Summary'!$B$8)</f>
        <v/>
      </c>
      <c r="E728" s="33" t="str">
        <f>IF('Board Summary'!$B$9="","",'Board Summary'!$B$9)</f>
        <v/>
      </c>
      <c r="F728" s="33" t="str">
        <f>IF('Board Summary'!$C$9="","",'Board Summary'!$C$9)</f>
        <v/>
      </c>
      <c r="G728" s="33" t="str">
        <f>IF('Board Summary'!$E$9="","",'Board Summary'!$E$9)</f>
        <v/>
      </c>
      <c r="H728" t="str">
        <f>'Legacy Export Source'!$A727</f>
        <v>3.14 MS6</v>
      </c>
      <c r="I728" t="str">
        <f>'Legacy Export Source'!$B727</f>
        <v>Not assessed</v>
      </c>
    </row>
    <row r="729" spans="1:9" x14ac:dyDescent="0.35">
      <c r="A729" t="str">
        <f>IF('Board Summary'!$B$5="","",'Board Summary'!$B$5)</f>
        <v/>
      </c>
      <c r="B729" t="str">
        <f>IF('Board Summary'!$B$6="","",'Board Summary'!$B$6)</f>
        <v/>
      </c>
      <c r="C729" t="str">
        <f>IF('Board Summary'!$B$7="","",'Board Summary'!$B$7)</f>
        <v/>
      </c>
      <c r="D729" t="str">
        <f>IF('Board Summary'!$B$8="","",'Board Summary'!$B$8)</f>
        <v/>
      </c>
      <c r="E729" s="33" t="str">
        <f>IF('Board Summary'!$B$9="","",'Board Summary'!$B$9)</f>
        <v/>
      </c>
      <c r="F729" s="33" t="str">
        <f>IF('Board Summary'!$C$9="","",'Board Summary'!$C$9)</f>
        <v/>
      </c>
      <c r="G729" s="33" t="str">
        <f>IF('Board Summary'!$E$9="","",'Board Summary'!$E$9)</f>
        <v/>
      </c>
      <c r="H729" t="str">
        <f>'Legacy Export Source'!$A728</f>
        <v>3.14 QR1</v>
      </c>
      <c r="I729" t="str">
        <f>'Legacy Export Source'!$B728</f>
        <v>Not assessed</v>
      </c>
    </row>
    <row r="730" spans="1:9" x14ac:dyDescent="0.35">
      <c r="A730" t="str">
        <f>IF('Board Summary'!$B$5="","",'Board Summary'!$B$5)</f>
        <v/>
      </c>
      <c r="B730" t="str">
        <f>IF('Board Summary'!$B$6="","",'Board Summary'!$B$6)</f>
        <v/>
      </c>
      <c r="C730" t="str">
        <f>IF('Board Summary'!$B$7="","",'Board Summary'!$B$7)</f>
        <v/>
      </c>
      <c r="D730" t="str">
        <f>IF('Board Summary'!$B$8="","",'Board Summary'!$B$8)</f>
        <v/>
      </c>
      <c r="E730" s="33" t="str">
        <f>IF('Board Summary'!$B$9="","",'Board Summary'!$B$9)</f>
        <v/>
      </c>
      <c r="F730" s="33" t="str">
        <f>IF('Board Summary'!$C$9="","",'Board Summary'!$C$9)</f>
        <v/>
      </c>
      <c r="G730" s="33" t="str">
        <f>IF('Board Summary'!$E$9="","",'Board Summary'!$E$9)</f>
        <v/>
      </c>
      <c r="H730" t="str">
        <f>'Legacy Export Source'!$A729</f>
        <v>3.14 QR2</v>
      </c>
      <c r="I730" t="str">
        <f>'Legacy Export Source'!$B729</f>
        <v>Not assessed</v>
      </c>
    </row>
    <row r="731" spans="1:9" x14ac:dyDescent="0.35">
      <c r="A731" t="str">
        <f>IF('Board Summary'!$B$5="","",'Board Summary'!$B$5)</f>
        <v/>
      </c>
      <c r="B731" t="str">
        <f>IF('Board Summary'!$B$6="","",'Board Summary'!$B$6)</f>
        <v/>
      </c>
      <c r="C731" t="str">
        <f>IF('Board Summary'!$B$7="","",'Board Summary'!$B$7)</f>
        <v/>
      </c>
      <c r="D731" t="str">
        <f>IF('Board Summary'!$B$8="","",'Board Summary'!$B$8)</f>
        <v/>
      </c>
      <c r="E731" s="33" t="str">
        <f>IF('Board Summary'!$B$9="","",'Board Summary'!$B$9)</f>
        <v/>
      </c>
      <c r="F731" s="33" t="str">
        <f>IF('Board Summary'!$C$9="","",'Board Summary'!$C$9)</f>
        <v/>
      </c>
      <c r="G731" s="33" t="str">
        <f>IF('Board Summary'!$E$9="","",'Board Summary'!$E$9)</f>
        <v/>
      </c>
      <c r="H731" t="str">
        <f>'Legacy Export Source'!$A730</f>
        <v>3.14 QR3</v>
      </c>
      <c r="I731" t="str">
        <f>'Legacy Export Source'!$B730</f>
        <v>Not assessed</v>
      </c>
    </row>
    <row r="732" spans="1:9" x14ac:dyDescent="0.35">
      <c r="A732" t="str">
        <f>IF('Board Summary'!$B$5="","",'Board Summary'!$B$5)</f>
        <v/>
      </c>
      <c r="B732" t="str">
        <f>IF('Board Summary'!$B$6="","",'Board Summary'!$B$6)</f>
        <v/>
      </c>
      <c r="C732" t="str">
        <f>IF('Board Summary'!$B$7="","",'Board Summary'!$B$7)</f>
        <v/>
      </c>
      <c r="D732" t="str">
        <f>IF('Board Summary'!$B$8="","",'Board Summary'!$B$8)</f>
        <v/>
      </c>
      <c r="E732" s="33" t="str">
        <f>IF('Board Summary'!$B$9="","",'Board Summary'!$B$9)</f>
        <v/>
      </c>
      <c r="F732" s="33" t="str">
        <f>IF('Board Summary'!$C$9="","",'Board Summary'!$C$9)</f>
        <v/>
      </c>
      <c r="G732" s="33" t="str">
        <f>IF('Board Summary'!$E$9="","",'Board Summary'!$E$9)</f>
        <v/>
      </c>
      <c r="H732" t="str">
        <f>'Legacy Export Source'!$A731</f>
        <v>3.14 QR4</v>
      </c>
      <c r="I732" t="str">
        <f>'Legacy Export Source'!$B731</f>
        <v>Not assessed</v>
      </c>
    </row>
    <row r="733" spans="1:9" x14ac:dyDescent="0.35">
      <c r="A733" t="str">
        <f>IF('Board Summary'!$B$5="","",'Board Summary'!$B$5)</f>
        <v/>
      </c>
      <c r="B733" t="str">
        <f>IF('Board Summary'!$B$6="","",'Board Summary'!$B$6)</f>
        <v/>
      </c>
      <c r="C733" t="str">
        <f>IF('Board Summary'!$B$7="","",'Board Summary'!$B$7)</f>
        <v/>
      </c>
      <c r="D733" t="str">
        <f>IF('Board Summary'!$B$8="","",'Board Summary'!$B$8)</f>
        <v/>
      </c>
      <c r="E733" s="33" t="str">
        <f>IF('Board Summary'!$B$9="","",'Board Summary'!$B$9)</f>
        <v/>
      </c>
      <c r="F733" s="33" t="str">
        <f>IF('Board Summary'!$C$9="","",'Board Summary'!$C$9)</f>
        <v/>
      </c>
      <c r="G733" s="33" t="str">
        <f>IF('Board Summary'!$E$9="","",'Board Summary'!$E$9)</f>
        <v/>
      </c>
      <c r="H733" t="str">
        <f>'Legacy Export Source'!$A732</f>
        <v>3.14 QR5</v>
      </c>
      <c r="I733" t="str">
        <f>'Legacy Export Source'!$B732</f>
        <v>Not assessed</v>
      </c>
    </row>
    <row r="734" spans="1:9" x14ac:dyDescent="0.35">
      <c r="A734" t="str">
        <f>IF('Board Summary'!$B$5="","",'Board Summary'!$B$5)</f>
        <v/>
      </c>
      <c r="B734" t="str">
        <f>IF('Board Summary'!$B$6="","",'Board Summary'!$B$6)</f>
        <v/>
      </c>
      <c r="C734" t="str">
        <f>IF('Board Summary'!$B$7="","",'Board Summary'!$B$7)</f>
        <v/>
      </c>
      <c r="D734" t="str">
        <f>IF('Board Summary'!$B$8="","",'Board Summary'!$B$8)</f>
        <v/>
      </c>
      <c r="E734" s="33" t="str">
        <f>IF('Board Summary'!$B$9="","",'Board Summary'!$B$9)</f>
        <v/>
      </c>
      <c r="F734" s="33" t="str">
        <f>IF('Board Summary'!$C$9="","",'Board Summary'!$C$9)</f>
        <v/>
      </c>
      <c r="G734" s="33" t="str">
        <f>IF('Board Summary'!$E$9="","",'Board Summary'!$E$9)</f>
        <v/>
      </c>
      <c r="H734" t="str">
        <f>'Legacy Export Source'!$A733</f>
        <v>3.14 QR6</v>
      </c>
      <c r="I734" t="str">
        <f>'Legacy Export Source'!$B733</f>
        <v>Not assessed</v>
      </c>
    </row>
    <row r="735" spans="1:9" x14ac:dyDescent="0.35">
      <c r="A735" t="str">
        <f>IF('Board Summary'!$B$5="","",'Board Summary'!$B$5)</f>
        <v/>
      </c>
      <c r="B735" t="str">
        <f>IF('Board Summary'!$B$6="","",'Board Summary'!$B$6)</f>
        <v/>
      </c>
      <c r="C735" t="str">
        <f>IF('Board Summary'!$B$7="","",'Board Summary'!$B$7)</f>
        <v/>
      </c>
      <c r="D735" t="str">
        <f>IF('Board Summary'!$B$8="","",'Board Summary'!$B$8)</f>
        <v/>
      </c>
      <c r="E735" s="33" t="str">
        <f>IF('Board Summary'!$B$9="","",'Board Summary'!$B$9)</f>
        <v/>
      </c>
      <c r="F735" s="33" t="str">
        <f>IF('Board Summary'!$C$9="","",'Board Summary'!$C$9)</f>
        <v/>
      </c>
      <c r="G735" s="33" t="str">
        <f>IF('Board Summary'!$E$9="","",'Board Summary'!$E$9)</f>
        <v/>
      </c>
      <c r="H735" t="str">
        <f>'Legacy Export Source'!$A734</f>
        <v>3.15 MS1</v>
      </c>
      <c r="I735" t="str">
        <f>'Legacy Export Source'!$B734</f>
        <v>Not assessed</v>
      </c>
    </row>
    <row r="736" spans="1:9" x14ac:dyDescent="0.35">
      <c r="A736" t="str">
        <f>IF('Board Summary'!$B$5="","",'Board Summary'!$B$5)</f>
        <v/>
      </c>
      <c r="B736" t="str">
        <f>IF('Board Summary'!$B$6="","",'Board Summary'!$B$6)</f>
        <v/>
      </c>
      <c r="C736" t="str">
        <f>IF('Board Summary'!$B$7="","",'Board Summary'!$B$7)</f>
        <v/>
      </c>
      <c r="D736" t="str">
        <f>IF('Board Summary'!$B$8="","",'Board Summary'!$B$8)</f>
        <v/>
      </c>
      <c r="E736" s="33" t="str">
        <f>IF('Board Summary'!$B$9="","",'Board Summary'!$B$9)</f>
        <v/>
      </c>
      <c r="F736" s="33" t="str">
        <f>IF('Board Summary'!$C$9="","",'Board Summary'!$C$9)</f>
        <v/>
      </c>
      <c r="G736" s="33" t="str">
        <f>IF('Board Summary'!$E$9="","",'Board Summary'!$E$9)</f>
        <v/>
      </c>
      <c r="H736" t="str">
        <f>'Legacy Export Source'!$A735</f>
        <v>3.15 MS2</v>
      </c>
      <c r="I736" t="str">
        <f>'Legacy Export Source'!$B735</f>
        <v>Not assessed</v>
      </c>
    </row>
    <row r="737" spans="1:9" x14ac:dyDescent="0.35">
      <c r="A737" t="str">
        <f>IF('Board Summary'!$B$5="","",'Board Summary'!$B$5)</f>
        <v/>
      </c>
      <c r="B737" t="str">
        <f>IF('Board Summary'!$B$6="","",'Board Summary'!$B$6)</f>
        <v/>
      </c>
      <c r="C737" t="str">
        <f>IF('Board Summary'!$B$7="","",'Board Summary'!$B$7)</f>
        <v/>
      </c>
      <c r="D737" t="str">
        <f>IF('Board Summary'!$B$8="","",'Board Summary'!$B$8)</f>
        <v/>
      </c>
      <c r="E737" s="33" t="str">
        <f>IF('Board Summary'!$B$9="","",'Board Summary'!$B$9)</f>
        <v/>
      </c>
      <c r="F737" s="33" t="str">
        <f>IF('Board Summary'!$C$9="","",'Board Summary'!$C$9)</f>
        <v/>
      </c>
      <c r="G737" s="33" t="str">
        <f>IF('Board Summary'!$E$9="","",'Board Summary'!$E$9)</f>
        <v/>
      </c>
      <c r="H737" t="str">
        <f>'Legacy Export Source'!$A736</f>
        <v>3.15 MS3</v>
      </c>
      <c r="I737" t="str">
        <f>'Legacy Export Source'!$B736</f>
        <v>Not assessed</v>
      </c>
    </row>
    <row r="738" spans="1:9" x14ac:dyDescent="0.35">
      <c r="A738" t="str">
        <f>IF('Board Summary'!$B$5="","",'Board Summary'!$B$5)</f>
        <v/>
      </c>
      <c r="B738" t="str">
        <f>IF('Board Summary'!$B$6="","",'Board Summary'!$B$6)</f>
        <v/>
      </c>
      <c r="C738" t="str">
        <f>IF('Board Summary'!$B$7="","",'Board Summary'!$B$7)</f>
        <v/>
      </c>
      <c r="D738" t="str">
        <f>IF('Board Summary'!$B$8="","",'Board Summary'!$B$8)</f>
        <v/>
      </c>
      <c r="E738" s="33" t="str">
        <f>IF('Board Summary'!$B$9="","",'Board Summary'!$B$9)</f>
        <v/>
      </c>
      <c r="F738" s="33" t="str">
        <f>IF('Board Summary'!$C$9="","",'Board Summary'!$C$9)</f>
        <v/>
      </c>
      <c r="G738" s="33" t="str">
        <f>IF('Board Summary'!$E$9="","",'Board Summary'!$E$9)</f>
        <v/>
      </c>
      <c r="H738" t="str">
        <f>'Legacy Export Source'!$A737</f>
        <v>3.15 MS4</v>
      </c>
      <c r="I738" t="str">
        <f>'Legacy Export Source'!$B737</f>
        <v>Not assessed</v>
      </c>
    </row>
    <row r="739" spans="1:9" x14ac:dyDescent="0.35">
      <c r="A739" t="str">
        <f>IF('Board Summary'!$B$5="","",'Board Summary'!$B$5)</f>
        <v/>
      </c>
      <c r="B739" t="str">
        <f>IF('Board Summary'!$B$6="","",'Board Summary'!$B$6)</f>
        <v/>
      </c>
      <c r="C739" t="str">
        <f>IF('Board Summary'!$B$7="","",'Board Summary'!$B$7)</f>
        <v/>
      </c>
      <c r="D739" t="str">
        <f>IF('Board Summary'!$B$8="","",'Board Summary'!$B$8)</f>
        <v/>
      </c>
      <c r="E739" s="33" t="str">
        <f>IF('Board Summary'!$B$9="","",'Board Summary'!$B$9)</f>
        <v/>
      </c>
      <c r="F739" s="33" t="str">
        <f>IF('Board Summary'!$C$9="","",'Board Summary'!$C$9)</f>
        <v/>
      </c>
      <c r="G739" s="33" t="str">
        <f>IF('Board Summary'!$E$9="","",'Board Summary'!$E$9)</f>
        <v/>
      </c>
      <c r="H739" t="str">
        <f>'Legacy Export Source'!$A738</f>
        <v>3.15 MS5</v>
      </c>
      <c r="I739" t="str">
        <f>'Legacy Export Source'!$B738</f>
        <v>Not assessed</v>
      </c>
    </row>
    <row r="740" spans="1:9" x14ac:dyDescent="0.35">
      <c r="A740" t="str">
        <f>IF('Board Summary'!$B$5="","",'Board Summary'!$B$5)</f>
        <v/>
      </c>
      <c r="B740" t="str">
        <f>IF('Board Summary'!$B$6="","",'Board Summary'!$B$6)</f>
        <v/>
      </c>
      <c r="C740" t="str">
        <f>IF('Board Summary'!$B$7="","",'Board Summary'!$B$7)</f>
        <v/>
      </c>
      <c r="D740" t="str">
        <f>IF('Board Summary'!$B$8="","",'Board Summary'!$B$8)</f>
        <v/>
      </c>
      <c r="E740" s="33" t="str">
        <f>IF('Board Summary'!$B$9="","",'Board Summary'!$B$9)</f>
        <v/>
      </c>
      <c r="F740" s="33" t="str">
        <f>IF('Board Summary'!$C$9="","",'Board Summary'!$C$9)</f>
        <v/>
      </c>
      <c r="G740" s="33" t="str">
        <f>IF('Board Summary'!$E$9="","",'Board Summary'!$E$9)</f>
        <v/>
      </c>
      <c r="H740" t="str">
        <f>'Legacy Export Source'!$A739</f>
        <v>3.15 QR1</v>
      </c>
      <c r="I740" t="str">
        <f>'Legacy Export Source'!$B739</f>
        <v>Not assessed</v>
      </c>
    </row>
    <row r="741" spans="1:9" x14ac:dyDescent="0.35">
      <c r="A741" t="str">
        <f>IF('Board Summary'!$B$5="","",'Board Summary'!$B$5)</f>
        <v/>
      </c>
      <c r="B741" t="str">
        <f>IF('Board Summary'!$B$6="","",'Board Summary'!$B$6)</f>
        <v/>
      </c>
      <c r="C741" t="str">
        <f>IF('Board Summary'!$B$7="","",'Board Summary'!$B$7)</f>
        <v/>
      </c>
      <c r="D741" t="str">
        <f>IF('Board Summary'!$B$8="","",'Board Summary'!$B$8)</f>
        <v/>
      </c>
      <c r="E741" s="33" t="str">
        <f>IF('Board Summary'!$B$9="","",'Board Summary'!$B$9)</f>
        <v/>
      </c>
      <c r="F741" s="33" t="str">
        <f>IF('Board Summary'!$C$9="","",'Board Summary'!$C$9)</f>
        <v/>
      </c>
      <c r="G741" s="33" t="str">
        <f>IF('Board Summary'!$E$9="","",'Board Summary'!$E$9)</f>
        <v/>
      </c>
      <c r="H741" t="str">
        <f>'Legacy Export Source'!$A740</f>
        <v>3.15 QR2</v>
      </c>
      <c r="I741" t="str">
        <f>'Legacy Export Source'!$B740</f>
        <v>Not assessed</v>
      </c>
    </row>
    <row r="742" spans="1:9" x14ac:dyDescent="0.35">
      <c r="A742" t="str">
        <f>IF('Board Summary'!$B$5="","",'Board Summary'!$B$5)</f>
        <v/>
      </c>
      <c r="B742" t="str">
        <f>IF('Board Summary'!$B$6="","",'Board Summary'!$B$6)</f>
        <v/>
      </c>
      <c r="C742" t="str">
        <f>IF('Board Summary'!$B$7="","",'Board Summary'!$B$7)</f>
        <v/>
      </c>
      <c r="D742" t="str">
        <f>IF('Board Summary'!$B$8="","",'Board Summary'!$B$8)</f>
        <v/>
      </c>
      <c r="E742" s="33" t="str">
        <f>IF('Board Summary'!$B$9="","",'Board Summary'!$B$9)</f>
        <v/>
      </c>
      <c r="F742" s="33" t="str">
        <f>IF('Board Summary'!$C$9="","",'Board Summary'!$C$9)</f>
        <v/>
      </c>
      <c r="G742" s="33" t="str">
        <f>IF('Board Summary'!$E$9="","",'Board Summary'!$E$9)</f>
        <v/>
      </c>
      <c r="H742" t="str">
        <f>'Legacy Export Source'!$A741</f>
        <v>3.15 QR3</v>
      </c>
      <c r="I742" t="str">
        <f>'Legacy Export Source'!$B741</f>
        <v>Not assessed</v>
      </c>
    </row>
    <row r="743" spans="1:9" x14ac:dyDescent="0.35">
      <c r="A743" t="str">
        <f>IF('Board Summary'!$B$5="","",'Board Summary'!$B$5)</f>
        <v/>
      </c>
      <c r="B743" t="str">
        <f>IF('Board Summary'!$B$6="","",'Board Summary'!$B$6)</f>
        <v/>
      </c>
      <c r="C743" t="str">
        <f>IF('Board Summary'!$B$7="","",'Board Summary'!$B$7)</f>
        <v/>
      </c>
      <c r="D743" t="str">
        <f>IF('Board Summary'!$B$8="","",'Board Summary'!$B$8)</f>
        <v/>
      </c>
      <c r="E743" s="33" t="str">
        <f>IF('Board Summary'!$B$9="","",'Board Summary'!$B$9)</f>
        <v/>
      </c>
      <c r="F743" s="33" t="str">
        <f>IF('Board Summary'!$C$9="","",'Board Summary'!$C$9)</f>
        <v/>
      </c>
      <c r="G743" s="33" t="str">
        <f>IF('Board Summary'!$E$9="","",'Board Summary'!$E$9)</f>
        <v/>
      </c>
      <c r="H743" t="str">
        <f>'Legacy Export Source'!$A742</f>
        <v>3.15 QR4</v>
      </c>
      <c r="I743" t="str">
        <f>'Legacy Export Source'!$B742</f>
        <v>Not assessed</v>
      </c>
    </row>
    <row r="744" spans="1:9" x14ac:dyDescent="0.35">
      <c r="A744" t="str">
        <f>IF('Board Summary'!$B$5="","",'Board Summary'!$B$5)</f>
        <v/>
      </c>
      <c r="B744" t="str">
        <f>IF('Board Summary'!$B$6="","",'Board Summary'!$B$6)</f>
        <v/>
      </c>
      <c r="C744" t="str">
        <f>IF('Board Summary'!$B$7="","",'Board Summary'!$B$7)</f>
        <v/>
      </c>
      <c r="D744" t="str">
        <f>IF('Board Summary'!$B$8="","",'Board Summary'!$B$8)</f>
        <v/>
      </c>
      <c r="E744" s="33" t="str">
        <f>IF('Board Summary'!$B$9="","",'Board Summary'!$B$9)</f>
        <v/>
      </c>
      <c r="F744" s="33" t="str">
        <f>IF('Board Summary'!$C$9="","",'Board Summary'!$C$9)</f>
        <v/>
      </c>
      <c r="G744" s="33" t="str">
        <f>IF('Board Summary'!$E$9="","",'Board Summary'!$E$9)</f>
        <v/>
      </c>
      <c r="H744" t="str">
        <f>'Legacy Export Source'!$A743</f>
        <v>3.15 QR5</v>
      </c>
      <c r="I744" t="str">
        <f>'Legacy Export Source'!$B743</f>
        <v>Not assessed</v>
      </c>
    </row>
    <row r="745" spans="1:9" x14ac:dyDescent="0.35">
      <c r="A745" t="str">
        <f>IF('Board Summary'!$B$5="","",'Board Summary'!$B$5)</f>
        <v/>
      </c>
      <c r="B745" t="str">
        <f>IF('Board Summary'!$B$6="","",'Board Summary'!$B$6)</f>
        <v/>
      </c>
      <c r="C745" t="str">
        <f>IF('Board Summary'!$B$7="","",'Board Summary'!$B$7)</f>
        <v/>
      </c>
      <c r="D745" t="str">
        <f>IF('Board Summary'!$B$8="","",'Board Summary'!$B$8)</f>
        <v/>
      </c>
      <c r="E745" s="33" t="str">
        <f>IF('Board Summary'!$B$9="","",'Board Summary'!$B$9)</f>
        <v/>
      </c>
      <c r="F745" s="33" t="str">
        <f>IF('Board Summary'!$C$9="","",'Board Summary'!$C$9)</f>
        <v/>
      </c>
      <c r="G745" s="33" t="str">
        <f>IF('Board Summary'!$E$9="","",'Board Summary'!$E$9)</f>
        <v/>
      </c>
      <c r="H745" t="str">
        <f>'Legacy Export Source'!$A744</f>
        <v>3.16 MS1</v>
      </c>
      <c r="I745" t="str">
        <f>'Legacy Export Source'!$B744</f>
        <v>Not assessed</v>
      </c>
    </row>
    <row r="746" spans="1:9" x14ac:dyDescent="0.35">
      <c r="A746" t="str">
        <f>IF('Board Summary'!$B$5="","",'Board Summary'!$B$5)</f>
        <v/>
      </c>
      <c r="B746" t="str">
        <f>IF('Board Summary'!$B$6="","",'Board Summary'!$B$6)</f>
        <v/>
      </c>
      <c r="C746" t="str">
        <f>IF('Board Summary'!$B$7="","",'Board Summary'!$B$7)</f>
        <v/>
      </c>
      <c r="D746" t="str">
        <f>IF('Board Summary'!$B$8="","",'Board Summary'!$B$8)</f>
        <v/>
      </c>
      <c r="E746" s="33" t="str">
        <f>IF('Board Summary'!$B$9="","",'Board Summary'!$B$9)</f>
        <v/>
      </c>
      <c r="F746" s="33" t="str">
        <f>IF('Board Summary'!$C$9="","",'Board Summary'!$C$9)</f>
        <v/>
      </c>
      <c r="G746" s="33" t="str">
        <f>IF('Board Summary'!$E$9="","",'Board Summary'!$E$9)</f>
        <v/>
      </c>
      <c r="H746" t="str">
        <f>'Legacy Export Source'!$A745</f>
        <v>3.16 MS2</v>
      </c>
      <c r="I746" t="str">
        <f>'Legacy Export Source'!$B745</f>
        <v>Not assessed</v>
      </c>
    </row>
    <row r="747" spans="1:9" x14ac:dyDescent="0.35">
      <c r="A747" t="str">
        <f>IF('Board Summary'!$B$5="","",'Board Summary'!$B$5)</f>
        <v/>
      </c>
      <c r="B747" t="str">
        <f>IF('Board Summary'!$B$6="","",'Board Summary'!$B$6)</f>
        <v/>
      </c>
      <c r="C747" t="str">
        <f>IF('Board Summary'!$B$7="","",'Board Summary'!$B$7)</f>
        <v/>
      </c>
      <c r="D747" t="str">
        <f>IF('Board Summary'!$B$8="","",'Board Summary'!$B$8)</f>
        <v/>
      </c>
      <c r="E747" s="33" t="str">
        <f>IF('Board Summary'!$B$9="","",'Board Summary'!$B$9)</f>
        <v/>
      </c>
      <c r="F747" s="33" t="str">
        <f>IF('Board Summary'!$C$9="","",'Board Summary'!$C$9)</f>
        <v/>
      </c>
      <c r="G747" s="33" t="str">
        <f>IF('Board Summary'!$E$9="","",'Board Summary'!$E$9)</f>
        <v/>
      </c>
      <c r="H747" t="str">
        <f>'Legacy Export Source'!$A746</f>
        <v>3.16 MS3</v>
      </c>
      <c r="I747" t="str">
        <f>'Legacy Export Source'!$B746</f>
        <v>Not assessed</v>
      </c>
    </row>
    <row r="748" spans="1:9" x14ac:dyDescent="0.35">
      <c r="A748" t="str">
        <f>IF('Board Summary'!$B$5="","",'Board Summary'!$B$5)</f>
        <v/>
      </c>
      <c r="B748" t="str">
        <f>IF('Board Summary'!$B$6="","",'Board Summary'!$B$6)</f>
        <v/>
      </c>
      <c r="C748" t="str">
        <f>IF('Board Summary'!$B$7="","",'Board Summary'!$B$7)</f>
        <v/>
      </c>
      <c r="D748" t="str">
        <f>IF('Board Summary'!$B$8="","",'Board Summary'!$B$8)</f>
        <v/>
      </c>
      <c r="E748" s="33" t="str">
        <f>IF('Board Summary'!$B$9="","",'Board Summary'!$B$9)</f>
        <v/>
      </c>
      <c r="F748" s="33" t="str">
        <f>IF('Board Summary'!$C$9="","",'Board Summary'!$C$9)</f>
        <v/>
      </c>
      <c r="G748" s="33" t="str">
        <f>IF('Board Summary'!$E$9="","",'Board Summary'!$E$9)</f>
        <v/>
      </c>
      <c r="H748" t="str">
        <f>'Legacy Export Source'!$A747</f>
        <v>3.16 MS4</v>
      </c>
      <c r="I748" t="str">
        <f>'Legacy Export Source'!$B747</f>
        <v>Not assessed</v>
      </c>
    </row>
    <row r="749" spans="1:9" x14ac:dyDescent="0.35">
      <c r="A749" t="str">
        <f>IF('Board Summary'!$B$5="","",'Board Summary'!$B$5)</f>
        <v/>
      </c>
      <c r="B749" t="str">
        <f>IF('Board Summary'!$B$6="","",'Board Summary'!$B$6)</f>
        <v/>
      </c>
      <c r="C749" t="str">
        <f>IF('Board Summary'!$B$7="","",'Board Summary'!$B$7)</f>
        <v/>
      </c>
      <c r="D749" t="str">
        <f>IF('Board Summary'!$B$8="","",'Board Summary'!$B$8)</f>
        <v/>
      </c>
      <c r="E749" s="33" t="str">
        <f>IF('Board Summary'!$B$9="","",'Board Summary'!$B$9)</f>
        <v/>
      </c>
      <c r="F749" s="33" t="str">
        <f>IF('Board Summary'!$C$9="","",'Board Summary'!$C$9)</f>
        <v/>
      </c>
      <c r="G749" s="33" t="str">
        <f>IF('Board Summary'!$E$9="","",'Board Summary'!$E$9)</f>
        <v/>
      </c>
      <c r="H749" t="str">
        <f>'Legacy Export Source'!$A748</f>
        <v>3.16 MS5</v>
      </c>
      <c r="I749" t="str">
        <f>'Legacy Export Source'!$B748</f>
        <v>Not assessed</v>
      </c>
    </row>
    <row r="750" spans="1:9" x14ac:dyDescent="0.35">
      <c r="A750" t="str">
        <f>IF('Board Summary'!$B$5="","",'Board Summary'!$B$5)</f>
        <v/>
      </c>
      <c r="B750" t="str">
        <f>IF('Board Summary'!$B$6="","",'Board Summary'!$B$6)</f>
        <v/>
      </c>
      <c r="C750" t="str">
        <f>IF('Board Summary'!$B$7="","",'Board Summary'!$B$7)</f>
        <v/>
      </c>
      <c r="D750" t="str">
        <f>IF('Board Summary'!$B$8="","",'Board Summary'!$B$8)</f>
        <v/>
      </c>
      <c r="E750" s="33" t="str">
        <f>IF('Board Summary'!$B$9="","",'Board Summary'!$B$9)</f>
        <v/>
      </c>
      <c r="F750" s="33" t="str">
        <f>IF('Board Summary'!$C$9="","",'Board Summary'!$C$9)</f>
        <v/>
      </c>
      <c r="G750" s="33" t="str">
        <f>IF('Board Summary'!$E$9="","",'Board Summary'!$E$9)</f>
        <v/>
      </c>
      <c r="H750" t="str">
        <f>'Legacy Export Source'!$A749</f>
        <v>3.16 MS6</v>
      </c>
      <c r="I750" t="str">
        <f>'Legacy Export Source'!$B749</f>
        <v>Not assessed</v>
      </c>
    </row>
    <row r="751" spans="1:9" x14ac:dyDescent="0.35">
      <c r="A751" t="str">
        <f>IF('Board Summary'!$B$5="","",'Board Summary'!$B$5)</f>
        <v/>
      </c>
      <c r="B751" t="str">
        <f>IF('Board Summary'!$B$6="","",'Board Summary'!$B$6)</f>
        <v/>
      </c>
      <c r="C751" t="str">
        <f>IF('Board Summary'!$B$7="","",'Board Summary'!$B$7)</f>
        <v/>
      </c>
      <c r="D751" t="str">
        <f>IF('Board Summary'!$B$8="","",'Board Summary'!$B$8)</f>
        <v/>
      </c>
      <c r="E751" s="33" t="str">
        <f>IF('Board Summary'!$B$9="","",'Board Summary'!$B$9)</f>
        <v/>
      </c>
      <c r="F751" s="33" t="str">
        <f>IF('Board Summary'!$C$9="","",'Board Summary'!$C$9)</f>
        <v/>
      </c>
      <c r="G751" s="33" t="str">
        <f>IF('Board Summary'!$E$9="","",'Board Summary'!$E$9)</f>
        <v/>
      </c>
      <c r="H751" t="str">
        <f>'Legacy Export Source'!$A750</f>
        <v>3.16 MS7</v>
      </c>
      <c r="I751" t="str">
        <f>'Legacy Export Source'!$B750</f>
        <v>Not assessed</v>
      </c>
    </row>
    <row r="752" spans="1:9" x14ac:dyDescent="0.35">
      <c r="A752" t="str">
        <f>IF('Board Summary'!$B$5="","",'Board Summary'!$B$5)</f>
        <v/>
      </c>
      <c r="B752" t="str">
        <f>IF('Board Summary'!$B$6="","",'Board Summary'!$B$6)</f>
        <v/>
      </c>
      <c r="C752" t="str">
        <f>IF('Board Summary'!$B$7="","",'Board Summary'!$B$7)</f>
        <v/>
      </c>
      <c r="D752" t="str">
        <f>IF('Board Summary'!$B$8="","",'Board Summary'!$B$8)</f>
        <v/>
      </c>
      <c r="E752" s="33" t="str">
        <f>IF('Board Summary'!$B$9="","",'Board Summary'!$B$9)</f>
        <v/>
      </c>
      <c r="F752" s="33" t="str">
        <f>IF('Board Summary'!$C$9="","",'Board Summary'!$C$9)</f>
        <v/>
      </c>
      <c r="G752" s="33" t="str">
        <f>IF('Board Summary'!$E$9="","",'Board Summary'!$E$9)</f>
        <v/>
      </c>
      <c r="H752" t="str">
        <f>'Legacy Export Source'!$A751</f>
        <v>3.16 QR1</v>
      </c>
      <c r="I752" t="str">
        <f>'Legacy Export Source'!$B751</f>
        <v>Not assessed</v>
      </c>
    </row>
    <row r="753" spans="1:9" x14ac:dyDescent="0.35">
      <c r="A753" t="str">
        <f>IF('Board Summary'!$B$5="","",'Board Summary'!$B$5)</f>
        <v/>
      </c>
      <c r="B753" t="str">
        <f>IF('Board Summary'!$B$6="","",'Board Summary'!$B$6)</f>
        <v/>
      </c>
      <c r="C753" t="str">
        <f>IF('Board Summary'!$B$7="","",'Board Summary'!$B$7)</f>
        <v/>
      </c>
      <c r="D753" t="str">
        <f>IF('Board Summary'!$B$8="","",'Board Summary'!$B$8)</f>
        <v/>
      </c>
      <c r="E753" s="33" t="str">
        <f>IF('Board Summary'!$B$9="","",'Board Summary'!$B$9)</f>
        <v/>
      </c>
      <c r="F753" s="33" t="str">
        <f>IF('Board Summary'!$C$9="","",'Board Summary'!$C$9)</f>
        <v/>
      </c>
      <c r="G753" s="33" t="str">
        <f>IF('Board Summary'!$E$9="","",'Board Summary'!$E$9)</f>
        <v/>
      </c>
      <c r="H753" t="str">
        <f>'Legacy Export Source'!$A752</f>
        <v>3.16 QR2</v>
      </c>
      <c r="I753" t="str">
        <f>'Legacy Export Source'!$B752</f>
        <v>Not assessed</v>
      </c>
    </row>
    <row r="754" spans="1:9" x14ac:dyDescent="0.35">
      <c r="A754" t="str">
        <f>IF('Board Summary'!$B$5="","",'Board Summary'!$B$5)</f>
        <v/>
      </c>
      <c r="B754" t="str">
        <f>IF('Board Summary'!$B$6="","",'Board Summary'!$B$6)</f>
        <v/>
      </c>
      <c r="C754" t="str">
        <f>IF('Board Summary'!$B$7="","",'Board Summary'!$B$7)</f>
        <v/>
      </c>
      <c r="D754" t="str">
        <f>IF('Board Summary'!$B$8="","",'Board Summary'!$B$8)</f>
        <v/>
      </c>
      <c r="E754" s="33" t="str">
        <f>IF('Board Summary'!$B$9="","",'Board Summary'!$B$9)</f>
        <v/>
      </c>
      <c r="F754" s="33" t="str">
        <f>IF('Board Summary'!$C$9="","",'Board Summary'!$C$9)</f>
        <v/>
      </c>
      <c r="G754" s="33" t="str">
        <f>IF('Board Summary'!$E$9="","",'Board Summary'!$E$9)</f>
        <v/>
      </c>
      <c r="H754" t="str">
        <f>'Legacy Export Source'!$A753</f>
        <v>3.16 QR3</v>
      </c>
      <c r="I754" t="str">
        <f>'Legacy Export Source'!$B753</f>
        <v>Not assessed</v>
      </c>
    </row>
    <row r="755" spans="1:9" x14ac:dyDescent="0.35">
      <c r="A755" t="str">
        <f>IF('Board Summary'!$B$5="","",'Board Summary'!$B$5)</f>
        <v/>
      </c>
      <c r="B755" t="str">
        <f>IF('Board Summary'!$B$6="","",'Board Summary'!$B$6)</f>
        <v/>
      </c>
      <c r="C755" t="str">
        <f>IF('Board Summary'!$B$7="","",'Board Summary'!$B$7)</f>
        <v/>
      </c>
      <c r="D755" t="str">
        <f>IF('Board Summary'!$B$8="","",'Board Summary'!$B$8)</f>
        <v/>
      </c>
      <c r="E755" s="33" t="str">
        <f>IF('Board Summary'!$B$9="","",'Board Summary'!$B$9)</f>
        <v/>
      </c>
      <c r="F755" s="33" t="str">
        <f>IF('Board Summary'!$C$9="","",'Board Summary'!$C$9)</f>
        <v/>
      </c>
      <c r="G755" s="33" t="str">
        <f>IF('Board Summary'!$E$9="","",'Board Summary'!$E$9)</f>
        <v/>
      </c>
      <c r="H755" t="str">
        <f>'Legacy Export Source'!$A754</f>
        <v>3.16 QR4</v>
      </c>
      <c r="I755" t="str">
        <f>'Legacy Export Source'!$B754</f>
        <v>Not assessed</v>
      </c>
    </row>
    <row r="756" spans="1:9" x14ac:dyDescent="0.35">
      <c r="A756" t="str">
        <f>IF('Board Summary'!$B$5="","",'Board Summary'!$B$5)</f>
        <v/>
      </c>
      <c r="B756" t="str">
        <f>IF('Board Summary'!$B$6="","",'Board Summary'!$B$6)</f>
        <v/>
      </c>
      <c r="C756" t="str">
        <f>IF('Board Summary'!$B$7="","",'Board Summary'!$B$7)</f>
        <v/>
      </c>
      <c r="D756" t="str">
        <f>IF('Board Summary'!$B$8="","",'Board Summary'!$B$8)</f>
        <v/>
      </c>
      <c r="E756" s="33" t="str">
        <f>IF('Board Summary'!$B$9="","",'Board Summary'!$B$9)</f>
        <v/>
      </c>
      <c r="F756" s="33" t="str">
        <f>IF('Board Summary'!$C$9="","",'Board Summary'!$C$9)</f>
        <v/>
      </c>
      <c r="G756" s="33" t="str">
        <f>IF('Board Summary'!$E$9="","",'Board Summary'!$E$9)</f>
        <v/>
      </c>
      <c r="H756" t="str">
        <f>'Legacy Export Source'!$A755</f>
        <v>3.17 MS1</v>
      </c>
      <c r="I756" t="str">
        <f>'Legacy Export Source'!$B755</f>
        <v>Not assessed</v>
      </c>
    </row>
    <row r="757" spans="1:9" x14ac:dyDescent="0.35">
      <c r="A757" t="str">
        <f>IF('Board Summary'!$B$5="","",'Board Summary'!$B$5)</f>
        <v/>
      </c>
      <c r="B757" t="str">
        <f>IF('Board Summary'!$B$6="","",'Board Summary'!$B$6)</f>
        <v/>
      </c>
      <c r="C757" t="str">
        <f>IF('Board Summary'!$B$7="","",'Board Summary'!$B$7)</f>
        <v/>
      </c>
      <c r="D757" t="str">
        <f>IF('Board Summary'!$B$8="","",'Board Summary'!$B$8)</f>
        <v/>
      </c>
      <c r="E757" s="33" t="str">
        <f>IF('Board Summary'!$B$9="","",'Board Summary'!$B$9)</f>
        <v/>
      </c>
      <c r="F757" s="33" t="str">
        <f>IF('Board Summary'!$C$9="","",'Board Summary'!$C$9)</f>
        <v/>
      </c>
      <c r="G757" s="33" t="str">
        <f>IF('Board Summary'!$E$9="","",'Board Summary'!$E$9)</f>
        <v/>
      </c>
      <c r="H757" t="str">
        <f>'Legacy Export Source'!$A756</f>
        <v>3.17 MS2</v>
      </c>
      <c r="I757" t="str">
        <f>'Legacy Export Source'!$B756</f>
        <v>Not assessed</v>
      </c>
    </row>
    <row r="758" spans="1:9" x14ac:dyDescent="0.35">
      <c r="A758" t="str">
        <f>IF('Board Summary'!$B$5="","",'Board Summary'!$B$5)</f>
        <v/>
      </c>
      <c r="B758" t="str">
        <f>IF('Board Summary'!$B$6="","",'Board Summary'!$B$6)</f>
        <v/>
      </c>
      <c r="C758" t="str">
        <f>IF('Board Summary'!$B$7="","",'Board Summary'!$B$7)</f>
        <v/>
      </c>
      <c r="D758" t="str">
        <f>IF('Board Summary'!$B$8="","",'Board Summary'!$B$8)</f>
        <v/>
      </c>
      <c r="E758" s="33" t="str">
        <f>IF('Board Summary'!$B$9="","",'Board Summary'!$B$9)</f>
        <v/>
      </c>
      <c r="F758" s="33" t="str">
        <f>IF('Board Summary'!$C$9="","",'Board Summary'!$C$9)</f>
        <v/>
      </c>
      <c r="G758" s="33" t="str">
        <f>IF('Board Summary'!$E$9="","",'Board Summary'!$E$9)</f>
        <v/>
      </c>
      <c r="H758" t="str">
        <f>'Legacy Export Source'!$A757</f>
        <v>3.17 MS3</v>
      </c>
      <c r="I758" t="str">
        <f>'Legacy Export Source'!$B757</f>
        <v>Not assessed</v>
      </c>
    </row>
    <row r="759" spans="1:9" x14ac:dyDescent="0.35">
      <c r="A759" t="str">
        <f>IF('Board Summary'!$B$5="","",'Board Summary'!$B$5)</f>
        <v/>
      </c>
      <c r="B759" t="str">
        <f>IF('Board Summary'!$B$6="","",'Board Summary'!$B$6)</f>
        <v/>
      </c>
      <c r="C759" t="str">
        <f>IF('Board Summary'!$B$7="","",'Board Summary'!$B$7)</f>
        <v/>
      </c>
      <c r="D759" t="str">
        <f>IF('Board Summary'!$B$8="","",'Board Summary'!$B$8)</f>
        <v/>
      </c>
      <c r="E759" s="33" t="str">
        <f>IF('Board Summary'!$B$9="","",'Board Summary'!$B$9)</f>
        <v/>
      </c>
      <c r="F759" s="33" t="str">
        <f>IF('Board Summary'!$C$9="","",'Board Summary'!$C$9)</f>
        <v/>
      </c>
      <c r="G759" s="33" t="str">
        <f>IF('Board Summary'!$E$9="","",'Board Summary'!$E$9)</f>
        <v/>
      </c>
      <c r="H759" t="str">
        <f>'Legacy Export Source'!$A758</f>
        <v>3.17 MS4</v>
      </c>
      <c r="I759" t="str">
        <f>'Legacy Export Source'!$B758</f>
        <v>Not assessed</v>
      </c>
    </row>
    <row r="760" spans="1:9" x14ac:dyDescent="0.35">
      <c r="A760" t="str">
        <f>IF('Board Summary'!$B$5="","",'Board Summary'!$B$5)</f>
        <v/>
      </c>
      <c r="B760" t="str">
        <f>IF('Board Summary'!$B$6="","",'Board Summary'!$B$6)</f>
        <v/>
      </c>
      <c r="C760" t="str">
        <f>IF('Board Summary'!$B$7="","",'Board Summary'!$B$7)</f>
        <v/>
      </c>
      <c r="D760" t="str">
        <f>IF('Board Summary'!$B$8="","",'Board Summary'!$B$8)</f>
        <v/>
      </c>
      <c r="E760" s="33" t="str">
        <f>IF('Board Summary'!$B$9="","",'Board Summary'!$B$9)</f>
        <v/>
      </c>
      <c r="F760" s="33" t="str">
        <f>IF('Board Summary'!$C$9="","",'Board Summary'!$C$9)</f>
        <v/>
      </c>
      <c r="G760" s="33" t="str">
        <f>IF('Board Summary'!$E$9="","",'Board Summary'!$E$9)</f>
        <v/>
      </c>
      <c r="H760" t="str">
        <f>'Legacy Export Source'!$A759</f>
        <v>3.17 MS5</v>
      </c>
      <c r="I760" t="str">
        <f>'Legacy Export Source'!$B759</f>
        <v>Not assessed</v>
      </c>
    </row>
    <row r="761" spans="1:9" x14ac:dyDescent="0.35">
      <c r="A761" t="str">
        <f>IF('Board Summary'!$B$5="","",'Board Summary'!$B$5)</f>
        <v/>
      </c>
      <c r="B761" t="str">
        <f>IF('Board Summary'!$B$6="","",'Board Summary'!$B$6)</f>
        <v/>
      </c>
      <c r="C761" t="str">
        <f>IF('Board Summary'!$B$7="","",'Board Summary'!$B$7)</f>
        <v/>
      </c>
      <c r="D761" t="str">
        <f>IF('Board Summary'!$B$8="","",'Board Summary'!$B$8)</f>
        <v/>
      </c>
      <c r="E761" s="33" t="str">
        <f>IF('Board Summary'!$B$9="","",'Board Summary'!$B$9)</f>
        <v/>
      </c>
      <c r="F761" s="33" t="str">
        <f>IF('Board Summary'!$C$9="","",'Board Summary'!$C$9)</f>
        <v/>
      </c>
      <c r="G761" s="33" t="str">
        <f>IF('Board Summary'!$E$9="","",'Board Summary'!$E$9)</f>
        <v/>
      </c>
      <c r="H761" t="str">
        <f>'Legacy Export Source'!$A760</f>
        <v>3.17 MS6</v>
      </c>
      <c r="I761" t="str">
        <f>'Legacy Export Source'!$B760</f>
        <v>Not assessed</v>
      </c>
    </row>
    <row r="762" spans="1:9" x14ac:dyDescent="0.35">
      <c r="A762" t="str">
        <f>IF('Board Summary'!$B$5="","",'Board Summary'!$B$5)</f>
        <v/>
      </c>
      <c r="B762" t="str">
        <f>IF('Board Summary'!$B$6="","",'Board Summary'!$B$6)</f>
        <v/>
      </c>
      <c r="C762" t="str">
        <f>IF('Board Summary'!$B$7="","",'Board Summary'!$B$7)</f>
        <v/>
      </c>
      <c r="D762" t="str">
        <f>IF('Board Summary'!$B$8="","",'Board Summary'!$B$8)</f>
        <v/>
      </c>
      <c r="E762" s="33" t="str">
        <f>IF('Board Summary'!$B$9="","",'Board Summary'!$B$9)</f>
        <v/>
      </c>
      <c r="F762" s="33" t="str">
        <f>IF('Board Summary'!$C$9="","",'Board Summary'!$C$9)</f>
        <v/>
      </c>
      <c r="G762" s="33" t="str">
        <f>IF('Board Summary'!$E$9="","",'Board Summary'!$E$9)</f>
        <v/>
      </c>
      <c r="H762" t="str">
        <f>'Legacy Export Source'!$A761</f>
        <v>3.17 QR1</v>
      </c>
      <c r="I762" t="str">
        <f>'Legacy Export Source'!$B761</f>
        <v>Not assessed</v>
      </c>
    </row>
    <row r="763" spans="1:9" x14ac:dyDescent="0.35">
      <c r="A763" t="str">
        <f>IF('Board Summary'!$B$5="","",'Board Summary'!$B$5)</f>
        <v/>
      </c>
      <c r="B763" t="str">
        <f>IF('Board Summary'!$B$6="","",'Board Summary'!$B$6)</f>
        <v/>
      </c>
      <c r="C763" t="str">
        <f>IF('Board Summary'!$B$7="","",'Board Summary'!$B$7)</f>
        <v/>
      </c>
      <c r="D763" t="str">
        <f>IF('Board Summary'!$B$8="","",'Board Summary'!$B$8)</f>
        <v/>
      </c>
      <c r="E763" s="33" t="str">
        <f>IF('Board Summary'!$B$9="","",'Board Summary'!$B$9)</f>
        <v/>
      </c>
      <c r="F763" s="33" t="str">
        <f>IF('Board Summary'!$C$9="","",'Board Summary'!$C$9)</f>
        <v/>
      </c>
      <c r="G763" s="33" t="str">
        <f>IF('Board Summary'!$E$9="","",'Board Summary'!$E$9)</f>
        <v/>
      </c>
      <c r="H763" t="str">
        <f>'Legacy Export Source'!$A762</f>
        <v>3.17 QR2</v>
      </c>
      <c r="I763" t="str">
        <f>'Legacy Export Source'!$B762</f>
        <v>Not assessed</v>
      </c>
    </row>
    <row r="764" spans="1:9" x14ac:dyDescent="0.35">
      <c r="A764" t="str">
        <f>IF('Board Summary'!$B$5="","",'Board Summary'!$B$5)</f>
        <v/>
      </c>
      <c r="B764" t="str">
        <f>IF('Board Summary'!$B$6="","",'Board Summary'!$B$6)</f>
        <v/>
      </c>
      <c r="C764" t="str">
        <f>IF('Board Summary'!$B$7="","",'Board Summary'!$B$7)</f>
        <v/>
      </c>
      <c r="D764" t="str">
        <f>IF('Board Summary'!$B$8="","",'Board Summary'!$B$8)</f>
        <v/>
      </c>
      <c r="E764" s="33" t="str">
        <f>IF('Board Summary'!$B$9="","",'Board Summary'!$B$9)</f>
        <v/>
      </c>
      <c r="F764" s="33" t="str">
        <f>IF('Board Summary'!$C$9="","",'Board Summary'!$C$9)</f>
        <v/>
      </c>
      <c r="G764" s="33" t="str">
        <f>IF('Board Summary'!$E$9="","",'Board Summary'!$E$9)</f>
        <v/>
      </c>
      <c r="H764" t="str">
        <f>'Legacy Export Source'!$A763</f>
        <v>3.17 QR3</v>
      </c>
      <c r="I764" t="str">
        <f>'Legacy Export Source'!$B763</f>
        <v>Not assessed</v>
      </c>
    </row>
    <row r="765" spans="1:9" x14ac:dyDescent="0.35">
      <c r="A765" t="str">
        <f>IF('Board Summary'!$B$5="","",'Board Summary'!$B$5)</f>
        <v/>
      </c>
      <c r="B765" t="str">
        <f>IF('Board Summary'!$B$6="","",'Board Summary'!$B$6)</f>
        <v/>
      </c>
      <c r="C765" t="str">
        <f>IF('Board Summary'!$B$7="","",'Board Summary'!$B$7)</f>
        <v/>
      </c>
      <c r="D765" t="str">
        <f>IF('Board Summary'!$B$8="","",'Board Summary'!$B$8)</f>
        <v/>
      </c>
      <c r="E765" s="33" t="str">
        <f>IF('Board Summary'!$B$9="","",'Board Summary'!$B$9)</f>
        <v/>
      </c>
      <c r="F765" s="33" t="str">
        <f>IF('Board Summary'!$C$9="","",'Board Summary'!$C$9)</f>
        <v/>
      </c>
      <c r="G765" s="33" t="str">
        <f>IF('Board Summary'!$E$9="","",'Board Summary'!$E$9)</f>
        <v/>
      </c>
      <c r="H765" t="str">
        <f>'Legacy Export Source'!$A764</f>
        <v>3.17 QR4</v>
      </c>
      <c r="I765" t="str">
        <f>'Legacy Export Source'!$B764</f>
        <v>Not assessed</v>
      </c>
    </row>
    <row r="766" spans="1:9" x14ac:dyDescent="0.35">
      <c r="A766" t="str">
        <f>IF('Board Summary'!$B$5="","",'Board Summary'!$B$5)</f>
        <v/>
      </c>
      <c r="B766" t="str">
        <f>IF('Board Summary'!$B$6="","",'Board Summary'!$B$6)</f>
        <v/>
      </c>
      <c r="C766" t="str">
        <f>IF('Board Summary'!$B$7="","",'Board Summary'!$B$7)</f>
        <v/>
      </c>
      <c r="D766" t="str">
        <f>IF('Board Summary'!$B$8="","",'Board Summary'!$B$8)</f>
        <v/>
      </c>
      <c r="E766" s="33" t="str">
        <f>IF('Board Summary'!$B$9="","",'Board Summary'!$B$9)</f>
        <v/>
      </c>
      <c r="F766" s="33" t="str">
        <f>IF('Board Summary'!$C$9="","",'Board Summary'!$C$9)</f>
        <v/>
      </c>
      <c r="G766" s="33" t="str">
        <f>IF('Board Summary'!$E$9="","",'Board Summary'!$E$9)</f>
        <v/>
      </c>
      <c r="H766" t="str">
        <f>'Legacy Export Source'!$A765</f>
        <v>3.17 QR5</v>
      </c>
      <c r="I766" t="str">
        <f>'Legacy Export Source'!$B765</f>
        <v>Not assessed</v>
      </c>
    </row>
    <row r="767" spans="1:9" x14ac:dyDescent="0.35">
      <c r="A767" t="str">
        <f>IF('Board Summary'!$B$5="","",'Board Summary'!$B$5)</f>
        <v/>
      </c>
      <c r="B767" t="str">
        <f>IF('Board Summary'!$B$6="","",'Board Summary'!$B$6)</f>
        <v/>
      </c>
      <c r="C767" t="str">
        <f>IF('Board Summary'!$B$7="","",'Board Summary'!$B$7)</f>
        <v/>
      </c>
      <c r="D767" t="str">
        <f>IF('Board Summary'!$B$8="","",'Board Summary'!$B$8)</f>
        <v/>
      </c>
      <c r="E767" s="33" t="str">
        <f>IF('Board Summary'!$B$9="","",'Board Summary'!$B$9)</f>
        <v/>
      </c>
      <c r="F767" s="33" t="str">
        <f>IF('Board Summary'!$C$9="","",'Board Summary'!$C$9)</f>
        <v/>
      </c>
      <c r="G767" s="33" t="str">
        <f>IF('Board Summary'!$E$9="","",'Board Summary'!$E$9)</f>
        <v/>
      </c>
      <c r="H767" t="str">
        <f>'Legacy Export Source'!$A766</f>
        <v>3.18 MS1</v>
      </c>
      <c r="I767" t="str">
        <f>'Legacy Export Source'!$B766</f>
        <v>Not assessed</v>
      </c>
    </row>
    <row r="768" spans="1:9" x14ac:dyDescent="0.35">
      <c r="A768" t="str">
        <f>IF('Board Summary'!$B$5="","",'Board Summary'!$B$5)</f>
        <v/>
      </c>
      <c r="B768" t="str">
        <f>IF('Board Summary'!$B$6="","",'Board Summary'!$B$6)</f>
        <v/>
      </c>
      <c r="C768" t="str">
        <f>IF('Board Summary'!$B$7="","",'Board Summary'!$B$7)</f>
        <v/>
      </c>
      <c r="D768" t="str">
        <f>IF('Board Summary'!$B$8="","",'Board Summary'!$B$8)</f>
        <v/>
      </c>
      <c r="E768" s="33" t="str">
        <f>IF('Board Summary'!$B$9="","",'Board Summary'!$B$9)</f>
        <v/>
      </c>
      <c r="F768" s="33" t="str">
        <f>IF('Board Summary'!$C$9="","",'Board Summary'!$C$9)</f>
        <v/>
      </c>
      <c r="G768" s="33" t="str">
        <f>IF('Board Summary'!$E$9="","",'Board Summary'!$E$9)</f>
        <v/>
      </c>
      <c r="H768" t="str">
        <f>'Legacy Export Source'!$A767</f>
        <v>3.18 MS2</v>
      </c>
      <c r="I768" t="str">
        <f>'Legacy Export Source'!$B767</f>
        <v>Not assessed</v>
      </c>
    </row>
    <row r="769" spans="1:9" x14ac:dyDescent="0.35">
      <c r="A769" t="str">
        <f>IF('Board Summary'!$B$5="","",'Board Summary'!$B$5)</f>
        <v/>
      </c>
      <c r="B769" t="str">
        <f>IF('Board Summary'!$B$6="","",'Board Summary'!$B$6)</f>
        <v/>
      </c>
      <c r="C769" t="str">
        <f>IF('Board Summary'!$B$7="","",'Board Summary'!$B$7)</f>
        <v/>
      </c>
      <c r="D769" t="str">
        <f>IF('Board Summary'!$B$8="","",'Board Summary'!$B$8)</f>
        <v/>
      </c>
      <c r="E769" s="33" t="str">
        <f>IF('Board Summary'!$B$9="","",'Board Summary'!$B$9)</f>
        <v/>
      </c>
      <c r="F769" s="33" t="str">
        <f>IF('Board Summary'!$C$9="","",'Board Summary'!$C$9)</f>
        <v/>
      </c>
      <c r="G769" s="33" t="str">
        <f>IF('Board Summary'!$E$9="","",'Board Summary'!$E$9)</f>
        <v/>
      </c>
      <c r="H769" t="str">
        <f>'Legacy Export Source'!$A768</f>
        <v>3.18 MS3</v>
      </c>
      <c r="I769" t="str">
        <f>'Legacy Export Source'!$B768</f>
        <v>Not assessed</v>
      </c>
    </row>
    <row r="770" spans="1:9" x14ac:dyDescent="0.35">
      <c r="A770" t="str">
        <f>IF('Board Summary'!$B$5="","",'Board Summary'!$B$5)</f>
        <v/>
      </c>
      <c r="B770" t="str">
        <f>IF('Board Summary'!$B$6="","",'Board Summary'!$B$6)</f>
        <v/>
      </c>
      <c r="C770" t="str">
        <f>IF('Board Summary'!$B$7="","",'Board Summary'!$B$7)</f>
        <v/>
      </c>
      <c r="D770" t="str">
        <f>IF('Board Summary'!$B$8="","",'Board Summary'!$B$8)</f>
        <v/>
      </c>
      <c r="E770" s="33" t="str">
        <f>IF('Board Summary'!$B$9="","",'Board Summary'!$B$9)</f>
        <v/>
      </c>
      <c r="F770" s="33" t="str">
        <f>IF('Board Summary'!$C$9="","",'Board Summary'!$C$9)</f>
        <v/>
      </c>
      <c r="G770" s="33" t="str">
        <f>IF('Board Summary'!$E$9="","",'Board Summary'!$E$9)</f>
        <v/>
      </c>
      <c r="H770" t="str">
        <f>'Legacy Export Source'!$A769</f>
        <v>3.18 MS4</v>
      </c>
      <c r="I770" t="str">
        <f>'Legacy Export Source'!$B769</f>
        <v>Not assessed</v>
      </c>
    </row>
    <row r="771" spans="1:9" x14ac:dyDescent="0.35">
      <c r="A771" t="str">
        <f>IF('Board Summary'!$B$5="","",'Board Summary'!$B$5)</f>
        <v/>
      </c>
      <c r="B771" t="str">
        <f>IF('Board Summary'!$B$6="","",'Board Summary'!$B$6)</f>
        <v/>
      </c>
      <c r="C771" t="str">
        <f>IF('Board Summary'!$B$7="","",'Board Summary'!$B$7)</f>
        <v/>
      </c>
      <c r="D771" t="str">
        <f>IF('Board Summary'!$B$8="","",'Board Summary'!$B$8)</f>
        <v/>
      </c>
      <c r="E771" s="33" t="str">
        <f>IF('Board Summary'!$B$9="","",'Board Summary'!$B$9)</f>
        <v/>
      </c>
      <c r="F771" s="33" t="str">
        <f>IF('Board Summary'!$C$9="","",'Board Summary'!$C$9)</f>
        <v/>
      </c>
      <c r="G771" s="33" t="str">
        <f>IF('Board Summary'!$E$9="","",'Board Summary'!$E$9)</f>
        <v/>
      </c>
      <c r="H771" t="str">
        <f>'Legacy Export Source'!$A770</f>
        <v>3.18 MS5</v>
      </c>
      <c r="I771" t="str">
        <f>'Legacy Export Source'!$B770</f>
        <v>Not assessed</v>
      </c>
    </row>
    <row r="772" spans="1:9" x14ac:dyDescent="0.35">
      <c r="A772" t="str">
        <f>IF('Board Summary'!$B$5="","",'Board Summary'!$B$5)</f>
        <v/>
      </c>
      <c r="B772" t="str">
        <f>IF('Board Summary'!$B$6="","",'Board Summary'!$B$6)</f>
        <v/>
      </c>
      <c r="C772" t="str">
        <f>IF('Board Summary'!$B$7="","",'Board Summary'!$B$7)</f>
        <v/>
      </c>
      <c r="D772" t="str">
        <f>IF('Board Summary'!$B$8="","",'Board Summary'!$B$8)</f>
        <v/>
      </c>
      <c r="E772" s="33" t="str">
        <f>IF('Board Summary'!$B$9="","",'Board Summary'!$B$9)</f>
        <v/>
      </c>
      <c r="F772" s="33" t="str">
        <f>IF('Board Summary'!$C$9="","",'Board Summary'!$C$9)</f>
        <v/>
      </c>
      <c r="G772" s="33" t="str">
        <f>IF('Board Summary'!$E$9="","",'Board Summary'!$E$9)</f>
        <v/>
      </c>
      <c r="H772" t="str">
        <f>'Legacy Export Source'!$A771</f>
        <v>3.18 QR1</v>
      </c>
      <c r="I772" t="str">
        <f>'Legacy Export Source'!$B771</f>
        <v>Not assessed</v>
      </c>
    </row>
    <row r="773" spans="1:9" x14ac:dyDescent="0.35">
      <c r="A773" t="str">
        <f>IF('Board Summary'!$B$5="","",'Board Summary'!$B$5)</f>
        <v/>
      </c>
      <c r="B773" t="str">
        <f>IF('Board Summary'!$B$6="","",'Board Summary'!$B$6)</f>
        <v/>
      </c>
      <c r="C773" t="str">
        <f>IF('Board Summary'!$B$7="","",'Board Summary'!$B$7)</f>
        <v/>
      </c>
      <c r="D773" t="str">
        <f>IF('Board Summary'!$B$8="","",'Board Summary'!$B$8)</f>
        <v/>
      </c>
      <c r="E773" s="33" t="str">
        <f>IF('Board Summary'!$B$9="","",'Board Summary'!$B$9)</f>
        <v/>
      </c>
      <c r="F773" s="33" t="str">
        <f>IF('Board Summary'!$C$9="","",'Board Summary'!$C$9)</f>
        <v/>
      </c>
      <c r="G773" s="33" t="str">
        <f>IF('Board Summary'!$E$9="","",'Board Summary'!$E$9)</f>
        <v/>
      </c>
      <c r="H773" t="str">
        <f>'Legacy Export Source'!$A772</f>
        <v>3.18 QR2</v>
      </c>
      <c r="I773" t="str">
        <f>'Legacy Export Source'!$B772</f>
        <v>Not assessed</v>
      </c>
    </row>
    <row r="774" spans="1:9" x14ac:dyDescent="0.35">
      <c r="A774" t="str">
        <f>IF('Board Summary'!$B$5="","",'Board Summary'!$B$5)</f>
        <v/>
      </c>
      <c r="B774" t="str">
        <f>IF('Board Summary'!$B$6="","",'Board Summary'!$B$6)</f>
        <v/>
      </c>
      <c r="C774" t="str">
        <f>IF('Board Summary'!$B$7="","",'Board Summary'!$B$7)</f>
        <v/>
      </c>
      <c r="D774" t="str">
        <f>IF('Board Summary'!$B$8="","",'Board Summary'!$B$8)</f>
        <v/>
      </c>
      <c r="E774" s="33" t="str">
        <f>IF('Board Summary'!$B$9="","",'Board Summary'!$B$9)</f>
        <v/>
      </c>
      <c r="F774" s="33" t="str">
        <f>IF('Board Summary'!$C$9="","",'Board Summary'!$C$9)</f>
        <v/>
      </c>
      <c r="G774" s="33" t="str">
        <f>IF('Board Summary'!$E$9="","",'Board Summary'!$E$9)</f>
        <v/>
      </c>
      <c r="H774" t="str">
        <f>'Legacy Export Source'!$A773</f>
        <v>3.18 QR3</v>
      </c>
      <c r="I774" t="str">
        <f>'Legacy Export Source'!$B773</f>
        <v>Not assessed</v>
      </c>
    </row>
    <row r="775" spans="1:9" x14ac:dyDescent="0.35">
      <c r="A775" t="str">
        <f>IF('Board Summary'!$B$5="","",'Board Summary'!$B$5)</f>
        <v/>
      </c>
      <c r="B775" t="str">
        <f>IF('Board Summary'!$B$6="","",'Board Summary'!$B$6)</f>
        <v/>
      </c>
      <c r="C775" t="str">
        <f>IF('Board Summary'!$B$7="","",'Board Summary'!$B$7)</f>
        <v/>
      </c>
      <c r="D775" t="str">
        <f>IF('Board Summary'!$B$8="","",'Board Summary'!$B$8)</f>
        <v/>
      </c>
      <c r="E775" s="33" t="str">
        <f>IF('Board Summary'!$B$9="","",'Board Summary'!$B$9)</f>
        <v/>
      </c>
      <c r="F775" s="33" t="str">
        <f>IF('Board Summary'!$C$9="","",'Board Summary'!$C$9)</f>
        <v/>
      </c>
      <c r="G775" s="33" t="str">
        <f>IF('Board Summary'!$E$9="","",'Board Summary'!$E$9)</f>
        <v/>
      </c>
      <c r="H775" t="str">
        <f>'Legacy Export Source'!$A774</f>
        <v>3.18 QR4</v>
      </c>
      <c r="I775" t="str">
        <f>'Legacy Export Source'!$B774</f>
        <v>Not assessed</v>
      </c>
    </row>
    <row r="776" spans="1:9" x14ac:dyDescent="0.35">
      <c r="A776" t="str">
        <f>IF('Board Summary'!$B$5="","",'Board Summary'!$B$5)</f>
        <v/>
      </c>
      <c r="B776" t="str">
        <f>IF('Board Summary'!$B$6="","",'Board Summary'!$B$6)</f>
        <v/>
      </c>
      <c r="C776" t="str">
        <f>IF('Board Summary'!$B$7="","",'Board Summary'!$B$7)</f>
        <v/>
      </c>
      <c r="D776" t="str">
        <f>IF('Board Summary'!$B$8="","",'Board Summary'!$B$8)</f>
        <v/>
      </c>
      <c r="E776" s="33" t="str">
        <f>IF('Board Summary'!$B$9="","",'Board Summary'!$B$9)</f>
        <v/>
      </c>
      <c r="F776" s="33" t="str">
        <f>IF('Board Summary'!$C$9="","",'Board Summary'!$C$9)</f>
        <v/>
      </c>
      <c r="G776" s="33" t="str">
        <f>IF('Board Summary'!$E$9="","",'Board Summary'!$E$9)</f>
        <v/>
      </c>
      <c r="H776" t="str">
        <f>'Legacy Export Source'!$A775</f>
        <v>3.18 QR5</v>
      </c>
      <c r="I776" t="str">
        <f>'Legacy Export Source'!$B775</f>
        <v>Not assessed</v>
      </c>
    </row>
    <row r="777" spans="1:9" x14ac:dyDescent="0.35">
      <c r="A777" t="str">
        <f>IF('Board Summary'!$B$5="","",'Board Summary'!$B$5)</f>
        <v/>
      </c>
      <c r="B777" t="str">
        <f>IF('Board Summary'!$B$6="","",'Board Summary'!$B$6)</f>
        <v/>
      </c>
      <c r="C777" t="str">
        <f>IF('Board Summary'!$B$7="","",'Board Summary'!$B$7)</f>
        <v/>
      </c>
      <c r="D777" t="str">
        <f>IF('Board Summary'!$B$8="","",'Board Summary'!$B$8)</f>
        <v/>
      </c>
      <c r="E777" s="33" t="str">
        <f>IF('Board Summary'!$B$9="","",'Board Summary'!$B$9)</f>
        <v/>
      </c>
      <c r="F777" s="33" t="str">
        <f>IF('Board Summary'!$C$9="","",'Board Summary'!$C$9)</f>
        <v/>
      </c>
      <c r="G777" s="33" t="str">
        <f>IF('Board Summary'!$E$9="","",'Board Summary'!$E$9)</f>
        <v/>
      </c>
      <c r="H777" t="str">
        <f>'Legacy Export Source'!$A776</f>
        <v>3.18 QR6</v>
      </c>
      <c r="I777" t="str">
        <f>'Legacy Export Source'!$B776</f>
        <v>Not assessed</v>
      </c>
    </row>
    <row r="778" spans="1:9" x14ac:dyDescent="0.35">
      <c r="A778" t="str">
        <f>IF('Board Summary'!$B$5="","",'Board Summary'!$B$5)</f>
        <v/>
      </c>
      <c r="B778" t="str">
        <f>IF('Board Summary'!$B$6="","",'Board Summary'!$B$6)</f>
        <v/>
      </c>
      <c r="C778" t="str">
        <f>IF('Board Summary'!$B$7="","",'Board Summary'!$B$7)</f>
        <v/>
      </c>
      <c r="D778" t="str">
        <f>IF('Board Summary'!$B$8="","",'Board Summary'!$B$8)</f>
        <v/>
      </c>
      <c r="E778" s="33" t="str">
        <f>IF('Board Summary'!$B$9="","",'Board Summary'!$B$9)</f>
        <v/>
      </c>
      <c r="F778" s="33" t="str">
        <f>IF('Board Summary'!$C$9="","",'Board Summary'!$C$9)</f>
        <v/>
      </c>
      <c r="G778" s="33" t="str">
        <f>IF('Board Summary'!$E$9="","",'Board Summary'!$E$9)</f>
        <v/>
      </c>
      <c r="H778" t="str">
        <f>'Legacy Export Source'!$A777</f>
        <v>3.18 QR7</v>
      </c>
      <c r="I778" t="str">
        <f>'Legacy Export Source'!$B777</f>
        <v>Not assessed</v>
      </c>
    </row>
    <row r="779" spans="1:9" x14ac:dyDescent="0.35">
      <c r="A779" t="str">
        <f>IF('Board Summary'!$B$5="","",'Board Summary'!$B$5)</f>
        <v/>
      </c>
      <c r="B779" t="str">
        <f>IF('Board Summary'!$B$6="","",'Board Summary'!$B$6)</f>
        <v/>
      </c>
      <c r="C779" t="str">
        <f>IF('Board Summary'!$B$7="","",'Board Summary'!$B$7)</f>
        <v/>
      </c>
      <c r="D779" t="str">
        <f>IF('Board Summary'!$B$8="","",'Board Summary'!$B$8)</f>
        <v/>
      </c>
      <c r="E779" s="33" t="str">
        <f>IF('Board Summary'!$B$9="","",'Board Summary'!$B$9)</f>
        <v/>
      </c>
      <c r="F779" s="33" t="str">
        <f>IF('Board Summary'!$C$9="","",'Board Summary'!$C$9)</f>
        <v/>
      </c>
      <c r="G779" s="33" t="str">
        <f>IF('Board Summary'!$E$9="","",'Board Summary'!$E$9)</f>
        <v/>
      </c>
      <c r="H779" t="str">
        <f>'Legacy Export Source'!$A778</f>
        <v>3.18 QR8</v>
      </c>
      <c r="I779" t="str">
        <f>'Legacy Export Source'!$B778</f>
        <v>Not assessed</v>
      </c>
    </row>
    <row r="780" spans="1:9" x14ac:dyDescent="0.35">
      <c r="A780" t="str">
        <f>IF('Board Summary'!$B$5="","",'Board Summary'!$B$5)</f>
        <v/>
      </c>
      <c r="B780" t="str">
        <f>IF('Board Summary'!$B$6="","",'Board Summary'!$B$6)</f>
        <v/>
      </c>
      <c r="C780" t="str">
        <f>IF('Board Summary'!$B$7="","",'Board Summary'!$B$7)</f>
        <v/>
      </c>
      <c r="D780" t="str">
        <f>IF('Board Summary'!$B$8="","",'Board Summary'!$B$8)</f>
        <v/>
      </c>
      <c r="E780" s="33" t="str">
        <f>IF('Board Summary'!$B$9="","",'Board Summary'!$B$9)</f>
        <v/>
      </c>
      <c r="F780" s="33" t="str">
        <f>IF('Board Summary'!$C$9="","",'Board Summary'!$C$9)</f>
        <v/>
      </c>
      <c r="G780" s="33" t="str">
        <f>IF('Board Summary'!$E$9="","",'Board Summary'!$E$9)</f>
        <v/>
      </c>
      <c r="H780" t="str">
        <f>'Legacy Export Source'!$A779</f>
        <v>3.18 QR9</v>
      </c>
      <c r="I780" t="str">
        <f>'Legacy Export Source'!$B779</f>
        <v>Not assessed</v>
      </c>
    </row>
    <row r="781" spans="1:9" x14ac:dyDescent="0.35">
      <c r="A781" t="str">
        <f>IF('Board Summary'!$B$5="","",'Board Summary'!$B$5)</f>
        <v/>
      </c>
      <c r="B781" t="str">
        <f>IF('Board Summary'!$B$6="","",'Board Summary'!$B$6)</f>
        <v/>
      </c>
      <c r="C781" t="str">
        <f>IF('Board Summary'!$B$7="","",'Board Summary'!$B$7)</f>
        <v/>
      </c>
      <c r="D781" t="str">
        <f>IF('Board Summary'!$B$8="","",'Board Summary'!$B$8)</f>
        <v/>
      </c>
      <c r="E781" s="33" t="str">
        <f>IF('Board Summary'!$B$9="","",'Board Summary'!$B$9)</f>
        <v/>
      </c>
      <c r="F781" s="33" t="str">
        <f>IF('Board Summary'!$C$9="","",'Board Summary'!$C$9)</f>
        <v/>
      </c>
      <c r="G781" s="33" t="str">
        <f>IF('Board Summary'!$E$9="","",'Board Summary'!$E$9)</f>
        <v/>
      </c>
      <c r="H781" t="str">
        <f>'Legacy Export Source'!$A780</f>
        <v>3.18 QR10</v>
      </c>
      <c r="I781" t="str">
        <f>'Legacy Export Source'!$B780</f>
        <v>Not assessed</v>
      </c>
    </row>
    <row r="782" spans="1:9" x14ac:dyDescent="0.35">
      <c r="A782" t="str">
        <f>IF('Board Summary'!$B$5="","",'Board Summary'!$B$5)</f>
        <v/>
      </c>
      <c r="B782" t="str">
        <f>IF('Board Summary'!$B$6="","",'Board Summary'!$B$6)</f>
        <v/>
      </c>
      <c r="C782" t="str">
        <f>IF('Board Summary'!$B$7="","",'Board Summary'!$B$7)</f>
        <v/>
      </c>
      <c r="D782" t="str">
        <f>IF('Board Summary'!$B$8="","",'Board Summary'!$B$8)</f>
        <v/>
      </c>
      <c r="E782" s="33" t="str">
        <f>IF('Board Summary'!$B$9="","",'Board Summary'!$B$9)</f>
        <v/>
      </c>
      <c r="F782" s="33" t="str">
        <f>IF('Board Summary'!$C$9="","",'Board Summary'!$C$9)</f>
        <v/>
      </c>
      <c r="G782" s="33" t="str">
        <f>IF('Board Summary'!$E$9="","",'Board Summary'!$E$9)</f>
        <v/>
      </c>
      <c r="H782" t="str">
        <f>'Legacy Export Source'!$A781</f>
        <v>3.18 QR11</v>
      </c>
      <c r="I782" t="str">
        <f>'Legacy Export Source'!$B781</f>
        <v>Not assessed</v>
      </c>
    </row>
    <row r="783" spans="1:9" x14ac:dyDescent="0.35">
      <c r="A783" t="str">
        <f>IF('Board Summary'!$B$5="","",'Board Summary'!$B$5)</f>
        <v/>
      </c>
      <c r="B783" t="str">
        <f>IF('Board Summary'!$B$6="","",'Board Summary'!$B$6)</f>
        <v/>
      </c>
      <c r="C783" t="str">
        <f>IF('Board Summary'!$B$7="","",'Board Summary'!$B$7)</f>
        <v/>
      </c>
      <c r="D783" t="str">
        <f>IF('Board Summary'!$B$8="","",'Board Summary'!$B$8)</f>
        <v/>
      </c>
      <c r="E783" s="33" t="str">
        <f>IF('Board Summary'!$B$9="","",'Board Summary'!$B$9)</f>
        <v/>
      </c>
      <c r="F783" s="33" t="str">
        <f>IF('Board Summary'!$C$9="","",'Board Summary'!$C$9)</f>
        <v/>
      </c>
      <c r="G783" s="33" t="str">
        <f>IF('Board Summary'!$E$9="","",'Board Summary'!$E$9)</f>
        <v/>
      </c>
      <c r="H783" t="str">
        <f>'Legacy Export Source'!$A782</f>
        <v>3.19 MS1</v>
      </c>
      <c r="I783" t="str">
        <f>'Legacy Export Source'!$B782</f>
        <v>Not assessed</v>
      </c>
    </row>
    <row r="784" spans="1:9" x14ac:dyDescent="0.35">
      <c r="A784" t="str">
        <f>IF('Board Summary'!$B$5="","",'Board Summary'!$B$5)</f>
        <v/>
      </c>
      <c r="B784" t="str">
        <f>IF('Board Summary'!$B$6="","",'Board Summary'!$B$6)</f>
        <v/>
      </c>
      <c r="C784" t="str">
        <f>IF('Board Summary'!$B$7="","",'Board Summary'!$B$7)</f>
        <v/>
      </c>
      <c r="D784" t="str">
        <f>IF('Board Summary'!$B$8="","",'Board Summary'!$B$8)</f>
        <v/>
      </c>
      <c r="E784" s="33" t="str">
        <f>IF('Board Summary'!$B$9="","",'Board Summary'!$B$9)</f>
        <v/>
      </c>
      <c r="F784" s="33" t="str">
        <f>IF('Board Summary'!$C$9="","",'Board Summary'!$C$9)</f>
        <v/>
      </c>
      <c r="G784" s="33" t="str">
        <f>IF('Board Summary'!$E$9="","",'Board Summary'!$E$9)</f>
        <v/>
      </c>
      <c r="H784" t="str">
        <f>'Legacy Export Source'!$A783</f>
        <v>3.19 MS2</v>
      </c>
      <c r="I784" t="str">
        <f>'Legacy Export Source'!$B783</f>
        <v>Not assessed</v>
      </c>
    </row>
    <row r="785" spans="1:9" x14ac:dyDescent="0.35">
      <c r="A785" t="str">
        <f>IF('Board Summary'!$B$5="","",'Board Summary'!$B$5)</f>
        <v/>
      </c>
      <c r="B785" t="str">
        <f>IF('Board Summary'!$B$6="","",'Board Summary'!$B$6)</f>
        <v/>
      </c>
      <c r="C785" t="str">
        <f>IF('Board Summary'!$B$7="","",'Board Summary'!$B$7)</f>
        <v/>
      </c>
      <c r="D785" t="str">
        <f>IF('Board Summary'!$B$8="","",'Board Summary'!$B$8)</f>
        <v/>
      </c>
      <c r="E785" s="33" t="str">
        <f>IF('Board Summary'!$B$9="","",'Board Summary'!$B$9)</f>
        <v/>
      </c>
      <c r="F785" s="33" t="str">
        <f>IF('Board Summary'!$C$9="","",'Board Summary'!$C$9)</f>
        <v/>
      </c>
      <c r="G785" s="33" t="str">
        <f>IF('Board Summary'!$E$9="","",'Board Summary'!$E$9)</f>
        <v/>
      </c>
      <c r="H785" t="str">
        <f>'Legacy Export Source'!$A784</f>
        <v>3.19 MS3</v>
      </c>
      <c r="I785" t="str">
        <f>'Legacy Export Source'!$B784</f>
        <v>Not assessed</v>
      </c>
    </row>
    <row r="786" spans="1:9" x14ac:dyDescent="0.35">
      <c r="A786" t="str">
        <f>IF('Board Summary'!$B$5="","",'Board Summary'!$B$5)</f>
        <v/>
      </c>
      <c r="B786" t="str">
        <f>IF('Board Summary'!$B$6="","",'Board Summary'!$B$6)</f>
        <v/>
      </c>
      <c r="C786" t="str">
        <f>IF('Board Summary'!$B$7="","",'Board Summary'!$B$7)</f>
        <v/>
      </c>
      <c r="D786" t="str">
        <f>IF('Board Summary'!$B$8="","",'Board Summary'!$B$8)</f>
        <v/>
      </c>
      <c r="E786" s="33" t="str">
        <f>IF('Board Summary'!$B$9="","",'Board Summary'!$B$9)</f>
        <v/>
      </c>
      <c r="F786" s="33" t="str">
        <f>IF('Board Summary'!$C$9="","",'Board Summary'!$C$9)</f>
        <v/>
      </c>
      <c r="G786" s="33" t="str">
        <f>IF('Board Summary'!$E$9="","",'Board Summary'!$E$9)</f>
        <v/>
      </c>
      <c r="H786" t="str">
        <f>'Legacy Export Source'!$A785</f>
        <v>3.19 MS4</v>
      </c>
      <c r="I786" t="str">
        <f>'Legacy Export Source'!$B785</f>
        <v>Not assessed</v>
      </c>
    </row>
    <row r="787" spans="1:9" x14ac:dyDescent="0.35">
      <c r="A787" t="str">
        <f>IF('Board Summary'!$B$5="","",'Board Summary'!$B$5)</f>
        <v/>
      </c>
      <c r="B787" t="str">
        <f>IF('Board Summary'!$B$6="","",'Board Summary'!$B$6)</f>
        <v/>
      </c>
      <c r="C787" t="str">
        <f>IF('Board Summary'!$B$7="","",'Board Summary'!$B$7)</f>
        <v/>
      </c>
      <c r="D787" t="str">
        <f>IF('Board Summary'!$B$8="","",'Board Summary'!$B$8)</f>
        <v/>
      </c>
      <c r="E787" s="33" t="str">
        <f>IF('Board Summary'!$B$9="","",'Board Summary'!$B$9)</f>
        <v/>
      </c>
      <c r="F787" s="33" t="str">
        <f>IF('Board Summary'!$C$9="","",'Board Summary'!$C$9)</f>
        <v/>
      </c>
      <c r="G787" s="33" t="str">
        <f>IF('Board Summary'!$E$9="","",'Board Summary'!$E$9)</f>
        <v/>
      </c>
      <c r="H787" t="str">
        <f>'Legacy Export Source'!$A786</f>
        <v>3.19 MS5</v>
      </c>
      <c r="I787" t="str">
        <f>'Legacy Export Source'!$B786</f>
        <v>Not assessed</v>
      </c>
    </row>
    <row r="788" spans="1:9" x14ac:dyDescent="0.35">
      <c r="A788" t="str">
        <f>IF('Board Summary'!$B$5="","",'Board Summary'!$B$5)</f>
        <v/>
      </c>
      <c r="B788" t="str">
        <f>IF('Board Summary'!$B$6="","",'Board Summary'!$B$6)</f>
        <v/>
      </c>
      <c r="C788" t="str">
        <f>IF('Board Summary'!$B$7="","",'Board Summary'!$B$7)</f>
        <v/>
      </c>
      <c r="D788" t="str">
        <f>IF('Board Summary'!$B$8="","",'Board Summary'!$B$8)</f>
        <v/>
      </c>
      <c r="E788" s="33" t="str">
        <f>IF('Board Summary'!$B$9="","",'Board Summary'!$B$9)</f>
        <v/>
      </c>
      <c r="F788" s="33" t="str">
        <f>IF('Board Summary'!$C$9="","",'Board Summary'!$C$9)</f>
        <v/>
      </c>
      <c r="G788" s="33" t="str">
        <f>IF('Board Summary'!$E$9="","",'Board Summary'!$E$9)</f>
        <v/>
      </c>
      <c r="H788" t="str">
        <f>'Legacy Export Source'!$A787</f>
        <v>3.19 MS6</v>
      </c>
      <c r="I788" t="str">
        <f>'Legacy Export Source'!$B787</f>
        <v>Not assessed</v>
      </c>
    </row>
    <row r="789" spans="1:9" x14ac:dyDescent="0.35">
      <c r="A789" t="str">
        <f>IF('Board Summary'!$B$5="","",'Board Summary'!$B$5)</f>
        <v/>
      </c>
      <c r="B789" t="str">
        <f>IF('Board Summary'!$B$6="","",'Board Summary'!$B$6)</f>
        <v/>
      </c>
      <c r="C789" t="str">
        <f>IF('Board Summary'!$B$7="","",'Board Summary'!$B$7)</f>
        <v/>
      </c>
      <c r="D789" t="str">
        <f>IF('Board Summary'!$B$8="","",'Board Summary'!$B$8)</f>
        <v/>
      </c>
      <c r="E789" s="33" t="str">
        <f>IF('Board Summary'!$B$9="","",'Board Summary'!$B$9)</f>
        <v/>
      </c>
      <c r="F789" s="33" t="str">
        <f>IF('Board Summary'!$C$9="","",'Board Summary'!$C$9)</f>
        <v/>
      </c>
      <c r="G789" s="33" t="str">
        <f>IF('Board Summary'!$E$9="","",'Board Summary'!$E$9)</f>
        <v/>
      </c>
      <c r="H789" t="str">
        <f>'Legacy Export Source'!$A788</f>
        <v>3.19 MS7</v>
      </c>
      <c r="I789" t="str">
        <f>'Legacy Export Source'!$B788</f>
        <v>Not assessed</v>
      </c>
    </row>
    <row r="790" spans="1:9" x14ac:dyDescent="0.35">
      <c r="A790" t="str">
        <f>IF('Board Summary'!$B$5="","",'Board Summary'!$B$5)</f>
        <v/>
      </c>
      <c r="B790" t="str">
        <f>IF('Board Summary'!$B$6="","",'Board Summary'!$B$6)</f>
        <v/>
      </c>
      <c r="C790" t="str">
        <f>IF('Board Summary'!$B$7="","",'Board Summary'!$B$7)</f>
        <v/>
      </c>
      <c r="D790" t="str">
        <f>IF('Board Summary'!$B$8="","",'Board Summary'!$B$8)</f>
        <v/>
      </c>
      <c r="E790" s="33" t="str">
        <f>IF('Board Summary'!$B$9="","",'Board Summary'!$B$9)</f>
        <v/>
      </c>
      <c r="F790" s="33" t="str">
        <f>IF('Board Summary'!$C$9="","",'Board Summary'!$C$9)</f>
        <v/>
      </c>
      <c r="G790" s="33" t="str">
        <f>IF('Board Summary'!$E$9="","",'Board Summary'!$E$9)</f>
        <v/>
      </c>
      <c r="H790" t="str">
        <f>'Legacy Export Source'!$A789</f>
        <v>3.19 MS8</v>
      </c>
      <c r="I790" t="str">
        <f>'Legacy Export Source'!$B789</f>
        <v>Not assessed</v>
      </c>
    </row>
    <row r="791" spans="1:9" x14ac:dyDescent="0.35">
      <c r="A791" t="str">
        <f>IF('Board Summary'!$B$5="","",'Board Summary'!$B$5)</f>
        <v/>
      </c>
      <c r="B791" t="str">
        <f>IF('Board Summary'!$B$6="","",'Board Summary'!$B$6)</f>
        <v/>
      </c>
      <c r="C791" t="str">
        <f>IF('Board Summary'!$B$7="","",'Board Summary'!$B$7)</f>
        <v/>
      </c>
      <c r="D791" t="str">
        <f>IF('Board Summary'!$B$8="","",'Board Summary'!$B$8)</f>
        <v/>
      </c>
      <c r="E791" s="33" t="str">
        <f>IF('Board Summary'!$B$9="","",'Board Summary'!$B$9)</f>
        <v/>
      </c>
      <c r="F791" s="33" t="str">
        <f>IF('Board Summary'!$C$9="","",'Board Summary'!$C$9)</f>
        <v/>
      </c>
      <c r="G791" s="33" t="str">
        <f>IF('Board Summary'!$E$9="","",'Board Summary'!$E$9)</f>
        <v/>
      </c>
      <c r="H791" t="str">
        <f>'Legacy Export Source'!$A790</f>
        <v>3.19 MS9</v>
      </c>
      <c r="I791" t="str">
        <f>'Legacy Export Source'!$B790</f>
        <v>Not assessed</v>
      </c>
    </row>
    <row r="792" spans="1:9" x14ac:dyDescent="0.35">
      <c r="A792" t="str">
        <f>IF('Board Summary'!$B$5="","",'Board Summary'!$B$5)</f>
        <v/>
      </c>
      <c r="B792" t="str">
        <f>IF('Board Summary'!$B$6="","",'Board Summary'!$B$6)</f>
        <v/>
      </c>
      <c r="C792" t="str">
        <f>IF('Board Summary'!$B$7="","",'Board Summary'!$B$7)</f>
        <v/>
      </c>
      <c r="D792" t="str">
        <f>IF('Board Summary'!$B$8="","",'Board Summary'!$B$8)</f>
        <v/>
      </c>
      <c r="E792" s="33" t="str">
        <f>IF('Board Summary'!$B$9="","",'Board Summary'!$B$9)</f>
        <v/>
      </c>
      <c r="F792" s="33" t="str">
        <f>IF('Board Summary'!$C$9="","",'Board Summary'!$C$9)</f>
        <v/>
      </c>
      <c r="G792" s="33" t="str">
        <f>IF('Board Summary'!$E$9="","",'Board Summary'!$E$9)</f>
        <v/>
      </c>
      <c r="H792" t="str">
        <f>'Legacy Export Source'!$A791</f>
        <v>3.19 QR1</v>
      </c>
      <c r="I792" t="str">
        <f>'Legacy Export Source'!$B791</f>
        <v>Not assessed</v>
      </c>
    </row>
    <row r="793" spans="1:9" x14ac:dyDescent="0.35">
      <c r="A793" t="str">
        <f>IF('Board Summary'!$B$5="","",'Board Summary'!$B$5)</f>
        <v/>
      </c>
      <c r="B793" t="str">
        <f>IF('Board Summary'!$B$6="","",'Board Summary'!$B$6)</f>
        <v/>
      </c>
      <c r="C793" t="str">
        <f>IF('Board Summary'!$B$7="","",'Board Summary'!$B$7)</f>
        <v/>
      </c>
      <c r="D793" t="str">
        <f>IF('Board Summary'!$B$8="","",'Board Summary'!$B$8)</f>
        <v/>
      </c>
      <c r="E793" s="33" t="str">
        <f>IF('Board Summary'!$B$9="","",'Board Summary'!$B$9)</f>
        <v/>
      </c>
      <c r="F793" s="33" t="str">
        <f>IF('Board Summary'!$C$9="","",'Board Summary'!$C$9)</f>
        <v/>
      </c>
      <c r="G793" s="33" t="str">
        <f>IF('Board Summary'!$E$9="","",'Board Summary'!$E$9)</f>
        <v/>
      </c>
      <c r="H793" t="str">
        <f>'Legacy Export Source'!$A792</f>
        <v>3.19 QR2</v>
      </c>
      <c r="I793" t="str">
        <f>'Legacy Export Source'!$B792</f>
        <v>Not assessed</v>
      </c>
    </row>
    <row r="794" spans="1:9" x14ac:dyDescent="0.35">
      <c r="A794" t="str">
        <f>IF('Board Summary'!$B$5="","",'Board Summary'!$B$5)</f>
        <v/>
      </c>
      <c r="B794" t="str">
        <f>IF('Board Summary'!$B$6="","",'Board Summary'!$B$6)</f>
        <v/>
      </c>
      <c r="C794" t="str">
        <f>IF('Board Summary'!$B$7="","",'Board Summary'!$B$7)</f>
        <v/>
      </c>
      <c r="D794" t="str">
        <f>IF('Board Summary'!$B$8="","",'Board Summary'!$B$8)</f>
        <v/>
      </c>
      <c r="E794" s="33" t="str">
        <f>IF('Board Summary'!$B$9="","",'Board Summary'!$B$9)</f>
        <v/>
      </c>
      <c r="F794" s="33" t="str">
        <f>IF('Board Summary'!$C$9="","",'Board Summary'!$C$9)</f>
        <v/>
      </c>
      <c r="G794" s="33" t="str">
        <f>IF('Board Summary'!$E$9="","",'Board Summary'!$E$9)</f>
        <v/>
      </c>
      <c r="H794" t="str">
        <f>'Legacy Export Source'!$A793</f>
        <v>3.19 QR3</v>
      </c>
      <c r="I794" t="str">
        <f>'Legacy Export Source'!$B793</f>
        <v>Not assessed</v>
      </c>
    </row>
    <row r="795" spans="1:9" x14ac:dyDescent="0.35">
      <c r="A795" t="str">
        <f>IF('Board Summary'!$B$5="","",'Board Summary'!$B$5)</f>
        <v/>
      </c>
      <c r="B795" t="str">
        <f>IF('Board Summary'!$B$6="","",'Board Summary'!$B$6)</f>
        <v/>
      </c>
      <c r="C795" t="str">
        <f>IF('Board Summary'!$B$7="","",'Board Summary'!$B$7)</f>
        <v/>
      </c>
      <c r="D795" t="str">
        <f>IF('Board Summary'!$B$8="","",'Board Summary'!$B$8)</f>
        <v/>
      </c>
      <c r="E795" s="33" t="str">
        <f>IF('Board Summary'!$B$9="","",'Board Summary'!$B$9)</f>
        <v/>
      </c>
      <c r="F795" s="33" t="str">
        <f>IF('Board Summary'!$C$9="","",'Board Summary'!$C$9)</f>
        <v/>
      </c>
      <c r="G795" s="33" t="str">
        <f>IF('Board Summary'!$E$9="","",'Board Summary'!$E$9)</f>
        <v/>
      </c>
      <c r="H795" t="str">
        <f>'Legacy Export Source'!$A794</f>
        <v>3.19 QR4</v>
      </c>
      <c r="I795" t="str">
        <f>'Legacy Export Source'!$B794</f>
        <v>Not assessed</v>
      </c>
    </row>
    <row r="796" spans="1:9" x14ac:dyDescent="0.35">
      <c r="A796" t="str">
        <f>IF('Board Summary'!$B$5="","",'Board Summary'!$B$5)</f>
        <v/>
      </c>
      <c r="B796" t="str">
        <f>IF('Board Summary'!$B$6="","",'Board Summary'!$B$6)</f>
        <v/>
      </c>
      <c r="C796" t="str">
        <f>IF('Board Summary'!$B$7="","",'Board Summary'!$B$7)</f>
        <v/>
      </c>
      <c r="D796" t="str">
        <f>IF('Board Summary'!$B$8="","",'Board Summary'!$B$8)</f>
        <v/>
      </c>
      <c r="E796" s="33" t="str">
        <f>IF('Board Summary'!$B$9="","",'Board Summary'!$B$9)</f>
        <v/>
      </c>
      <c r="F796" s="33" t="str">
        <f>IF('Board Summary'!$C$9="","",'Board Summary'!$C$9)</f>
        <v/>
      </c>
      <c r="G796" s="33" t="str">
        <f>IF('Board Summary'!$E$9="","",'Board Summary'!$E$9)</f>
        <v/>
      </c>
      <c r="H796" t="str">
        <f>'Legacy Export Source'!$A795</f>
        <v>3.19 QR5</v>
      </c>
      <c r="I796" t="str">
        <f>'Legacy Export Source'!$B795</f>
        <v>Not assessed</v>
      </c>
    </row>
    <row r="797" spans="1:9" x14ac:dyDescent="0.35">
      <c r="A797" t="str">
        <f>IF('Board Summary'!$B$5="","",'Board Summary'!$B$5)</f>
        <v/>
      </c>
      <c r="B797" t="str">
        <f>IF('Board Summary'!$B$6="","",'Board Summary'!$B$6)</f>
        <v/>
      </c>
      <c r="C797" t="str">
        <f>IF('Board Summary'!$B$7="","",'Board Summary'!$B$7)</f>
        <v/>
      </c>
      <c r="D797" t="str">
        <f>IF('Board Summary'!$B$8="","",'Board Summary'!$B$8)</f>
        <v/>
      </c>
      <c r="E797" s="33" t="str">
        <f>IF('Board Summary'!$B$9="","",'Board Summary'!$B$9)</f>
        <v/>
      </c>
      <c r="F797" s="33" t="str">
        <f>IF('Board Summary'!$C$9="","",'Board Summary'!$C$9)</f>
        <v/>
      </c>
      <c r="G797" s="33" t="str">
        <f>IF('Board Summary'!$E$9="","",'Board Summary'!$E$9)</f>
        <v/>
      </c>
      <c r="H797" t="str">
        <f>'Legacy Export Source'!$A796</f>
        <v>3.19 QR6</v>
      </c>
      <c r="I797" t="str">
        <f>'Legacy Export Source'!$B796</f>
        <v>Not assessed</v>
      </c>
    </row>
    <row r="798" spans="1:9" x14ac:dyDescent="0.35">
      <c r="A798" t="str">
        <f>IF('Board Summary'!$B$5="","",'Board Summary'!$B$5)</f>
        <v/>
      </c>
      <c r="B798" t="str">
        <f>IF('Board Summary'!$B$6="","",'Board Summary'!$B$6)</f>
        <v/>
      </c>
      <c r="C798" t="str">
        <f>IF('Board Summary'!$B$7="","",'Board Summary'!$B$7)</f>
        <v/>
      </c>
      <c r="D798" t="str">
        <f>IF('Board Summary'!$B$8="","",'Board Summary'!$B$8)</f>
        <v/>
      </c>
      <c r="E798" s="33" t="str">
        <f>IF('Board Summary'!$B$9="","",'Board Summary'!$B$9)</f>
        <v/>
      </c>
      <c r="F798" s="33" t="str">
        <f>IF('Board Summary'!$C$9="","",'Board Summary'!$C$9)</f>
        <v/>
      </c>
      <c r="G798" s="33" t="str">
        <f>IF('Board Summary'!$E$9="","",'Board Summary'!$E$9)</f>
        <v/>
      </c>
      <c r="H798" t="str">
        <f>'Legacy Export Source'!$A797</f>
        <v>3.20 MS1</v>
      </c>
      <c r="I798" t="str">
        <f>'Legacy Export Source'!$B797</f>
        <v>Not assessed</v>
      </c>
    </row>
    <row r="799" spans="1:9" x14ac:dyDescent="0.35">
      <c r="A799" t="str">
        <f>IF('Board Summary'!$B$5="","",'Board Summary'!$B$5)</f>
        <v/>
      </c>
      <c r="B799" t="str">
        <f>IF('Board Summary'!$B$6="","",'Board Summary'!$B$6)</f>
        <v/>
      </c>
      <c r="C799" t="str">
        <f>IF('Board Summary'!$B$7="","",'Board Summary'!$B$7)</f>
        <v/>
      </c>
      <c r="D799" t="str">
        <f>IF('Board Summary'!$B$8="","",'Board Summary'!$B$8)</f>
        <v/>
      </c>
      <c r="E799" s="33" t="str">
        <f>IF('Board Summary'!$B$9="","",'Board Summary'!$B$9)</f>
        <v/>
      </c>
      <c r="F799" s="33" t="str">
        <f>IF('Board Summary'!$C$9="","",'Board Summary'!$C$9)</f>
        <v/>
      </c>
      <c r="G799" s="33" t="str">
        <f>IF('Board Summary'!$E$9="","",'Board Summary'!$E$9)</f>
        <v/>
      </c>
      <c r="H799" t="str">
        <f>'Legacy Export Source'!$A798</f>
        <v>3.20 MS2</v>
      </c>
      <c r="I799" t="str">
        <f>'Legacy Export Source'!$B798</f>
        <v>Not assessed</v>
      </c>
    </row>
    <row r="800" spans="1:9" x14ac:dyDescent="0.35">
      <c r="A800" t="str">
        <f>IF('Board Summary'!$B$5="","",'Board Summary'!$B$5)</f>
        <v/>
      </c>
      <c r="B800" t="str">
        <f>IF('Board Summary'!$B$6="","",'Board Summary'!$B$6)</f>
        <v/>
      </c>
      <c r="C800" t="str">
        <f>IF('Board Summary'!$B$7="","",'Board Summary'!$B$7)</f>
        <v/>
      </c>
      <c r="D800" t="str">
        <f>IF('Board Summary'!$B$8="","",'Board Summary'!$B$8)</f>
        <v/>
      </c>
      <c r="E800" s="33" t="str">
        <f>IF('Board Summary'!$B$9="","",'Board Summary'!$B$9)</f>
        <v/>
      </c>
      <c r="F800" s="33" t="str">
        <f>IF('Board Summary'!$C$9="","",'Board Summary'!$C$9)</f>
        <v/>
      </c>
      <c r="G800" s="33" t="str">
        <f>IF('Board Summary'!$E$9="","",'Board Summary'!$E$9)</f>
        <v/>
      </c>
      <c r="H800" t="str">
        <f>'Legacy Export Source'!$A799</f>
        <v>3.20 MS3</v>
      </c>
      <c r="I800" t="str">
        <f>'Legacy Export Source'!$B799</f>
        <v>Not assessed</v>
      </c>
    </row>
    <row r="801" spans="1:9" x14ac:dyDescent="0.35">
      <c r="A801" t="str">
        <f>IF('Board Summary'!$B$5="","",'Board Summary'!$B$5)</f>
        <v/>
      </c>
      <c r="B801" t="str">
        <f>IF('Board Summary'!$B$6="","",'Board Summary'!$B$6)</f>
        <v/>
      </c>
      <c r="C801" t="str">
        <f>IF('Board Summary'!$B$7="","",'Board Summary'!$B$7)</f>
        <v/>
      </c>
      <c r="D801" t="str">
        <f>IF('Board Summary'!$B$8="","",'Board Summary'!$B$8)</f>
        <v/>
      </c>
      <c r="E801" s="33" t="str">
        <f>IF('Board Summary'!$B$9="","",'Board Summary'!$B$9)</f>
        <v/>
      </c>
      <c r="F801" s="33" t="str">
        <f>IF('Board Summary'!$C$9="","",'Board Summary'!$C$9)</f>
        <v/>
      </c>
      <c r="G801" s="33" t="str">
        <f>IF('Board Summary'!$E$9="","",'Board Summary'!$E$9)</f>
        <v/>
      </c>
      <c r="H801" t="str">
        <f>'Legacy Export Source'!$A800</f>
        <v>3.20 MS4</v>
      </c>
      <c r="I801" t="str">
        <f>'Legacy Export Source'!$B800</f>
        <v>Not assessed</v>
      </c>
    </row>
    <row r="802" spans="1:9" x14ac:dyDescent="0.35">
      <c r="A802" t="str">
        <f>IF('Board Summary'!$B$5="","",'Board Summary'!$B$5)</f>
        <v/>
      </c>
      <c r="B802" t="str">
        <f>IF('Board Summary'!$B$6="","",'Board Summary'!$B$6)</f>
        <v/>
      </c>
      <c r="C802" t="str">
        <f>IF('Board Summary'!$B$7="","",'Board Summary'!$B$7)</f>
        <v/>
      </c>
      <c r="D802" t="str">
        <f>IF('Board Summary'!$B$8="","",'Board Summary'!$B$8)</f>
        <v/>
      </c>
      <c r="E802" s="33" t="str">
        <f>IF('Board Summary'!$B$9="","",'Board Summary'!$B$9)</f>
        <v/>
      </c>
      <c r="F802" s="33" t="str">
        <f>IF('Board Summary'!$C$9="","",'Board Summary'!$C$9)</f>
        <v/>
      </c>
      <c r="G802" s="33" t="str">
        <f>IF('Board Summary'!$E$9="","",'Board Summary'!$E$9)</f>
        <v/>
      </c>
      <c r="H802" t="str">
        <f>'Legacy Export Source'!$A801</f>
        <v>3.20 MS5</v>
      </c>
      <c r="I802" t="str">
        <f>'Legacy Export Source'!$B801</f>
        <v>Not assessed</v>
      </c>
    </row>
    <row r="803" spans="1:9" x14ac:dyDescent="0.35">
      <c r="A803" t="str">
        <f>IF('Board Summary'!$B$5="","",'Board Summary'!$B$5)</f>
        <v/>
      </c>
      <c r="B803" t="str">
        <f>IF('Board Summary'!$B$6="","",'Board Summary'!$B$6)</f>
        <v/>
      </c>
      <c r="C803" t="str">
        <f>IF('Board Summary'!$B$7="","",'Board Summary'!$B$7)</f>
        <v/>
      </c>
      <c r="D803" t="str">
        <f>IF('Board Summary'!$B$8="","",'Board Summary'!$B$8)</f>
        <v/>
      </c>
      <c r="E803" s="33" t="str">
        <f>IF('Board Summary'!$B$9="","",'Board Summary'!$B$9)</f>
        <v/>
      </c>
      <c r="F803" s="33" t="str">
        <f>IF('Board Summary'!$C$9="","",'Board Summary'!$C$9)</f>
        <v/>
      </c>
      <c r="G803" s="33" t="str">
        <f>IF('Board Summary'!$E$9="","",'Board Summary'!$E$9)</f>
        <v/>
      </c>
      <c r="H803" t="str">
        <f>'Legacy Export Source'!$A802</f>
        <v>3.20 MS6</v>
      </c>
      <c r="I803" t="str">
        <f>'Legacy Export Source'!$B802</f>
        <v>Not assessed</v>
      </c>
    </row>
    <row r="804" spans="1:9" x14ac:dyDescent="0.35">
      <c r="A804" t="str">
        <f>IF('Board Summary'!$B$5="","",'Board Summary'!$B$5)</f>
        <v/>
      </c>
      <c r="B804" t="str">
        <f>IF('Board Summary'!$B$6="","",'Board Summary'!$B$6)</f>
        <v/>
      </c>
      <c r="C804" t="str">
        <f>IF('Board Summary'!$B$7="","",'Board Summary'!$B$7)</f>
        <v/>
      </c>
      <c r="D804" t="str">
        <f>IF('Board Summary'!$B$8="","",'Board Summary'!$B$8)</f>
        <v/>
      </c>
      <c r="E804" s="33" t="str">
        <f>IF('Board Summary'!$B$9="","",'Board Summary'!$B$9)</f>
        <v/>
      </c>
      <c r="F804" s="33" t="str">
        <f>IF('Board Summary'!$C$9="","",'Board Summary'!$C$9)</f>
        <v/>
      </c>
      <c r="G804" s="33" t="str">
        <f>IF('Board Summary'!$E$9="","",'Board Summary'!$E$9)</f>
        <v/>
      </c>
      <c r="H804" t="str">
        <f>'Legacy Export Source'!$A803</f>
        <v>3.20 MS7</v>
      </c>
      <c r="I804" t="str">
        <f>'Legacy Export Source'!$B803</f>
        <v>Not assessed</v>
      </c>
    </row>
    <row r="805" spans="1:9" x14ac:dyDescent="0.35">
      <c r="A805" t="str">
        <f>IF('Board Summary'!$B$5="","",'Board Summary'!$B$5)</f>
        <v/>
      </c>
      <c r="B805" t="str">
        <f>IF('Board Summary'!$B$6="","",'Board Summary'!$B$6)</f>
        <v/>
      </c>
      <c r="C805" t="str">
        <f>IF('Board Summary'!$B$7="","",'Board Summary'!$B$7)</f>
        <v/>
      </c>
      <c r="D805" t="str">
        <f>IF('Board Summary'!$B$8="","",'Board Summary'!$B$8)</f>
        <v/>
      </c>
      <c r="E805" s="33" t="str">
        <f>IF('Board Summary'!$B$9="","",'Board Summary'!$B$9)</f>
        <v/>
      </c>
      <c r="F805" s="33" t="str">
        <f>IF('Board Summary'!$C$9="","",'Board Summary'!$C$9)</f>
        <v/>
      </c>
      <c r="G805" s="33" t="str">
        <f>IF('Board Summary'!$E$9="","",'Board Summary'!$E$9)</f>
        <v/>
      </c>
      <c r="H805" t="str">
        <f>'Legacy Export Source'!$A804</f>
        <v>3.20 MS8</v>
      </c>
      <c r="I805" t="str">
        <f>'Legacy Export Source'!$B804</f>
        <v>Not assessed</v>
      </c>
    </row>
    <row r="806" spans="1:9" x14ac:dyDescent="0.35">
      <c r="A806" t="str">
        <f>IF('Board Summary'!$B$5="","",'Board Summary'!$B$5)</f>
        <v/>
      </c>
      <c r="B806" t="str">
        <f>IF('Board Summary'!$B$6="","",'Board Summary'!$B$6)</f>
        <v/>
      </c>
      <c r="C806" t="str">
        <f>IF('Board Summary'!$B$7="","",'Board Summary'!$B$7)</f>
        <v/>
      </c>
      <c r="D806" t="str">
        <f>IF('Board Summary'!$B$8="","",'Board Summary'!$B$8)</f>
        <v/>
      </c>
      <c r="E806" s="33" t="str">
        <f>IF('Board Summary'!$B$9="","",'Board Summary'!$B$9)</f>
        <v/>
      </c>
      <c r="F806" s="33" t="str">
        <f>IF('Board Summary'!$C$9="","",'Board Summary'!$C$9)</f>
        <v/>
      </c>
      <c r="G806" s="33" t="str">
        <f>IF('Board Summary'!$E$9="","",'Board Summary'!$E$9)</f>
        <v/>
      </c>
      <c r="H806" t="str">
        <f>'Legacy Export Source'!$A805</f>
        <v>3.20 QR1</v>
      </c>
      <c r="I806" t="str">
        <f>'Legacy Export Source'!$B805</f>
        <v>Not assessed</v>
      </c>
    </row>
    <row r="807" spans="1:9" x14ac:dyDescent="0.35">
      <c r="A807" t="str">
        <f>IF('Board Summary'!$B$5="","",'Board Summary'!$B$5)</f>
        <v/>
      </c>
      <c r="B807" t="str">
        <f>IF('Board Summary'!$B$6="","",'Board Summary'!$B$6)</f>
        <v/>
      </c>
      <c r="C807" t="str">
        <f>IF('Board Summary'!$B$7="","",'Board Summary'!$B$7)</f>
        <v/>
      </c>
      <c r="D807" t="str">
        <f>IF('Board Summary'!$B$8="","",'Board Summary'!$B$8)</f>
        <v/>
      </c>
      <c r="E807" s="33" t="str">
        <f>IF('Board Summary'!$B$9="","",'Board Summary'!$B$9)</f>
        <v/>
      </c>
      <c r="F807" s="33" t="str">
        <f>IF('Board Summary'!$C$9="","",'Board Summary'!$C$9)</f>
        <v/>
      </c>
      <c r="G807" s="33" t="str">
        <f>IF('Board Summary'!$E$9="","",'Board Summary'!$E$9)</f>
        <v/>
      </c>
      <c r="H807" t="str">
        <f>'Legacy Export Source'!$A806</f>
        <v>3.20 QR2</v>
      </c>
      <c r="I807" t="str">
        <f>'Legacy Export Source'!$B806</f>
        <v>Not assessed</v>
      </c>
    </row>
    <row r="808" spans="1:9" x14ac:dyDescent="0.35">
      <c r="A808" t="str">
        <f>IF('Board Summary'!$B$5="","",'Board Summary'!$B$5)</f>
        <v/>
      </c>
      <c r="B808" t="str">
        <f>IF('Board Summary'!$B$6="","",'Board Summary'!$B$6)</f>
        <v/>
      </c>
      <c r="C808" t="str">
        <f>IF('Board Summary'!$B$7="","",'Board Summary'!$B$7)</f>
        <v/>
      </c>
      <c r="D808" t="str">
        <f>IF('Board Summary'!$B$8="","",'Board Summary'!$B$8)</f>
        <v/>
      </c>
      <c r="E808" s="33" t="str">
        <f>IF('Board Summary'!$B$9="","",'Board Summary'!$B$9)</f>
        <v/>
      </c>
      <c r="F808" s="33" t="str">
        <f>IF('Board Summary'!$C$9="","",'Board Summary'!$C$9)</f>
        <v/>
      </c>
      <c r="G808" s="33" t="str">
        <f>IF('Board Summary'!$E$9="","",'Board Summary'!$E$9)</f>
        <v/>
      </c>
      <c r="H808" t="str">
        <f>'Legacy Export Source'!$A807</f>
        <v>3.20 QR3</v>
      </c>
      <c r="I808" t="str">
        <f>'Legacy Export Source'!$B807</f>
        <v>Not assessed</v>
      </c>
    </row>
    <row r="809" spans="1:9" x14ac:dyDescent="0.35">
      <c r="A809" t="str">
        <f>IF('Board Summary'!$B$5="","",'Board Summary'!$B$5)</f>
        <v/>
      </c>
      <c r="B809" t="str">
        <f>IF('Board Summary'!$B$6="","",'Board Summary'!$B$6)</f>
        <v/>
      </c>
      <c r="C809" t="str">
        <f>IF('Board Summary'!$B$7="","",'Board Summary'!$B$7)</f>
        <v/>
      </c>
      <c r="D809" t="str">
        <f>IF('Board Summary'!$B$8="","",'Board Summary'!$B$8)</f>
        <v/>
      </c>
      <c r="E809" s="33" t="str">
        <f>IF('Board Summary'!$B$9="","",'Board Summary'!$B$9)</f>
        <v/>
      </c>
      <c r="F809" s="33" t="str">
        <f>IF('Board Summary'!$C$9="","",'Board Summary'!$C$9)</f>
        <v/>
      </c>
      <c r="G809" s="33" t="str">
        <f>IF('Board Summary'!$E$9="","",'Board Summary'!$E$9)</f>
        <v/>
      </c>
      <c r="H809" t="str">
        <f>'Legacy Export Source'!$A808</f>
        <v>3.20 QR4</v>
      </c>
      <c r="I809" t="str">
        <f>'Legacy Export Source'!$B808</f>
        <v>Not assessed</v>
      </c>
    </row>
    <row r="810" spans="1:9" x14ac:dyDescent="0.35">
      <c r="A810" t="str">
        <f>IF('Board Summary'!$B$5="","",'Board Summary'!$B$5)</f>
        <v/>
      </c>
      <c r="B810" t="str">
        <f>IF('Board Summary'!$B$6="","",'Board Summary'!$B$6)</f>
        <v/>
      </c>
      <c r="C810" t="str">
        <f>IF('Board Summary'!$B$7="","",'Board Summary'!$B$7)</f>
        <v/>
      </c>
      <c r="D810" t="str">
        <f>IF('Board Summary'!$B$8="","",'Board Summary'!$B$8)</f>
        <v/>
      </c>
      <c r="E810" s="33" t="str">
        <f>IF('Board Summary'!$B$9="","",'Board Summary'!$B$9)</f>
        <v/>
      </c>
      <c r="F810" s="33" t="str">
        <f>IF('Board Summary'!$C$9="","",'Board Summary'!$C$9)</f>
        <v/>
      </c>
      <c r="G810" s="33" t="str">
        <f>IF('Board Summary'!$E$9="","",'Board Summary'!$E$9)</f>
        <v/>
      </c>
      <c r="H810" t="str">
        <f>'Legacy Export Source'!$A809</f>
        <v>3.20 QR5</v>
      </c>
      <c r="I810" t="str">
        <f>'Legacy Export Source'!$B809</f>
        <v>Not assessed</v>
      </c>
    </row>
    <row r="811" spans="1:9" x14ac:dyDescent="0.35">
      <c r="A811" t="str">
        <f>IF('Board Summary'!$B$5="","",'Board Summary'!$B$5)</f>
        <v/>
      </c>
      <c r="B811" t="str">
        <f>IF('Board Summary'!$B$6="","",'Board Summary'!$B$6)</f>
        <v/>
      </c>
      <c r="C811" t="str">
        <f>IF('Board Summary'!$B$7="","",'Board Summary'!$B$7)</f>
        <v/>
      </c>
      <c r="D811" t="str">
        <f>IF('Board Summary'!$B$8="","",'Board Summary'!$B$8)</f>
        <v/>
      </c>
      <c r="E811" s="33" t="str">
        <f>IF('Board Summary'!$B$9="","",'Board Summary'!$B$9)</f>
        <v/>
      </c>
      <c r="F811" s="33" t="str">
        <f>IF('Board Summary'!$C$9="","",'Board Summary'!$C$9)</f>
        <v/>
      </c>
      <c r="G811" s="33" t="str">
        <f>IF('Board Summary'!$E$9="","",'Board Summary'!$E$9)</f>
        <v/>
      </c>
      <c r="H811" t="str">
        <f>'Legacy Export Source'!$A810</f>
        <v>3.20 QR6</v>
      </c>
      <c r="I811" t="str">
        <f>'Legacy Export Source'!$B810</f>
        <v>Not assessed</v>
      </c>
    </row>
    <row r="812" spans="1:9" x14ac:dyDescent="0.35">
      <c r="A812" t="str">
        <f>IF('Board Summary'!$B$5="","",'Board Summary'!$B$5)</f>
        <v/>
      </c>
      <c r="B812" t="str">
        <f>IF('Board Summary'!$B$6="","",'Board Summary'!$B$6)</f>
        <v/>
      </c>
      <c r="C812" t="str">
        <f>IF('Board Summary'!$B$7="","",'Board Summary'!$B$7)</f>
        <v/>
      </c>
      <c r="D812" t="str">
        <f>IF('Board Summary'!$B$8="","",'Board Summary'!$B$8)</f>
        <v/>
      </c>
      <c r="E812" s="33" t="str">
        <f>IF('Board Summary'!$B$9="","",'Board Summary'!$B$9)</f>
        <v/>
      </c>
      <c r="F812" s="33" t="str">
        <f>IF('Board Summary'!$C$9="","",'Board Summary'!$C$9)</f>
        <v/>
      </c>
      <c r="G812" s="33" t="str">
        <f>IF('Board Summary'!$E$9="","",'Board Summary'!$E$9)</f>
        <v/>
      </c>
      <c r="H812" t="str">
        <f>'Legacy Export Source'!$A811</f>
        <v>3.21 MS1</v>
      </c>
      <c r="I812" t="str">
        <f>'Legacy Export Source'!$B811</f>
        <v>Not assessed</v>
      </c>
    </row>
    <row r="813" spans="1:9" x14ac:dyDescent="0.35">
      <c r="A813" t="str">
        <f>IF('Board Summary'!$B$5="","",'Board Summary'!$B$5)</f>
        <v/>
      </c>
      <c r="B813" t="str">
        <f>IF('Board Summary'!$B$6="","",'Board Summary'!$B$6)</f>
        <v/>
      </c>
      <c r="C813" t="str">
        <f>IF('Board Summary'!$B$7="","",'Board Summary'!$B$7)</f>
        <v/>
      </c>
      <c r="D813" t="str">
        <f>IF('Board Summary'!$B$8="","",'Board Summary'!$B$8)</f>
        <v/>
      </c>
      <c r="E813" s="33" t="str">
        <f>IF('Board Summary'!$B$9="","",'Board Summary'!$B$9)</f>
        <v/>
      </c>
      <c r="F813" s="33" t="str">
        <f>IF('Board Summary'!$C$9="","",'Board Summary'!$C$9)</f>
        <v/>
      </c>
      <c r="G813" s="33" t="str">
        <f>IF('Board Summary'!$E$9="","",'Board Summary'!$E$9)</f>
        <v/>
      </c>
      <c r="H813" t="str">
        <f>'Legacy Export Source'!$A812</f>
        <v>3.21 MS2</v>
      </c>
      <c r="I813" t="str">
        <f>'Legacy Export Source'!$B812</f>
        <v>Not assessed</v>
      </c>
    </row>
    <row r="814" spans="1:9" x14ac:dyDescent="0.35">
      <c r="A814" t="str">
        <f>IF('Board Summary'!$B$5="","",'Board Summary'!$B$5)</f>
        <v/>
      </c>
      <c r="B814" t="str">
        <f>IF('Board Summary'!$B$6="","",'Board Summary'!$B$6)</f>
        <v/>
      </c>
      <c r="C814" t="str">
        <f>IF('Board Summary'!$B$7="","",'Board Summary'!$B$7)</f>
        <v/>
      </c>
      <c r="D814" t="str">
        <f>IF('Board Summary'!$B$8="","",'Board Summary'!$B$8)</f>
        <v/>
      </c>
      <c r="E814" s="33" t="str">
        <f>IF('Board Summary'!$B$9="","",'Board Summary'!$B$9)</f>
        <v/>
      </c>
      <c r="F814" s="33" t="str">
        <f>IF('Board Summary'!$C$9="","",'Board Summary'!$C$9)</f>
        <v/>
      </c>
      <c r="G814" s="33" t="str">
        <f>IF('Board Summary'!$E$9="","",'Board Summary'!$E$9)</f>
        <v/>
      </c>
      <c r="H814" t="str">
        <f>'Legacy Export Source'!$A813</f>
        <v>3.21 MS3</v>
      </c>
      <c r="I814" t="str">
        <f>'Legacy Export Source'!$B813</f>
        <v>Not assessed</v>
      </c>
    </row>
    <row r="815" spans="1:9" x14ac:dyDescent="0.35">
      <c r="A815" t="str">
        <f>IF('Board Summary'!$B$5="","",'Board Summary'!$B$5)</f>
        <v/>
      </c>
      <c r="B815" t="str">
        <f>IF('Board Summary'!$B$6="","",'Board Summary'!$B$6)</f>
        <v/>
      </c>
      <c r="C815" t="str">
        <f>IF('Board Summary'!$B$7="","",'Board Summary'!$B$7)</f>
        <v/>
      </c>
      <c r="D815" t="str">
        <f>IF('Board Summary'!$B$8="","",'Board Summary'!$B$8)</f>
        <v/>
      </c>
      <c r="E815" s="33" t="str">
        <f>IF('Board Summary'!$B$9="","",'Board Summary'!$B$9)</f>
        <v/>
      </c>
      <c r="F815" s="33" t="str">
        <f>IF('Board Summary'!$C$9="","",'Board Summary'!$C$9)</f>
        <v/>
      </c>
      <c r="G815" s="33" t="str">
        <f>IF('Board Summary'!$E$9="","",'Board Summary'!$E$9)</f>
        <v/>
      </c>
      <c r="H815" t="str">
        <f>'Legacy Export Source'!$A814</f>
        <v>3.21 MS4</v>
      </c>
      <c r="I815" t="str">
        <f>'Legacy Export Source'!$B814</f>
        <v>Not assessed</v>
      </c>
    </row>
    <row r="816" spans="1:9" x14ac:dyDescent="0.35">
      <c r="A816" t="str">
        <f>IF('Board Summary'!$B$5="","",'Board Summary'!$B$5)</f>
        <v/>
      </c>
      <c r="B816" t="str">
        <f>IF('Board Summary'!$B$6="","",'Board Summary'!$B$6)</f>
        <v/>
      </c>
      <c r="C816" t="str">
        <f>IF('Board Summary'!$B$7="","",'Board Summary'!$B$7)</f>
        <v/>
      </c>
      <c r="D816" t="str">
        <f>IF('Board Summary'!$B$8="","",'Board Summary'!$B$8)</f>
        <v/>
      </c>
      <c r="E816" s="33" t="str">
        <f>IF('Board Summary'!$B$9="","",'Board Summary'!$B$9)</f>
        <v/>
      </c>
      <c r="F816" s="33" t="str">
        <f>IF('Board Summary'!$C$9="","",'Board Summary'!$C$9)</f>
        <v/>
      </c>
      <c r="G816" s="33" t="str">
        <f>IF('Board Summary'!$E$9="","",'Board Summary'!$E$9)</f>
        <v/>
      </c>
      <c r="H816" t="str">
        <f>'Legacy Export Source'!$A815</f>
        <v>3.21 MS5</v>
      </c>
      <c r="I816" t="str">
        <f>'Legacy Export Source'!$B815</f>
        <v>Not assessed</v>
      </c>
    </row>
    <row r="817" spans="1:9" x14ac:dyDescent="0.35">
      <c r="A817" t="str">
        <f>IF('Board Summary'!$B$5="","",'Board Summary'!$B$5)</f>
        <v/>
      </c>
      <c r="B817" t="str">
        <f>IF('Board Summary'!$B$6="","",'Board Summary'!$B$6)</f>
        <v/>
      </c>
      <c r="C817" t="str">
        <f>IF('Board Summary'!$B$7="","",'Board Summary'!$B$7)</f>
        <v/>
      </c>
      <c r="D817" t="str">
        <f>IF('Board Summary'!$B$8="","",'Board Summary'!$B$8)</f>
        <v/>
      </c>
      <c r="E817" s="33" t="str">
        <f>IF('Board Summary'!$B$9="","",'Board Summary'!$B$9)</f>
        <v/>
      </c>
      <c r="F817" s="33" t="str">
        <f>IF('Board Summary'!$C$9="","",'Board Summary'!$C$9)</f>
        <v/>
      </c>
      <c r="G817" s="33" t="str">
        <f>IF('Board Summary'!$E$9="","",'Board Summary'!$E$9)</f>
        <v/>
      </c>
      <c r="H817" t="str">
        <f>'Legacy Export Source'!$A816</f>
        <v>3.21 MS6</v>
      </c>
      <c r="I817" t="str">
        <f>'Legacy Export Source'!$B816</f>
        <v>Not assessed</v>
      </c>
    </row>
    <row r="818" spans="1:9" x14ac:dyDescent="0.35">
      <c r="A818" t="str">
        <f>IF('Board Summary'!$B$5="","",'Board Summary'!$B$5)</f>
        <v/>
      </c>
      <c r="B818" t="str">
        <f>IF('Board Summary'!$B$6="","",'Board Summary'!$B$6)</f>
        <v/>
      </c>
      <c r="C818" t="str">
        <f>IF('Board Summary'!$B$7="","",'Board Summary'!$B$7)</f>
        <v/>
      </c>
      <c r="D818" t="str">
        <f>IF('Board Summary'!$B$8="","",'Board Summary'!$B$8)</f>
        <v/>
      </c>
      <c r="E818" s="33" t="str">
        <f>IF('Board Summary'!$B$9="","",'Board Summary'!$B$9)</f>
        <v/>
      </c>
      <c r="F818" s="33" t="str">
        <f>IF('Board Summary'!$C$9="","",'Board Summary'!$C$9)</f>
        <v/>
      </c>
      <c r="G818" s="33" t="str">
        <f>IF('Board Summary'!$E$9="","",'Board Summary'!$E$9)</f>
        <v/>
      </c>
      <c r="H818" t="str">
        <f>'Legacy Export Source'!$A817</f>
        <v>3.21 QR1</v>
      </c>
      <c r="I818" t="str">
        <f>'Legacy Export Source'!$B817</f>
        <v>Not assessed</v>
      </c>
    </row>
    <row r="819" spans="1:9" x14ac:dyDescent="0.35">
      <c r="A819" t="str">
        <f>IF('Board Summary'!$B$5="","",'Board Summary'!$B$5)</f>
        <v/>
      </c>
      <c r="B819" t="str">
        <f>IF('Board Summary'!$B$6="","",'Board Summary'!$B$6)</f>
        <v/>
      </c>
      <c r="C819" t="str">
        <f>IF('Board Summary'!$B$7="","",'Board Summary'!$B$7)</f>
        <v/>
      </c>
      <c r="D819" t="str">
        <f>IF('Board Summary'!$B$8="","",'Board Summary'!$B$8)</f>
        <v/>
      </c>
      <c r="E819" s="33" t="str">
        <f>IF('Board Summary'!$B$9="","",'Board Summary'!$B$9)</f>
        <v/>
      </c>
      <c r="F819" s="33" t="str">
        <f>IF('Board Summary'!$C$9="","",'Board Summary'!$C$9)</f>
        <v/>
      </c>
      <c r="G819" s="33" t="str">
        <f>IF('Board Summary'!$E$9="","",'Board Summary'!$E$9)</f>
        <v/>
      </c>
      <c r="H819" t="str">
        <f>'Legacy Export Source'!$A818</f>
        <v>3.21 QR2</v>
      </c>
      <c r="I819" t="str">
        <f>'Legacy Export Source'!$B818</f>
        <v>Not assessed</v>
      </c>
    </row>
    <row r="820" spans="1:9" x14ac:dyDescent="0.35">
      <c r="A820" t="str">
        <f>IF('Board Summary'!$B$5="","",'Board Summary'!$B$5)</f>
        <v/>
      </c>
      <c r="B820" t="str">
        <f>IF('Board Summary'!$B$6="","",'Board Summary'!$B$6)</f>
        <v/>
      </c>
      <c r="C820" t="str">
        <f>IF('Board Summary'!$B$7="","",'Board Summary'!$B$7)</f>
        <v/>
      </c>
      <c r="D820" t="str">
        <f>IF('Board Summary'!$B$8="","",'Board Summary'!$B$8)</f>
        <v/>
      </c>
      <c r="E820" s="33" t="str">
        <f>IF('Board Summary'!$B$9="","",'Board Summary'!$B$9)</f>
        <v/>
      </c>
      <c r="F820" s="33" t="str">
        <f>IF('Board Summary'!$C$9="","",'Board Summary'!$C$9)</f>
        <v/>
      </c>
      <c r="G820" s="33" t="str">
        <f>IF('Board Summary'!$E$9="","",'Board Summary'!$E$9)</f>
        <v/>
      </c>
      <c r="H820" t="str">
        <f>'Legacy Export Source'!$A819</f>
        <v>3.21 QR3</v>
      </c>
      <c r="I820" t="str">
        <f>'Legacy Export Source'!$B819</f>
        <v>Not assessed</v>
      </c>
    </row>
    <row r="821" spans="1:9" x14ac:dyDescent="0.35">
      <c r="A821" t="str">
        <f>IF('Board Summary'!$B$5="","",'Board Summary'!$B$5)</f>
        <v/>
      </c>
      <c r="B821" t="str">
        <f>IF('Board Summary'!$B$6="","",'Board Summary'!$B$6)</f>
        <v/>
      </c>
      <c r="C821" t="str">
        <f>IF('Board Summary'!$B$7="","",'Board Summary'!$B$7)</f>
        <v/>
      </c>
      <c r="D821" t="str">
        <f>IF('Board Summary'!$B$8="","",'Board Summary'!$B$8)</f>
        <v/>
      </c>
      <c r="E821" s="33" t="str">
        <f>IF('Board Summary'!$B$9="","",'Board Summary'!$B$9)</f>
        <v/>
      </c>
      <c r="F821" s="33" t="str">
        <f>IF('Board Summary'!$C$9="","",'Board Summary'!$C$9)</f>
        <v/>
      </c>
      <c r="G821" s="33" t="str">
        <f>IF('Board Summary'!$E$9="","",'Board Summary'!$E$9)</f>
        <v/>
      </c>
      <c r="H821" t="str">
        <f>'Legacy Export Source'!$A820</f>
        <v>3.21 QR4</v>
      </c>
      <c r="I821" t="str">
        <f>'Legacy Export Source'!$B820</f>
        <v>Not assessed</v>
      </c>
    </row>
    <row r="822" spans="1:9" x14ac:dyDescent="0.35">
      <c r="A822" t="str">
        <f>IF('Board Summary'!$B$5="","",'Board Summary'!$B$5)</f>
        <v/>
      </c>
      <c r="B822" t="str">
        <f>IF('Board Summary'!$B$6="","",'Board Summary'!$B$6)</f>
        <v/>
      </c>
      <c r="C822" t="str">
        <f>IF('Board Summary'!$B$7="","",'Board Summary'!$B$7)</f>
        <v/>
      </c>
      <c r="D822" t="str">
        <f>IF('Board Summary'!$B$8="","",'Board Summary'!$B$8)</f>
        <v/>
      </c>
      <c r="E822" s="33" t="str">
        <f>IF('Board Summary'!$B$9="","",'Board Summary'!$B$9)</f>
        <v/>
      </c>
      <c r="F822" s="33" t="str">
        <f>IF('Board Summary'!$C$9="","",'Board Summary'!$C$9)</f>
        <v/>
      </c>
      <c r="G822" s="33" t="str">
        <f>IF('Board Summary'!$E$9="","",'Board Summary'!$E$9)</f>
        <v/>
      </c>
      <c r="H822" t="str">
        <f>'Legacy Export Source'!$A821</f>
        <v>3.21 QR5</v>
      </c>
      <c r="I822" t="str">
        <f>'Legacy Export Source'!$B821</f>
        <v>Not assessed</v>
      </c>
    </row>
    <row r="823" spans="1:9" x14ac:dyDescent="0.35">
      <c r="A823" t="str">
        <f>IF('Board Summary'!$B$5="","",'Board Summary'!$B$5)</f>
        <v/>
      </c>
      <c r="B823" t="str">
        <f>IF('Board Summary'!$B$6="","",'Board Summary'!$B$6)</f>
        <v/>
      </c>
      <c r="C823" t="str">
        <f>IF('Board Summary'!$B$7="","",'Board Summary'!$B$7)</f>
        <v/>
      </c>
      <c r="D823" t="str">
        <f>IF('Board Summary'!$B$8="","",'Board Summary'!$B$8)</f>
        <v/>
      </c>
      <c r="E823" s="33" t="str">
        <f>IF('Board Summary'!$B$9="","",'Board Summary'!$B$9)</f>
        <v/>
      </c>
      <c r="F823" s="33" t="str">
        <f>IF('Board Summary'!$C$9="","",'Board Summary'!$C$9)</f>
        <v/>
      </c>
      <c r="G823" s="33" t="str">
        <f>IF('Board Summary'!$E$9="","",'Board Summary'!$E$9)</f>
        <v/>
      </c>
      <c r="H823" t="str">
        <f>'Legacy Export Source'!$A822</f>
        <v>3.21 QR6</v>
      </c>
      <c r="I823" t="str">
        <f>'Legacy Export Source'!$B822</f>
        <v>Not assessed</v>
      </c>
    </row>
    <row r="824" spans="1:9" x14ac:dyDescent="0.35">
      <c r="A824" t="str">
        <f>IF('Board Summary'!$B$5="","",'Board Summary'!$B$5)</f>
        <v/>
      </c>
      <c r="B824" t="str">
        <f>IF('Board Summary'!$B$6="","",'Board Summary'!$B$6)</f>
        <v/>
      </c>
      <c r="C824" t="str">
        <f>IF('Board Summary'!$B$7="","",'Board Summary'!$B$7)</f>
        <v/>
      </c>
      <c r="D824" t="str">
        <f>IF('Board Summary'!$B$8="","",'Board Summary'!$B$8)</f>
        <v/>
      </c>
      <c r="E824" s="33" t="str">
        <f>IF('Board Summary'!$B$9="","",'Board Summary'!$B$9)</f>
        <v/>
      </c>
      <c r="F824" s="33" t="str">
        <f>IF('Board Summary'!$C$9="","",'Board Summary'!$C$9)</f>
        <v/>
      </c>
      <c r="G824" s="33" t="str">
        <f>IF('Board Summary'!$E$9="","",'Board Summary'!$E$9)</f>
        <v/>
      </c>
      <c r="H824" t="str">
        <f>'Legacy Export Source'!$A823</f>
        <v>3.22 MS1</v>
      </c>
      <c r="I824" t="str">
        <f>'Legacy Export Source'!$B823</f>
        <v>Not assessed</v>
      </c>
    </row>
    <row r="825" spans="1:9" x14ac:dyDescent="0.35">
      <c r="A825" t="str">
        <f>IF('Board Summary'!$B$5="","",'Board Summary'!$B$5)</f>
        <v/>
      </c>
      <c r="B825" t="str">
        <f>IF('Board Summary'!$B$6="","",'Board Summary'!$B$6)</f>
        <v/>
      </c>
      <c r="C825" t="str">
        <f>IF('Board Summary'!$B$7="","",'Board Summary'!$B$7)</f>
        <v/>
      </c>
      <c r="D825" t="str">
        <f>IF('Board Summary'!$B$8="","",'Board Summary'!$B$8)</f>
        <v/>
      </c>
      <c r="E825" s="33" t="str">
        <f>IF('Board Summary'!$B$9="","",'Board Summary'!$B$9)</f>
        <v/>
      </c>
      <c r="F825" s="33" t="str">
        <f>IF('Board Summary'!$C$9="","",'Board Summary'!$C$9)</f>
        <v/>
      </c>
      <c r="G825" s="33" t="str">
        <f>IF('Board Summary'!$E$9="","",'Board Summary'!$E$9)</f>
        <v/>
      </c>
      <c r="H825" t="str">
        <f>'Legacy Export Source'!$A824</f>
        <v>3.22 MS2</v>
      </c>
      <c r="I825" t="str">
        <f>'Legacy Export Source'!$B824</f>
        <v>Not assessed</v>
      </c>
    </row>
    <row r="826" spans="1:9" x14ac:dyDescent="0.35">
      <c r="A826" t="str">
        <f>IF('Board Summary'!$B$5="","",'Board Summary'!$B$5)</f>
        <v/>
      </c>
      <c r="B826" t="str">
        <f>IF('Board Summary'!$B$6="","",'Board Summary'!$B$6)</f>
        <v/>
      </c>
      <c r="C826" t="str">
        <f>IF('Board Summary'!$B$7="","",'Board Summary'!$B$7)</f>
        <v/>
      </c>
      <c r="D826" t="str">
        <f>IF('Board Summary'!$B$8="","",'Board Summary'!$B$8)</f>
        <v/>
      </c>
      <c r="E826" s="33" t="str">
        <f>IF('Board Summary'!$B$9="","",'Board Summary'!$B$9)</f>
        <v/>
      </c>
      <c r="F826" s="33" t="str">
        <f>IF('Board Summary'!$C$9="","",'Board Summary'!$C$9)</f>
        <v/>
      </c>
      <c r="G826" s="33" t="str">
        <f>IF('Board Summary'!$E$9="","",'Board Summary'!$E$9)</f>
        <v/>
      </c>
      <c r="H826" t="str">
        <f>'Legacy Export Source'!$A825</f>
        <v>3.22 MS3</v>
      </c>
      <c r="I826" t="str">
        <f>'Legacy Export Source'!$B825</f>
        <v>Not assessed</v>
      </c>
    </row>
    <row r="827" spans="1:9" x14ac:dyDescent="0.35">
      <c r="A827" t="str">
        <f>IF('Board Summary'!$B$5="","",'Board Summary'!$B$5)</f>
        <v/>
      </c>
      <c r="B827" t="str">
        <f>IF('Board Summary'!$B$6="","",'Board Summary'!$B$6)</f>
        <v/>
      </c>
      <c r="C827" t="str">
        <f>IF('Board Summary'!$B$7="","",'Board Summary'!$B$7)</f>
        <v/>
      </c>
      <c r="D827" t="str">
        <f>IF('Board Summary'!$B$8="","",'Board Summary'!$B$8)</f>
        <v/>
      </c>
      <c r="E827" s="33" t="str">
        <f>IF('Board Summary'!$B$9="","",'Board Summary'!$B$9)</f>
        <v/>
      </c>
      <c r="F827" s="33" t="str">
        <f>IF('Board Summary'!$C$9="","",'Board Summary'!$C$9)</f>
        <v/>
      </c>
      <c r="G827" s="33" t="str">
        <f>IF('Board Summary'!$E$9="","",'Board Summary'!$E$9)</f>
        <v/>
      </c>
      <c r="H827" t="str">
        <f>'Legacy Export Source'!$A826</f>
        <v>3.22 MS4</v>
      </c>
      <c r="I827" t="str">
        <f>'Legacy Export Source'!$B826</f>
        <v>Not assessed</v>
      </c>
    </row>
    <row r="828" spans="1:9" x14ac:dyDescent="0.35">
      <c r="A828" t="str">
        <f>IF('Board Summary'!$B$5="","",'Board Summary'!$B$5)</f>
        <v/>
      </c>
      <c r="B828" t="str">
        <f>IF('Board Summary'!$B$6="","",'Board Summary'!$B$6)</f>
        <v/>
      </c>
      <c r="C828" t="str">
        <f>IF('Board Summary'!$B$7="","",'Board Summary'!$B$7)</f>
        <v/>
      </c>
      <c r="D828" t="str">
        <f>IF('Board Summary'!$B$8="","",'Board Summary'!$B$8)</f>
        <v/>
      </c>
      <c r="E828" s="33" t="str">
        <f>IF('Board Summary'!$B$9="","",'Board Summary'!$B$9)</f>
        <v/>
      </c>
      <c r="F828" s="33" t="str">
        <f>IF('Board Summary'!$C$9="","",'Board Summary'!$C$9)</f>
        <v/>
      </c>
      <c r="G828" s="33" t="str">
        <f>IF('Board Summary'!$E$9="","",'Board Summary'!$E$9)</f>
        <v/>
      </c>
      <c r="H828" t="str">
        <f>'Legacy Export Source'!$A827</f>
        <v>3.22 MS5</v>
      </c>
      <c r="I828" t="str">
        <f>'Legacy Export Source'!$B827</f>
        <v>Not assessed</v>
      </c>
    </row>
    <row r="829" spans="1:9" x14ac:dyDescent="0.35">
      <c r="A829" t="str">
        <f>IF('Board Summary'!$B$5="","",'Board Summary'!$B$5)</f>
        <v/>
      </c>
      <c r="B829" t="str">
        <f>IF('Board Summary'!$B$6="","",'Board Summary'!$B$6)</f>
        <v/>
      </c>
      <c r="C829" t="str">
        <f>IF('Board Summary'!$B$7="","",'Board Summary'!$B$7)</f>
        <v/>
      </c>
      <c r="D829" t="str">
        <f>IF('Board Summary'!$B$8="","",'Board Summary'!$B$8)</f>
        <v/>
      </c>
      <c r="E829" s="33" t="str">
        <f>IF('Board Summary'!$B$9="","",'Board Summary'!$B$9)</f>
        <v/>
      </c>
      <c r="F829" s="33" t="str">
        <f>IF('Board Summary'!$C$9="","",'Board Summary'!$C$9)</f>
        <v/>
      </c>
      <c r="G829" s="33" t="str">
        <f>IF('Board Summary'!$E$9="","",'Board Summary'!$E$9)</f>
        <v/>
      </c>
      <c r="H829" t="str">
        <f>'Legacy Export Source'!$A828</f>
        <v>3.22 MS6</v>
      </c>
      <c r="I829" t="str">
        <f>'Legacy Export Source'!$B828</f>
        <v>Not assessed</v>
      </c>
    </row>
    <row r="830" spans="1:9" x14ac:dyDescent="0.35">
      <c r="A830" t="str">
        <f>IF('Board Summary'!$B$5="","",'Board Summary'!$B$5)</f>
        <v/>
      </c>
      <c r="B830" t="str">
        <f>IF('Board Summary'!$B$6="","",'Board Summary'!$B$6)</f>
        <v/>
      </c>
      <c r="C830" t="str">
        <f>IF('Board Summary'!$B$7="","",'Board Summary'!$B$7)</f>
        <v/>
      </c>
      <c r="D830" t="str">
        <f>IF('Board Summary'!$B$8="","",'Board Summary'!$B$8)</f>
        <v/>
      </c>
      <c r="E830" s="33" t="str">
        <f>IF('Board Summary'!$B$9="","",'Board Summary'!$B$9)</f>
        <v/>
      </c>
      <c r="F830" s="33" t="str">
        <f>IF('Board Summary'!$C$9="","",'Board Summary'!$C$9)</f>
        <v/>
      </c>
      <c r="G830" s="33" t="str">
        <f>IF('Board Summary'!$E$9="","",'Board Summary'!$E$9)</f>
        <v/>
      </c>
      <c r="H830" t="str">
        <f>'Legacy Export Source'!$A829</f>
        <v>3.22 MS7</v>
      </c>
      <c r="I830" t="str">
        <f>'Legacy Export Source'!$B829</f>
        <v>Not assessed</v>
      </c>
    </row>
    <row r="831" spans="1:9" x14ac:dyDescent="0.35">
      <c r="A831" t="str">
        <f>IF('Board Summary'!$B$5="","",'Board Summary'!$B$5)</f>
        <v/>
      </c>
      <c r="B831" t="str">
        <f>IF('Board Summary'!$B$6="","",'Board Summary'!$B$6)</f>
        <v/>
      </c>
      <c r="C831" t="str">
        <f>IF('Board Summary'!$B$7="","",'Board Summary'!$B$7)</f>
        <v/>
      </c>
      <c r="D831" t="str">
        <f>IF('Board Summary'!$B$8="","",'Board Summary'!$B$8)</f>
        <v/>
      </c>
      <c r="E831" s="33" t="str">
        <f>IF('Board Summary'!$B$9="","",'Board Summary'!$B$9)</f>
        <v/>
      </c>
      <c r="F831" s="33" t="str">
        <f>IF('Board Summary'!$C$9="","",'Board Summary'!$C$9)</f>
        <v/>
      </c>
      <c r="G831" s="33" t="str">
        <f>IF('Board Summary'!$E$9="","",'Board Summary'!$E$9)</f>
        <v/>
      </c>
      <c r="H831" t="str">
        <f>'Legacy Export Source'!$A830</f>
        <v>3.22 MS8</v>
      </c>
      <c r="I831" t="str">
        <f>'Legacy Export Source'!$B830</f>
        <v>Not assessed</v>
      </c>
    </row>
    <row r="832" spans="1:9" x14ac:dyDescent="0.35">
      <c r="A832" t="str">
        <f>IF('Board Summary'!$B$5="","",'Board Summary'!$B$5)</f>
        <v/>
      </c>
      <c r="B832" t="str">
        <f>IF('Board Summary'!$B$6="","",'Board Summary'!$B$6)</f>
        <v/>
      </c>
      <c r="C832" t="str">
        <f>IF('Board Summary'!$B$7="","",'Board Summary'!$B$7)</f>
        <v/>
      </c>
      <c r="D832" t="str">
        <f>IF('Board Summary'!$B$8="","",'Board Summary'!$B$8)</f>
        <v/>
      </c>
      <c r="E832" s="33" t="str">
        <f>IF('Board Summary'!$B$9="","",'Board Summary'!$B$9)</f>
        <v/>
      </c>
      <c r="F832" s="33" t="str">
        <f>IF('Board Summary'!$C$9="","",'Board Summary'!$C$9)</f>
        <v/>
      </c>
      <c r="G832" s="33" t="str">
        <f>IF('Board Summary'!$E$9="","",'Board Summary'!$E$9)</f>
        <v/>
      </c>
      <c r="H832" t="str">
        <f>'Legacy Export Source'!$A831</f>
        <v>3.22 MS9</v>
      </c>
      <c r="I832" t="str">
        <f>'Legacy Export Source'!$B831</f>
        <v>Not assessed</v>
      </c>
    </row>
    <row r="833" spans="1:9" x14ac:dyDescent="0.35">
      <c r="A833" t="str">
        <f>IF('Board Summary'!$B$5="","",'Board Summary'!$B$5)</f>
        <v/>
      </c>
      <c r="B833" t="str">
        <f>IF('Board Summary'!$B$6="","",'Board Summary'!$B$6)</f>
        <v/>
      </c>
      <c r="C833" t="str">
        <f>IF('Board Summary'!$B$7="","",'Board Summary'!$B$7)</f>
        <v/>
      </c>
      <c r="D833" t="str">
        <f>IF('Board Summary'!$B$8="","",'Board Summary'!$B$8)</f>
        <v/>
      </c>
      <c r="E833" s="33" t="str">
        <f>IF('Board Summary'!$B$9="","",'Board Summary'!$B$9)</f>
        <v/>
      </c>
      <c r="F833" s="33" t="str">
        <f>IF('Board Summary'!$C$9="","",'Board Summary'!$C$9)</f>
        <v/>
      </c>
      <c r="G833" s="33" t="str">
        <f>IF('Board Summary'!$E$9="","",'Board Summary'!$E$9)</f>
        <v/>
      </c>
      <c r="H833" t="str">
        <f>'Legacy Export Source'!$A832</f>
        <v>3.22 QR1</v>
      </c>
      <c r="I833" t="str">
        <f>'Legacy Export Source'!$B832</f>
        <v>Not assessed</v>
      </c>
    </row>
    <row r="834" spans="1:9" x14ac:dyDescent="0.35">
      <c r="A834" t="str">
        <f>IF('Board Summary'!$B$5="","",'Board Summary'!$B$5)</f>
        <v/>
      </c>
      <c r="B834" t="str">
        <f>IF('Board Summary'!$B$6="","",'Board Summary'!$B$6)</f>
        <v/>
      </c>
      <c r="C834" t="str">
        <f>IF('Board Summary'!$B$7="","",'Board Summary'!$B$7)</f>
        <v/>
      </c>
      <c r="D834" t="str">
        <f>IF('Board Summary'!$B$8="","",'Board Summary'!$B$8)</f>
        <v/>
      </c>
      <c r="E834" s="33" t="str">
        <f>IF('Board Summary'!$B$9="","",'Board Summary'!$B$9)</f>
        <v/>
      </c>
      <c r="F834" s="33" t="str">
        <f>IF('Board Summary'!$C$9="","",'Board Summary'!$C$9)</f>
        <v/>
      </c>
      <c r="G834" s="33" t="str">
        <f>IF('Board Summary'!$E$9="","",'Board Summary'!$E$9)</f>
        <v/>
      </c>
      <c r="H834" t="str">
        <f>'Legacy Export Source'!$A833</f>
        <v>3.22 QR2</v>
      </c>
      <c r="I834" t="str">
        <f>'Legacy Export Source'!$B833</f>
        <v>Not assessed</v>
      </c>
    </row>
    <row r="835" spans="1:9" x14ac:dyDescent="0.35">
      <c r="A835" t="str">
        <f>IF('Board Summary'!$B$5="","",'Board Summary'!$B$5)</f>
        <v/>
      </c>
      <c r="B835" t="str">
        <f>IF('Board Summary'!$B$6="","",'Board Summary'!$B$6)</f>
        <v/>
      </c>
      <c r="C835" t="str">
        <f>IF('Board Summary'!$B$7="","",'Board Summary'!$B$7)</f>
        <v/>
      </c>
      <c r="D835" t="str">
        <f>IF('Board Summary'!$B$8="","",'Board Summary'!$B$8)</f>
        <v/>
      </c>
      <c r="E835" s="33" t="str">
        <f>IF('Board Summary'!$B$9="","",'Board Summary'!$B$9)</f>
        <v/>
      </c>
      <c r="F835" s="33" t="str">
        <f>IF('Board Summary'!$C$9="","",'Board Summary'!$C$9)</f>
        <v/>
      </c>
      <c r="G835" s="33" t="str">
        <f>IF('Board Summary'!$E$9="","",'Board Summary'!$E$9)</f>
        <v/>
      </c>
      <c r="H835" t="str">
        <f>'Legacy Export Source'!$A834</f>
        <v>3.22 QR3</v>
      </c>
      <c r="I835" t="str">
        <f>'Legacy Export Source'!$B834</f>
        <v>Not assessed</v>
      </c>
    </row>
    <row r="836" spans="1:9" x14ac:dyDescent="0.35">
      <c r="A836" t="str">
        <f>IF('Board Summary'!$B$5="","",'Board Summary'!$B$5)</f>
        <v/>
      </c>
      <c r="B836" t="str">
        <f>IF('Board Summary'!$B$6="","",'Board Summary'!$B$6)</f>
        <v/>
      </c>
      <c r="C836" t="str">
        <f>IF('Board Summary'!$B$7="","",'Board Summary'!$B$7)</f>
        <v/>
      </c>
      <c r="D836" t="str">
        <f>IF('Board Summary'!$B$8="","",'Board Summary'!$B$8)</f>
        <v/>
      </c>
      <c r="E836" s="33" t="str">
        <f>IF('Board Summary'!$B$9="","",'Board Summary'!$B$9)</f>
        <v/>
      </c>
      <c r="F836" s="33" t="str">
        <f>IF('Board Summary'!$C$9="","",'Board Summary'!$C$9)</f>
        <v/>
      </c>
      <c r="G836" s="33" t="str">
        <f>IF('Board Summary'!$E$9="","",'Board Summary'!$E$9)</f>
        <v/>
      </c>
      <c r="H836" t="str">
        <f>'Legacy Export Source'!$A835</f>
        <v>3.22 QR4</v>
      </c>
      <c r="I836" t="str">
        <f>'Legacy Export Source'!$B835</f>
        <v>Not assessed</v>
      </c>
    </row>
    <row r="837" spans="1:9" x14ac:dyDescent="0.35">
      <c r="A837" t="str">
        <f>IF('Board Summary'!$B$5="","",'Board Summary'!$B$5)</f>
        <v/>
      </c>
      <c r="B837" t="str">
        <f>IF('Board Summary'!$B$6="","",'Board Summary'!$B$6)</f>
        <v/>
      </c>
      <c r="C837" t="str">
        <f>IF('Board Summary'!$B$7="","",'Board Summary'!$B$7)</f>
        <v/>
      </c>
      <c r="D837" t="str">
        <f>IF('Board Summary'!$B$8="","",'Board Summary'!$B$8)</f>
        <v/>
      </c>
      <c r="E837" s="33" t="str">
        <f>IF('Board Summary'!$B$9="","",'Board Summary'!$B$9)</f>
        <v/>
      </c>
      <c r="F837" s="33" t="str">
        <f>IF('Board Summary'!$C$9="","",'Board Summary'!$C$9)</f>
        <v/>
      </c>
      <c r="G837" s="33" t="str">
        <f>IF('Board Summary'!$E$9="","",'Board Summary'!$E$9)</f>
        <v/>
      </c>
      <c r="H837" t="str">
        <f>'Legacy Export Source'!$A836</f>
        <v>3.23 MS1</v>
      </c>
      <c r="I837" t="str">
        <f>'Legacy Export Source'!$B836</f>
        <v>Not assessed</v>
      </c>
    </row>
    <row r="838" spans="1:9" x14ac:dyDescent="0.35">
      <c r="A838" t="str">
        <f>IF('Board Summary'!$B$5="","",'Board Summary'!$B$5)</f>
        <v/>
      </c>
      <c r="B838" t="str">
        <f>IF('Board Summary'!$B$6="","",'Board Summary'!$B$6)</f>
        <v/>
      </c>
      <c r="C838" t="str">
        <f>IF('Board Summary'!$B$7="","",'Board Summary'!$B$7)</f>
        <v/>
      </c>
      <c r="D838" t="str">
        <f>IF('Board Summary'!$B$8="","",'Board Summary'!$B$8)</f>
        <v/>
      </c>
      <c r="E838" s="33" t="str">
        <f>IF('Board Summary'!$B$9="","",'Board Summary'!$B$9)</f>
        <v/>
      </c>
      <c r="F838" s="33" t="str">
        <f>IF('Board Summary'!$C$9="","",'Board Summary'!$C$9)</f>
        <v/>
      </c>
      <c r="G838" s="33" t="str">
        <f>IF('Board Summary'!$E$9="","",'Board Summary'!$E$9)</f>
        <v/>
      </c>
      <c r="H838" t="str">
        <f>'Legacy Export Source'!$A837</f>
        <v>3.23 MS2</v>
      </c>
      <c r="I838" t="str">
        <f>'Legacy Export Source'!$B837</f>
        <v>Not assessed</v>
      </c>
    </row>
    <row r="839" spans="1:9" x14ac:dyDescent="0.35">
      <c r="A839" t="str">
        <f>IF('Board Summary'!$B$5="","",'Board Summary'!$B$5)</f>
        <v/>
      </c>
      <c r="B839" t="str">
        <f>IF('Board Summary'!$B$6="","",'Board Summary'!$B$6)</f>
        <v/>
      </c>
      <c r="C839" t="str">
        <f>IF('Board Summary'!$B$7="","",'Board Summary'!$B$7)</f>
        <v/>
      </c>
      <c r="D839" t="str">
        <f>IF('Board Summary'!$B$8="","",'Board Summary'!$B$8)</f>
        <v/>
      </c>
      <c r="E839" s="33" t="str">
        <f>IF('Board Summary'!$B$9="","",'Board Summary'!$B$9)</f>
        <v/>
      </c>
      <c r="F839" s="33" t="str">
        <f>IF('Board Summary'!$C$9="","",'Board Summary'!$C$9)</f>
        <v/>
      </c>
      <c r="G839" s="33" t="str">
        <f>IF('Board Summary'!$E$9="","",'Board Summary'!$E$9)</f>
        <v/>
      </c>
      <c r="H839" t="str">
        <f>'Legacy Export Source'!$A838</f>
        <v>3.23 MS3</v>
      </c>
      <c r="I839" t="str">
        <f>'Legacy Export Source'!$B838</f>
        <v>Not assessed</v>
      </c>
    </row>
    <row r="840" spans="1:9" x14ac:dyDescent="0.35">
      <c r="A840" t="str">
        <f>IF('Board Summary'!$B$5="","",'Board Summary'!$B$5)</f>
        <v/>
      </c>
      <c r="B840" t="str">
        <f>IF('Board Summary'!$B$6="","",'Board Summary'!$B$6)</f>
        <v/>
      </c>
      <c r="C840" t="str">
        <f>IF('Board Summary'!$B$7="","",'Board Summary'!$B$7)</f>
        <v/>
      </c>
      <c r="D840" t="str">
        <f>IF('Board Summary'!$B$8="","",'Board Summary'!$B$8)</f>
        <v/>
      </c>
      <c r="E840" s="33" t="str">
        <f>IF('Board Summary'!$B$9="","",'Board Summary'!$B$9)</f>
        <v/>
      </c>
      <c r="F840" s="33" t="str">
        <f>IF('Board Summary'!$C$9="","",'Board Summary'!$C$9)</f>
        <v/>
      </c>
      <c r="G840" s="33" t="str">
        <f>IF('Board Summary'!$E$9="","",'Board Summary'!$E$9)</f>
        <v/>
      </c>
      <c r="H840" t="str">
        <f>'Legacy Export Source'!$A839</f>
        <v>3.23 MS4</v>
      </c>
      <c r="I840" t="str">
        <f>'Legacy Export Source'!$B839</f>
        <v>Not assessed</v>
      </c>
    </row>
    <row r="841" spans="1:9" x14ac:dyDescent="0.35">
      <c r="A841" t="str">
        <f>IF('Board Summary'!$B$5="","",'Board Summary'!$B$5)</f>
        <v/>
      </c>
      <c r="B841" t="str">
        <f>IF('Board Summary'!$B$6="","",'Board Summary'!$B$6)</f>
        <v/>
      </c>
      <c r="C841" t="str">
        <f>IF('Board Summary'!$B$7="","",'Board Summary'!$B$7)</f>
        <v/>
      </c>
      <c r="D841" t="str">
        <f>IF('Board Summary'!$B$8="","",'Board Summary'!$B$8)</f>
        <v/>
      </c>
      <c r="E841" s="33" t="str">
        <f>IF('Board Summary'!$B$9="","",'Board Summary'!$B$9)</f>
        <v/>
      </c>
      <c r="F841" s="33" t="str">
        <f>IF('Board Summary'!$C$9="","",'Board Summary'!$C$9)</f>
        <v/>
      </c>
      <c r="G841" s="33" t="str">
        <f>IF('Board Summary'!$E$9="","",'Board Summary'!$E$9)</f>
        <v/>
      </c>
      <c r="H841" t="str">
        <f>'Legacy Export Source'!$A840</f>
        <v>3.23 MS5</v>
      </c>
      <c r="I841" t="str">
        <f>'Legacy Export Source'!$B840</f>
        <v>Not assessed</v>
      </c>
    </row>
    <row r="842" spans="1:9" x14ac:dyDescent="0.35">
      <c r="A842" t="str">
        <f>IF('Board Summary'!$B$5="","",'Board Summary'!$B$5)</f>
        <v/>
      </c>
      <c r="B842" t="str">
        <f>IF('Board Summary'!$B$6="","",'Board Summary'!$B$6)</f>
        <v/>
      </c>
      <c r="C842" t="str">
        <f>IF('Board Summary'!$B$7="","",'Board Summary'!$B$7)</f>
        <v/>
      </c>
      <c r="D842" t="str">
        <f>IF('Board Summary'!$B$8="","",'Board Summary'!$B$8)</f>
        <v/>
      </c>
      <c r="E842" s="33" t="str">
        <f>IF('Board Summary'!$B$9="","",'Board Summary'!$B$9)</f>
        <v/>
      </c>
      <c r="F842" s="33" t="str">
        <f>IF('Board Summary'!$C$9="","",'Board Summary'!$C$9)</f>
        <v/>
      </c>
      <c r="G842" s="33" t="str">
        <f>IF('Board Summary'!$E$9="","",'Board Summary'!$E$9)</f>
        <v/>
      </c>
      <c r="H842" t="str">
        <f>'Legacy Export Source'!$A841</f>
        <v>3.23 QR1</v>
      </c>
      <c r="I842" t="str">
        <f>'Legacy Export Source'!$B841</f>
        <v>Not assessed</v>
      </c>
    </row>
    <row r="843" spans="1:9" x14ac:dyDescent="0.35">
      <c r="A843" t="str">
        <f>IF('Board Summary'!$B$5="","",'Board Summary'!$B$5)</f>
        <v/>
      </c>
      <c r="B843" t="str">
        <f>IF('Board Summary'!$B$6="","",'Board Summary'!$B$6)</f>
        <v/>
      </c>
      <c r="C843" t="str">
        <f>IF('Board Summary'!$B$7="","",'Board Summary'!$B$7)</f>
        <v/>
      </c>
      <c r="D843" t="str">
        <f>IF('Board Summary'!$B$8="","",'Board Summary'!$B$8)</f>
        <v/>
      </c>
      <c r="E843" s="33" t="str">
        <f>IF('Board Summary'!$B$9="","",'Board Summary'!$B$9)</f>
        <v/>
      </c>
      <c r="F843" s="33" t="str">
        <f>IF('Board Summary'!$C$9="","",'Board Summary'!$C$9)</f>
        <v/>
      </c>
      <c r="G843" s="33" t="str">
        <f>IF('Board Summary'!$E$9="","",'Board Summary'!$E$9)</f>
        <v/>
      </c>
      <c r="H843" t="str">
        <f>'Legacy Export Source'!$A842</f>
        <v>3.23 QR2</v>
      </c>
      <c r="I843" t="str">
        <f>'Legacy Export Source'!$B842</f>
        <v>Not assessed</v>
      </c>
    </row>
    <row r="844" spans="1:9" x14ac:dyDescent="0.35">
      <c r="A844" t="str">
        <f>IF('Board Summary'!$B$5="","",'Board Summary'!$B$5)</f>
        <v/>
      </c>
      <c r="B844" t="str">
        <f>IF('Board Summary'!$B$6="","",'Board Summary'!$B$6)</f>
        <v/>
      </c>
      <c r="C844" t="str">
        <f>IF('Board Summary'!$B$7="","",'Board Summary'!$B$7)</f>
        <v/>
      </c>
      <c r="D844" t="str">
        <f>IF('Board Summary'!$B$8="","",'Board Summary'!$B$8)</f>
        <v/>
      </c>
      <c r="E844" s="33" t="str">
        <f>IF('Board Summary'!$B$9="","",'Board Summary'!$B$9)</f>
        <v/>
      </c>
      <c r="F844" s="33" t="str">
        <f>IF('Board Summary'!$C$9="","",'Board Summary'!$C$9)</f>
        <v/>
      </c>
      <c r="G844" s="33" t="str">
        <f>IF('Board Summary'!$E$9="","",'Board Summary'!$E$9)</f>
        <v/>
      </c>
      <c r="H844" t="str">
        <f>'Legacy Export Source'!$A843</f>
        <v>3.23 QR3</v>
      </c>
      <c r="I844" t="str">
        <f>'Legacy Export Source'!$B843</f>
        <v>Not assessed</v>
      </c>
    </row>
    <row r="845" spans="1:9" x14ac:dyDescent="0.35">
      <c r="A845" t="str">
        <f>IF('Board Summary'!$B$5="","",'Board Summary'!$B$5)</f>
        <v/>
      </c>
      <c r="B845" t="str">
        <f>IF('Board Summary'!$B$6="","",'Board Summary'!$B$6)</f>
        <v/>
      </c>
      <c r="C845" t="str">
        <f>IF('Board Summary'!$B$7="","",'Board Summary'!$B$7)</f>
        <v/>
      </c>
      <c r="D845" t="str">
        <f>IF('Board Summary'!$B$8="","",'Board Summary'!$B$8)</f>
        <v/>
      </c>
      <c r="E845" s="33" t="str">
        <f>IF('Board Summary'!$B$9="","",'Board Summary'!$B$9)</f>
        <v/>
      </c>
      <c r="F845" s="33" t="str">
        <f>IF('Board Summary'!$C$9="","",'Board Summary'!$C$9)</f>
        <v/>
      </c>
      <c r="G845" s="33" t="str">
        <f>IF('Board Summary'!$E$9="","",'Board Summary'!$E$9)</f>
        <v/>
      </c>
      <c r="H845" t="str">
        <f>'Legacy Export Source'!$A844</f>
        <v>3.23 QR4</v>
      </c>
      <c r="I845" t="str">
        <f>'Legacy Export Source'!$B844</f>
        <v>Not assessed</v>
      </c>
    </row>
    <row r="846" spans="1:9" x14ac:dyDescent="0.35">
      <c r="A846" t="str">
        <f>IF('Board Summary'!$B$5="","",'Board Summary'!$B$5)</f>
        <v/>
      </c>
      <c r="B846" t="str">
        <f>IF('Board Summary'!$B$6="","",'Board Summary'!$B$6)</f>
        <v/>
      </c>
      <c r="C846" t="str">
        <f>IF('Board Summary'!$B$7="","",'Board Summary'!$B$7)</f>
        <v/>
      </c>
      <c r="D846" t="str">
        <f>IF('Board Summary'!$B$8="","",'Board Summary'!$B$8)</f>
        <v/>
      </c>
      <c r="E846" s="33" t="str">
        <f>IF('Board Summary'!$B$9="","",'Board Summary'!$B$9)</f>
        <v/>
      </c>
      <c r="F846" s="33" t="str">
        <f>IF('Board Summary'!$C$9="","",'Board Summary'!$C$9)</f>
        <v/>
      </c>
      <c r="G846" s="33" t="str">
        <f>IF('Board Summary'!$E$9="","",'Board Summary'!$E$9)</f>
        <v/>
      </c>
      <c r="H846" t="str">
        <f>'Legacy Export Source'!$A845</f>
        <v>3.23 QR5</v>
      </c>
      <c r="I846" t="str">
        <f>'Legacy Export Source'!$B845</f>
        <v>Not assessed</v>
      </c>
    </row>
    <row r="847" spans="1:9" x14ac:dyDescent="0.35">
      <c r="A847" t="str">
        <f>IF('Board Summary'!$B$5="","",'Board Summary'!$B$5)</f>
        <v/>
      </c>
      <c r="B847" t="str">
        <f>IF('Board Summary'!$B$6="","",'Board Summary'!$B$6)</f>
        <v/>
      </c>
      <c r="C847" t="str">
        <f>IF('Board Summary'!$B$7="","",'Board Summary'!$B$7)</f>
        <v/>
      </c>
      <c r="D847" t="str">
        <f>IF('Board Summary'!$B$8="","",'Board Summary'!$B$8)</f>
        <v/>
      </c>
      <c r="E847" s="33" t="str">
        <f>IF('Board Summary'!$B$9="","",'Board Summary'!$B$9)</f>
        <v/>
      </c>
      <c r="F847" s="33" t="str">
        <f>IF('Board Summary'!$C$9="","",'Board Summary'!$C$9)</f>
        <v/>
      </c>
      <c r="G847" s="33" t="str">
        <f>IF('Board Summary'!$E$9="","",'Board Summary'!$E$9)</f>
        <v/>
      </c>
      <c r="H847" t="str">
        <f>'Legacy Export Source'!$A846</f>
        <v>4.1 MS1</v>
      </c>
      <c r="I847" t="str">
        <f>'Legacy Export Source'!$B846</f>
        <v>Not assessed</v>
      </c>
    </row>
    <row r="848" spans="1:9" x14ac:dyDescent="0.35">
      <c r="A848" t="str">
        <f>IF('Board Summary'!$B$5="","",'Board Summary'!$B$5)</f>
        <v/>
      </c>
      <c r="B848" t="str">
        <f>IF('Board Summary'!$B$6="","",'Board Summary'!$B$6)</f>
        <v/>
      </c>
      <c r="C848" t="str">
        <f>IF('Board Summary'!$B$7="","",'Board Summary'!$B$7)</f>
        <v/>
      </c>
      <c r="D848" t="str">
        <f>IF('Board Summary'!$B$8="","",'Board Summary'!$B$8)</f>
        <v/>
      </c>
      <c r="E848" s="33" t="str">
        <f>IF('Board Summary'!$B$9="","",'Board Summary'!$B$9)</f>
        <v/>
      </c>
      <c r="F848" s="33" t="str">
        <f>IF('Board Summary'!$C$9="","",'Board Summary'!$C$9)</f>
        <v/>
      </c>
      <c r="G848" s="33" t="str">
        <f>IF('Board Summary'!$E$9="","",'Board Summary'!$E$9)</f>
        <v/>
      </c>
      <c r="H848" t="str">
        <f>'Legacy Export Source'!$A847</f>
        <v>4.1 QR1</v>
      </c>
      <c r="I848" t="str">
        <f>'Legacy Export Source'!$B847</f>
        <v>Not assessed</v>
      </c>
    </row>
    <row r="849" spans="1:9" x14ac:dyDescent="0.35">
      <c r="A849" t="str">
        <f>IF('Board Summary'!$B$5="","",'Board Summary'!$B$5)</f>
        <v/>
      </c>
      <c r="B849" t="str">
        <f>IF('Board Summary'!$B$6="","",'Board Summary'!$B$6)</f>
        <v/>
      </c>
      <c r="C849" t="str">
        <f>IF('Board Summary'!$B$7="","",'Board Summary'!$B$7)</f>
        <v/>
      </c>
      <c r="D849" t="str">
        <f>IF('Board Summary'!$B$8="","",'Board Summary'!$B$8)</f>
        <v/>
      </c>
      <c r="E849" s="33" t="str">
        <f>IF('Board Summary'!$B$9="","",'Board Summary'!$B$9)</f>
        <v/>
      </c>
      <c r="F849" s="33" t="str">
        <f>IF('Board Summary'!$C$9="","",'Board Summary'!$C$9)</f>
        <v/>
      </c>
      <c r="G849" s="33" t="str">
        <f>IF('Board Summary'!$E$9="","",'Board Summary'!$E$9)</f>
        <v/>
      </c>
      <c r="H849" t="str">
        <f>'Legacy Export Source'!$A848</f>
        <v>4.1 QR2</v>
      </c>
      <c r="I849" t="str">
        <f>'Legacy Export Source'!$B848</f>
        <v>Not assessed</v>
      </c>
    </row>
    <row r="850" spans="1:9" x14ac:dyDescent="0.35">
      <c r="A850" t="str">
        <f>IF('Board Summary'!$B$5="","",'Board Summary'!$B$5)</f>
        <v/>
      </c>
      <c r="B850" t="str">
        <f>IF('Board Summary'!$B$6="","",'Board Summary'!$B$6)</f>
        <v/>
      </c>
      <c r="C850" t="str">
        <f>IF('Board Summary'!$B$7="","",'Board Summary'!$B$7)</f>
        <v/>
      </c>
      <c r="D850" t="str">
        <f>IF('Board Summary'!$B$8="","",'Board Summary'!$B$8)</f>
        <v/>
      </c>
      <c r="E850" s="33" t="str">
        <f>IF('Board Summary'!$B$9="","",'Board Summary'!$B$9)</f>
        <v/>
      </c>
      <c r="F850" s="33" t="str">
        <f>IF('Board Summary'!$C$9="","",'Board Summary'!$C$9)</f>
        <v/>
      </c>
      <c r="G850" s="33" t="str">
        <f>IF('Board Summary'!$E$9="","",'Board Summary'!$E$9)</f>
        <v/>
      </c>
      <c r="H850" t="str">
        <f>'Legacy Export Source'!$A849</f>
        <v>4.1 QR3</v>
      </c>
      <c r="I850" t="str">
        <f>'Legacy Export Source'!$B849</f>
        <v>Not assessed</v>
      </c>
    </row>
    <row r="851" spans="1:9" x14ac:dyDescent="0.35">
      <c r="A851" t="str">
        <f>IF('Board Summary'!$B$5="","",'Board Summary'!$B$5)</f>
        <v/>
      </c>
      <c r="B851" t="str">
        <f>IF('Board Summary'!$B$6="","",'Board Summary'!$B$6)</f>
        <v/>
      </c>
      <c r="C851" t="str">
        <f>IF('Board Summary'!$B$7="","",'Board Summary'!$B$7)</f>
        <v/>
      </c>
      <c r="D851" t="str">
        <f>IF('Board Summary'!$B$8="","",'Board Summary'!$B$8)</f>
        <v/>
      </c>
      <c r="E851" s="33" t="str">
        <f>IF('Board Summary'!$B$9="","",'Board Summary'!$B$9)</f>
        <v/>
      </c>
      <c r="F851" s="33" t="str">
        <f>IF('Board Summary'!$C$9="","",'Board Summary'!$C$9)</f>
        <v/>
      </c>
      <c r="G851" s="33" t="str">
        <f>IF('Board Summary'!$E$9="","",'Board Summary'!$E$9)</f>
        <v/>
      </c>
      <c r="H851" t="str">
        <f>'Legacy Export Source'!$A850</f>
        <v>4.1 QR4</v>
      </c>
      <c r="I851" t="str">
        <f>'Legacy Export Source'!$B850</f>
        <v>Not assessed</v>
      </c>
    </row>
    <row r="852" spans="1:9" x14ac:dyDescent="0.35">
      <c r="A852" t="str">
        <f>IF('Board Summary'!$B$5="","",'Board Summary'!$B$5)</f>
        <v/>
      </c>
      <c r="B852" t="str">
        <f>IF('Board Summary'!$B$6="","",'Board Summary'!$B$6)</f>
        <v/>
      </c>
      <c r="C852" t="str">
        <f>IF('Board Summary'!$B$7="","",'Board Summary'!$B$7)</f>
        <v/>
      </c>
      <c r="D852" t="str">
        <f>IF('Board Summary'!$B$8="","",'Board Summary'!$B$8)</f>
        <v/>
      </c>
      <c r="E852" s="33" t="str">
        <f>IF('Board Summary'!$B$9="","",'Board Summary'!$B$9)</f>
        <v/>
      </c>
      <c r="F852" s="33" t="str">
        <f>IF('Board Summary'!$C$9="","",'Board Summary'!$C$9)</f>
        <v/>
      </c>
      <c r="G852" s="33" t="str">
        <f>IF('Board Summary'!$E$9="","",'Board Summary'!$E$9)</f>
        <v/>
      </c>
      <c r="H852" t="str">
        <f>'Legacy Export Source'!$A851</f>
        <v>4.1 QR5</v>
      </c>
      <c r="I852" t="str">
        <f>'Legacy Export Source'!$B851</f>
        <v>Not assessed</v>
      </c>
    </row>
    <row r="853" spans="1:9" x14ac:dyDescent="0.35">
      <c r="A853" t="str">
        <f>IF('Board Summary'!$B$5="","",'Board Summary'!$B$5)</f>
        <v/>
      </c>
      <c r="B853" t="str">
        <f>IF('Board Summary'!$B$6="","",'Board Summary'!$B$6)</f>
        <v/>
      </c>
      <c r="C853" t="str">
        <f>IF('Board Summary'!$B$7="","",'Board Summary'!$B$7)</f>
        <v/>
      </c>
      <c r="D853" t="str">
        <f>IF('Board Summary'!$B$8="","",'Board Summary'!$B$8)</f>
        <v/>
      </c>
      <c r="E853" s="33" t="str">
        <f>IF('Board Summary'!$B$9="","",'Board Summary'!$B$9)</f>
        <v/>
      </c>
      <c r="F853" s="33" t="str">
        <f>IF('Board Summary'!$C$9="","",'Board Summary'!$C$9)</f>
        <v/>
      </c>
      <c r="G853" s="33" t="str">
        <f>IF('Board Summary'!$E$9="","",'Board Summary'!$E$9)</f>
        <v/>
      </c>
      <c r="H853" t="str">
        <f>'Legacy Export Source'!$A852</f>
        <v>4.1 QR6</v>
      </c>
      <c r="I853" t="str">
        <f>'Legacy Export Source'!$B852</f>
        <v>Not assessed</v>
      </c>
    </row>
    <row r="854" spans="1:9" x14ac:dyDescent="0.35">
      <c r="A854" t="str">
        <f>IF('Board Summary'!$B$5="","",'Board Summary'!$B$5)</f>
        <v/>
      </c>
      <c r="B854" t="str">
        <f>IF('Board Summary'!$B$6="","",'Board Summary'!$B$6)</f>
        <v/>
      </c>
      <c r="C854" t="str">
        <f>IF('Board Summary'!$B$7="","",'Board Summary'!$B$7)</f>
        <v/>
      </c>
      <c r="D854" t="str">
        <f>IF('Board Summary'!$B$8="","",'Board Summary'!$B$8)</f>
        <v/>
      </c>
      <c r="E854" s="33" t="str">
        <f>IF('Board Summary'!$B$9="","",'Board Summary'!$B$9)</f>
        <v/>
      </c>
      <c r="F854" s="33" t="str">
        <f>IF('Board Summary'!$C$9="","",'Board Summary'!$C$9)</f>
        <v/>
      </c>
      <c r="G854" s="33" t="str">
        <f>IF('Board Summary'!$E$9="","",'Board Summary'!$E$9)</f>
        <v/>
      </c>
      <c r="H854" t="str">
        <f>'Legacy Export Source'!$A853</f>
        <v>4.1 QR7</v>
      </c>
      <c r="I854" t="str">
        <f>'Legacy Export Source'!$B853</f>
        <v>Not assessed</v>
      </c>
    </row>
    <row r="855" spans="1:9" x14ac:dyDescent="0.35">
      <c r="A855" t="str">
        <f>IF('Board Summary'!$B$5="","",'Board Summary'!$B$5)</f>
        <v/>
      </c>
      <c r="B855" t="str">
        <f>IF('Board Summary'!$B$6="","",'Board Summary'!$B$6)</f>
        <v/>
      </c>
      <c r="C855" t="str">
        <f>IF('Board Summary'!$B$7="","",'Board Summary'!$B$7)</f>
        <v/>
      </c>
      <c r="D855" t="str">
        <f>IF('Board Summary'!$B$8="","",'Board Summary'!$B$8)</f>
        <v/>
      </c>
      <c r="E855" s="33" t="str">
        <f>IF('Board Summary'!$B$9="","",'Board Summary'!$B$9)</f>
        <v/>
      </c>
      <c r="F855" s="33" t="str">
        <f>IF('Board Summary'!$C$9="","",'Board Summary'!$C$9)</f>
        <v/>
      </c>
      <c r="G855" s="33" t="str">
        <f>IF('Board Summary'!$E$9="","",'Board Summary'!$E$9)</f>
        <v/>
      </c>
      <c r="H855" t="str">
        <f>'Legacy Export Source'!$A854</f>
        <v>4.1 QR8</v>
      </c>
      <c r="I855" t="str">
        <f>'Legacy Export Source'!$B854</f>
        <v>Not assessed</v>
      </c>
    </row>
    <row r="856" spans="1:9" x14ac:dyDescent="0.35">
      <c r="A856" t="str">
        <f>IF('Board Summary'!$B$5="","",'Board Summary'!$B$5)</f>
        <v/>
      </c>
      <c r="B856" t="str">
        <f>IF('Board Summary'!$B$6="","",'Board Summary'!$B$6)</f>
        <v/>
      </c>
      <c r="C856" t="str">
        <f>IF('Board Summary'!$B$7="","",'Board Summary'!$B$7)</f>
        <v/>
      </c>
      <c r="D856" t="str">
        <f>IF('Board Summary'!$B$8="","",'Board Summary'!$B$8)</f>
        <v/>
      </c>
      <c r="E856" s="33" t="str">
        <f>IF('Board Summary'!$B$9="","",'Board Summary'!$B$9)</f>
        <v/>
      </c>
      <c r="F856" s="33" t="str">
        <f>IF('Board Summary'!$C$9="","",'Board Summary'!$C$9)</f>
        <v/>
      </c>
      <c r="G856" s="33" t="str">
        <f>IF('Board Summary'!$E$9="","",'Board Summary'!$E$9)</f>
        <v/>
      </c>
      <c r="H856" t="str">
        <f>'Legacy Export Source'!$A855</f>
        <v>4.2 MS1</v>
      </c>
      <c r="I856" t="str">
        <f>'Legacy Export Source'!$B855</f>
        <v>Not assessed</v>
      </c>
    </row>
    <row r="857" spans="1:9" x14ac:dyDescent="0.35">
      <c r="A857" t="str">
        <f>IF('Board Summary'!$B$5="","",'Board Summary'!$B$5)</f>
        <v/>
      </c>
      <c r="B857" t="str">
        <f>IF('Board Summary'!$B$6="","",'Board Summary'!$B$6)</f>
        <v/>
      </c>
      <c r="C857" t="str">
        <f>IF('Board Summary'!$B$7="","",'Board Summary'!$B$7)</f>
        <v/>
      </c>
      <c r="D857" t="str">
        <f>IF('Board Summary'!$B$8="","",'Board Summary'!$B$8)</f>
        <v/>
      </c>
      <c r="E857" s="33" t="str">
        <f>IF('Board Summary'!$B$9="","",'Board Summary'!$B$9)</f>
        <v/>
      </c>
      <c r="F857" s="33" t="str">
        <f>IF('Board Summary'!$C$9="","",'Board Summary'!$C$9)</f>
        <v/>
      </c>
      <c r="G857" s="33" t="str">
        <f>IF('Board Summary'!$E$9="","",'Board Summary'!$E$9)</f>
        <v/>
      </c>
      <c r="H857" t="str">
        <f>'Legacy Export Source'!$A856</f>
        <v>4.2 MS2</v>
      </c>
      <c r="I857" t="str">
        <f>'Legacy Export Source'!$B856</f>
        <v>Not assessed</v>
      </c>
    </row>
    <row r="858" spans="1:9" x14ac:dyDescent="0.35">
      <c r="A858" t="str">
        <f>IF('Board Summary'!$B$5="","",'Board Summary'!$B$5)</f>
        <v/>
      </c>
      <c r="B858" t="str">
        <f>IF('Board Summary'!$B$6="","",'Board Summary'!$B$6)</f>
        <v/>
      </c>
      <c r="C858" t="str">
        <f>IF('Board Summary'!$B$7="","",'Board Summary'!$B$7)</f>
        <v/>
      </c>
      <c r="D858" t="str">
        <f>IF('Board Summary'!$B$8="","",'Board Summary'!$B$8)</f>
        <v/>
      </c>
      <c r="E858" s="33" t="str">
        <f>IF('Board Summary'!$B$9="","",'Board Summary'!$B$9)</f>
        <v/>
      </c>
      <c r="F858" s="33" t="str">
        <f>IF('Board Summary'!$C$9="","",'Board Summary'!$C$9)</f>
        <v/>
      </c>
      <c r="G858" s="33" t="str">
        <f>IF('Board Summary'!$E$9="","",'Board Summary'!$E$9)</f>
        <v/>
      </c>
      <c r="H858" t="str">
        <f>'Legacy Export Source'!$A857</f>
        <v>4.2 MS3</v>
      </c>
      <c r="I858" t="str">
        <f>'Legacy Export Source'!$B857</f>
        <v>Not assessed</v>
      </c>
    </row>
    <row r="859" spans="1:9" x14ac:dyDescent="0.35">
      <c r="A859" t="str">
        <f>IF('Board Summary'!$B$5="","",'Board Summary'!$B$5)</f>
        <v/>
      </c>
      <c r="B859" t="str">
        <f>IF('Board Summary'!$B$6="","",'Board Summary'!$B$6)</f>
        <v/>
      </c>
      <c r="C859" t="str">
        <f>IF('Board Summary'!$B$7="","",'Board Summary'!$B$7)</f>
        <v/>
      </c>
      <c r="D859" t="str">
        <f>IF('Board Summary'!$B$8="","",'Board Summary'!$B$8)</f>
        <v/>
      </c>
      <c r="E859" s="33" t="str">
        <f>IF('Board Summary'!$B$9="","",'Board Summary'!$B$9)</f>
        <v/>
      </c>
      <c r="F859" s="33" t="str">
        <f>IF('Board Summary'!$C$9="","",'Board Summary'!$C$9)</f>
        <v/>
      </c>
      <c r="G859" s="33" t="str">
        <f>IF('Board Summary'!$E$9="","",'Board Summary'!$E$9)</f>
        <v/>
      </c>
      <c r="H859" t="str">
        <f>'Legacy Export Source'!$A858</f>
        <v>4.2 MS4</v>
      </c>
      <c r="I859" t="str">
        <f>'Legacy Export Source'!$B858</f>
        <v>Not assessed</v>
      </c>
    </row>
    <row r="860" spans="1:9" x14ac:dyDescent="0.35">
      <c r="A860" t="str">
        <f>IF('Board Summary'!$B$5="","",'Board Summary'!$B$5)</f>
        <v/>
      </c>
      <c r="B860" t="str">
        <f>IF('Board Summary'!$B$6="","",'Board Summary'!$B$6)</f>
        <v/>
      </c>
      <c r="C860" t="str">
        <f>IF('Board Summary'!$B$7="","",'Board Summary'!$B$7)</f>
        <v/>
      </c>
      <c r="D860" t="str">
        <f>IF('Board Summary'!$B$8="","",'Board Summary'!$B$8)</f>
        <v/>
      </c>
      <c r="E860" s="33" t="str">
        <f>IF('Board Summary'!$B$9="","",'Board Summary'!$B$9)</f>
        <v/>
      </c>
      <c r="F860" s="33" t="str">
        <f>IF('Board Summary'!$C$9="","",'Board Summary'!$C$9)</f>
        <v/>
      </c>
      <c r="G860" s="33" t="str">
        <f>IF('Board Summary'!$E$9="","",'Board Summary'!$E$9)</f>
        <v/>
      </c>
      <c r="H860" t="str">
        <f>'Legacy Export Source'!$A859</f>
        <v>4.2 MS5</v>
      </c>
      <c r="I860" t="str">
        <f>'Legacy Export Source'!$B859</f>
        <v>Not assessed</v>
      </c>
    </row>
    <row r="861" spans="1:9" x14ac:dyDescent="0.35">
      <c r="A861" t="str">
        <f>IF('Board Summary'!$B$5="","",'Board Summary'!$B$5)</f>
        <v/>
      </c>
      <c r="B861" t="str">
        <f>IF('Board Summary'!$B$6="","",'Board Summary'!$B$6)</f>
        <v/>
      </c>
      <c r="C861" t="str">
        <f>IF('Board Summary'!$B$7="","",'Board Summary'!$B$7)</f>
        <v/>
      </c>
      <c r="D861" t="str">
        <f>IF('Board Summary'!$B$8="","",'Board Summary'!$B$8)</f>
        <v/>
      </c>
      <c r="E861" s="33" t="str">
        <f>IF('Board Summary'!$B$9="","",'Board Summary'!$B$9)</f>
        <v/>
      </c>
      <c r="F861" s="33" t="str">
        <f>IF('Board Summary'!$C$9="","",'Board Summary'!$C$9)</f>
        <v/>
      </c>
      <c r="G861" s="33" t="str">
        <f>IF('Board Summary'!$E$9="","",'Board Summary'!$E$9)</f>
        <v/>
      </c>
      <c r="H861" t="str">
        <f>'Legacy Export Source'!$A860</f>
        <v>4.2 QR1</v>
      </c>
      <c r="I861" t="str">
        <f>'Legacy Export Source'!$B860</f>
        <v>Not assessed</v>
      </c>
    </row>
    <row r="862" spans="1:9" x14ac:dyDescent="0.35">
      <c r="A862" t="str">
        <f>IF('Board Summary'!$B$5="","",'Board Summary'!$B$5)</f>
        <v/>
      </c>
      <c r="B862" t="str">
        <f>IF('Board Summary'!$B$6="","",'Board Summary'!$B$6)</f>
        <v/>
      </c>
      <c r="C862" t="str">
        <f>IF('Board Summary'!$B$7="","",'Board Summary'!$B$7)</f>
        <v/>
      </c>
      <c r="D862" t="str">
        <f>IF('Board Summary'!$B$8="","",'Board Summary'!$B$8)</f>
        <v/>
      </c>
      <c r="E862" s="33" t="str">
        <f>IF('Board Summary'!$B$9="","",'Board Summary'!$B$9)</f>
        <v/>
      </c>
      <c r="F862" s="33" t="str">
        <f>IF('Board Summary'!$C$9="","",'Board Summary'!$C$9)</f>
        <v/>
      </c>
      <c r="G862" s="33" t="str">
        <f>IF('Board Summary'!$E$9="","",'Board Summary'!$E$9)</f>
        <v/>
      </c>
      <c r="H862" t="str">
        <f>'Legacy Export Source'!$A861</f>
        <v>4.2 QR2</v>
      </c>
      <c r="I862" t="str">
        <f>'Legacy Export Source'!$B861</f>
        <v>Not assessed</v>
      </c>
    </row>
    <row r="863" spans="1:9" x14ac:dyDescent="0.35">
      <c r="A863" t="str">
        <f>IF('Board Summary'!$B$5="","",'Board Summary'!$B$5)</f>
        <v/>
      </c>
      <c r="B863" t="str">
        <f>IF('Board Summary'!$B$6="","",'Board Summary'!$B$6)</f>
        <v/>
      </c>
      <c r="C863" t="str">
        <f>IF('Board Summary'!$B$7="","",'Board Summary'!$B$7)</f>
        <v/>
      </c>
      <c r="D863" t="str">
        <f>IF('Board Summary'!$B$8="","",'Board Summary'!$B$8)</f>
        <v/>
      </c>
      <c r="E863" s="33" t="str">
        <f>IF('Board Summary'!$B$9="","",'Board Summary'!$B$9)</f>
        <v/>
      </c>
      <c r="F863" s="33" t="str">
        <f>IF('Board Summary'!$C$9="","",'Board Summary'!$C$9)</f>
        <v/>
      </c>
      <c r="G863" s="33" t="str">
        <f>IF('Board Summary'!$E$9="","",'Board Summary'!$E$9)</f>
        <v/>
      </c>
      <c r="H863" t="str">
        <f>'Legacy Export Source'!$A862</f>
        <v>4.2 QR3</v>
      </c>
      <c r="I863" t="str">
        <f>'Legacy Export Source'!$B862</f>
        <v>Not assessed</v>
      </c>
    </row>
    <row r="864" spans="1:9" x14ac:dyDescent="0.35">
      <c r="A864" t="str">
        <f>IF('Board Summary'!$B$5="","",'Board Summary'!$B$5)</f>
        <v/>
      </c>
      <c r="B864" t="str">
        <f>IF('Board Summary'!$B$6="","",'Board Summary'!$B$6)</f>
        <v/>
      </c>
      <c r="C864" t="str">
        <f>IF('Board Summary'!$B$7="","",'Board Summary'!$B$7)</f>
        <v/>
      </c>
      <c r="D864" t="str">
        <f>IF('Board Summary'!$B$8="","",'Board Summary'!$B$8)</f>
        <v/>
      </c>
      <c r="E864" s="33" t="str">
        <f>IF('Board Summary'!$B$9="","",'Board Summary'!$B$9)</f>
        <v/>
      </c>
      <c r="F864" s="33" t="str">
        <f>IF('Board Summary'!$C$9="","",'Board Summary'!$C$9)</f>
        <v/>
      </c>
      <c r="G864" s="33" t="str">
        <f>IF('Board Summary'!$E$9="","",'Board Summary'!$E$9)</f>
        <v/>
      </c>
      <c r="H864" t="str">
        <f>'Legacy Export Source'!$A863</f>
        <v>4.3 MS1</v>
      </c>
      <c r="I864" t="str">
        <f>'Legacy Export Source'!$B863</f>
        <v>Not assessed</v>
      </c>
    </row>
    <row r="865" spans="1:9" x14ac:dyDescent="0.35">
      <c r="A865" t="str">
        <f>IF('Board Summary'!$B$5="","",'Board Summary'!$B$5)</f>
        <v/>
      </c>
      <c r="B865" t="str">
        <f>IF('Board Summary'!$B$6="","",'Board Summary'!$B$6)</f>
        <v/>
      </c>
      <c r="C865" t="str">
        <f>IF('Board Summary'!$B$7="","",'Board Summary'!$B$7)</f>
        <v/>
      </c>
      <c r="D865" t="str">
        <f>IF('Board Summary'!$B$8="","",'Board Summary'!$B$8)</f>
        <v/>
      </c>
      <c r="E865" s="33" t="str">
        <f>IF('Board Summary'!$B$9="","",'Board Summary'!$B$9)</f>
        <v/>
      </c>
      <c r="F865" s="33" t="str">
        <f>IF('Board Summary'!$C$9="","",'Board Summary'!$C$9)</f>
        <v/>
      </c>
      <c r="G865" s="33" t="str">
        <f>IF('Board Summary'!$E$9="","",'Board Summary'!$E$9)</f>
        <v/>
      </c>
      <c r="H865" t="str">
        <f>'Legacy Export Source'!$A864</f>
        <v>4.3 MS2</v>
      </c>
      <c r="I865" t="str">
        <f>'Legacy Export Source'!$B864</f>
        <v>Not assessed</v>
      </c>
    </row>
    <row r="866" spans="1:9" x14ac:dyDescent="0.35">
      <c r="A866" t="str">
        <f>IF('Board Summary'!$B$5="","",'Board Summary'!$B$5)</f>
        <v/>
      </c>
      <c r="B866" t="str">
        <f>IF('Board Summary'!$B$6="","",'Board Summary'!$B$6)</f>
        <v/>
      </c>
      <c r="C866" t="str">
        <f>IF('Board Summary'!$B$7="","",'Board Summary'!$B$7)</f>
        <v/>
      </c>
      <c r="D866" t="str">
        <f>IF('Board Summary'!$B$8="","",'Board Summary'!$B$8)</f>
        <v/>
      </c>
      <c r="E866" s="33" t="str">
        <f>IF('Board Summary'!$B$9="","",'Board Summary'!$B$9)</f>
        <v/>
      </c>
      <c r="F866" s="33" t="str">
        <f>IF('Board Summary'!$C$9="","",'Board Summary'!$C$9)</f>
        <v/>
      </c>
      <c r="G866" s="33" t="str">
        <f>IF('Board Summary'!$E$9="","",'Board Summary'!$E$9)</f>
        <v/>
      </c>
      <c r="H866" t="str">
        <f>'Legacy Export Source'!$A865</f>
        <v>4.3 MS3</v>
      </c>
      <c r="I866" t="str">
        <f>'Legacy Export Source'!$B865</f>
        <v>Not assessed</v>
      </c>
    </row>
    <row r="867" spans="1:9" x14ac:dyDescent="0.35">
      <c r="A867" t="str">
        <f>IF('Board Summary'!$B$5="","",'Board Summary'!$B$5)</f>
        <v/>
      </c>
      <c r="B867" t="str">
        <f>IF('Board Summary'!$B$6="","",'Board Summary'!$B$6)</f>
        <v/>
      </c>
      <c r="C867" t="str">
        <f>IF('Board Summary'!$B$7="","",'Board Summary'!$B$7)</f>
        <v/>
      </c>
      <c r="D867" t="str">
        <f>IF('Board Summary'!$B$8="","",'Board Summary'!$B$8)</f>
        <v/>
      </c>
      <c r="E867" s="33" t="str">
        <f>IF('Board Summary'!$B$9="","",'Board Summary'!$B$9)</f>
        <v/>
      </c>
      <c r="F867" s="33" t="str">
        <f>IF('Board Summary'!$C$9="","",'Board Summary'!$C$9)</f>
        <v/>
      </c>
      <c r="G867" s="33" t="str">
        <f>IF('Board Summary'!$E$9="","",'Board Summary'!$E$9)</f>
        <v/>
      </c>
      <c r="H867" t="str">
        <f>'Legacy Export Source'!$A866</f>
        <v>4.3 MS4</v>
      </c>
      <c r="I867" t="str">
        <f>'Legacy Export Source'!$B866</f>
        <v>Not assessed</v>
      </c>
    </row>
    <row r="868" spans="1:9" x14ac:dyDescent="0.35">
      <c r="A868" t="str">
        <f>IF('Board Summary'!$B$5="","",'Board Summary'!$B$5)</f>
        <v/>
      </c>
      <c r="B868" t="str">
        <f>IF('Board Summary'!$B$6="","",'Board Summary'!$B$6)</f>
        <v/>
      </c>
      <c r="C868" t="str">
        <f>IF('Board Summary'!$B$7="","",'Board Summary'!$B$7)</f>
        <v/>
      </c>
      <c r="D868" t="str">
        <f>IF('Board Summary'!$B$8="","",'Board Summary'!$B$8)</f>
        <v/>
      </c>
      <c r="E868" s="33" t="str">
        <f>IF('Board Summary'!$B$9="","",'Board Summary'!$B$9)</f>
        <v/>
      </c>
      <c r="F868" s="33" t="str">
        <f>IF('Board Summary'!$C$9="","",'Board Summary'!$C$9)</f>
        <v/>
      </c>
      <c r="G868" s="33" t="str">
        <f>IF('Board Summary'!$E$9="","",'Board Summary'!$E$9)</f>
        <v/>
      </c>
      <c r="H868" t="str">
        <f>'Legacy Export Source'!$A867</f>
        <v>4.3 MS5</v>
      </c>
      <c r="I868" t="str">
        <f>'Legacy Export Source'!$B867</f>
        <v>Not assessed</v>
      </c>
    </row>
    <row r="869" spans="1:9" x14ac:dyDescent="0.35">
      <c r="A869" t="str">
        <f>IF('Board Summary'!$B$5="","",'Board Summary'!$B$5)</f>
        <v/>
      </c>
      <c r="B869" t="str">
        <f>IF('Board Summary'!$B$6="","",'Board Summary'!$B$6)</f>
        <v/>
      </c>
      <c r="C869" t="str">
        <f>IF('Board Summary'!$B$7="","",'Board Summary'!$B$7)</f>
        <v/>
      </c>
      <c r="D869" t="str">
        <f>IF('Board Summary'!$B$8="","",'Board Summary'!$B$8)</f>
        <v/>
      </c>
      <c r="E869" s="33" t="str">
        <f>IF('Board Summary'!$B$9="","",'Board Summary'!$B$9)</f>
        <v/>
      </c>
      <c r="F869" s="33" t="str">
        <f>IF('Board Summary'!$C$9="","",'Board Summary'!$C$9)</f>
        <v/>
      </c>
      <c r="G869" s="33" t="str">
        <f>IF('Board Summary'!$E$9="","",'Board Summary'!$E$9)</f>
        <v/>
      </c>
      <c r="H869" t="str">
        <f>'Legacy Export Source'!$A868</f>
        <v>4.3 MS6</v>
      </c>
      <c r="I869" t="str">
        <f>'Legacy Export Source'!$B868</f>
        <v>Not assessed</v>
      </c>
    </row>
    <row r="870" spans="1:9" x14ac:dyDescent="0.35">
      <c r="A870" t="str">
        <f>IF('Board Summary'!$B$5="","",'Board Summary'!$B$5)</f>
        <v/>
      </c>
      <c r="B870" t="str">
        <f>IF('Board Summary'!$B$6="","",'Board Summary'!$B$6)</f>
        <v/>
      </c>
      <c r="C870" t="str">
        <f>IF('Board Summary'!$B$7="","",'Board Summary'!$B$7)</f>
        <v/>
      </c>
      <c r="D870" t="str">
        <f>IF('Board Summary'!$B$8="","",'Board Summary'!$B$8)</f>
        <v/>
      </c>
      <c r="E870" s="33" t="str">
        <f>IF('Board Summary'!$B$9="","",'Board Summary'!$B$9)</f>
        <v/>
      </c>
      <c r="F870" s="33" t="str">
        <f>IF('Board Summary'!$C$9="","",'Board Summary'!$C$9)</f>
        <v/>
      </c>
      <c r="G870" s="33" t="str">
        <f>IF('Board Summary'!$E$9="","",'Board Summary'!$E$9)</f>
        <v/>
      </c>
      <c r="H870" t="str">
        <f>'Legacy Export Source'!$A869</f>
        <v>4.3 MS7</v>
      </c>
      <c r="I870" t="str">
        <f>'Legacy Export Source'!$B869</f>
        <v>Not assessed</v>
      </c>
    </row>
    <row r="871" spans="1:9" x14ac:dyDescent="0.35">
      <c r="A871" t="str">
        <f>IF('Board Summary'!$B$5="","",'Board Summary'!$B$5)</f>
        <v/>
      </c>
      <c r="B871" t="str">
        <f>IF('Board Summary'!$B$6="","",'Board Summary'!$B$6)</f>
        <v/>
      </c>
      <c r="C871" t="str">
        <f>IF('Board Summary'!$B$7="","",'Board Summary'!$B$7)</f>
        <v/>
      </c>
      <c r="D871" t="str">
        <f>IF('Board Summary'!$B$8="","",'Board Summary'!$B$8)</f>
        <v/>
      </c>
      <c r="E871" s="33" t="str">
        <f>IF('Board Summary'!$B$9="","",'Board Summary'!$B$9)</f>
        <v/>
      </c>
      <c r="F871" s="33" t="str">
        <f>IF('Board Summary'!$C$9="","",'Board Summary'!$C$9)</f>
        <v/>
      </c>
      <c r="G871" s="33" t="str">
        <f>IF('Board Summary'!$E$9="","",'Board Summary'!$E$9)</f>
        <v/>
      </c>
      <c r="H871" t="str">
        <f>'Legacy Export Source'!$A870</f>
        <v>4.3 MS8</v>
      </c>
      <c r="I871" t="str">
        <f>'Legacy Export Source'!$B870</f>
        <v>Not assessed</v>
      </c>
    </row>
    <row r="872" spans="1:9" x14ac:dyDescent="0.35">
      <c r="A872" t="str">
        <f>IF('Board Summary'!$B$5="","",'Board Summary'!$B$5)</f>
        <v/>
      </c>
      <c r="B872" t="str">
        <f>IF('Board Summary'!$B$6="","",'Board Summary'!$B$6)</f>
        <v/>
      </c>
      <c r="C872" t="str">
        <f>IF('Board Summary'!$B$7="","",'Board Summary'!$B$7)</f>
        <v/>
      </c>
      <c r="D872" t="str">
        <f>IF('Board Summary'!$B$8="","",'Board Summary'!$B$8)</f>
        <v/>
      </c>
      <c r="E872" s="33" t="str">
        <f>IF('Board Summary'!$B$9="","",'Board Summary'!$B$9)</f>
        <v/>
      </c>
      <c r="F872" s="33" t="str">
        <f>IF('Board Summary'!$C$9="","",'Board Summary'!$C$9)</f>
        <v/>
      </c>
      <c r="G872" s="33" t="str">
        <f>IF('Board Summary'!$E$9="","",'Board Summary'!$E$9)</f>
        <v/>
      </c>
      <c r="H872" t="str">
        <f>'Legacy Export Source'!$A871</f>
        <v>4.3 MS9</v>
      </c>
      <c r="I872" t="str">
        <f>'Legacy Export Source'!$B871</f>
        <v>Not assessed</v>
      </c>
    </row>
    <row r="873" spans="1:9" x14ac:dyDescent="0.35">
      <c r="A873" t="str">
        <f>IF('Board Summary'!$B$5="","",'Board Summary'!$B$5)</f>
        <v/>
      </c>
      <c r="B873" t="str">
        <f>IF('Board Summary'!$B$6="","",'Board Summary'!$B$6)</f>
        <v/>
      </c>
      <c r="C873" t="str">
        <f>IF('Board Summary'!$B$7="","",'Board Summary'!$B$7)</f>
        <v/>
      </c>
      <c r="D873" t="str">
        <f>IF('Board Summary'!$B$8="","",'Board Summary'!$B$8)</f>
        <v/>
      </c>
      <c r="E873" s="33" t="str">
        <f>IF('Board Summary'!$B$9="","",'Board Summary'!$B$9)</f>
        <v/>
      </c>
      <c r="F873" s="33" t="str">
        <f>IF('Board Summary'!$C$9="","",'Board Summary'!$C$9)</f>
        <v/>
      </c>
      <c r="G873" s="33" t="str">
        <f>IF('Board Summary'!$E$9="","",'Board Summary'!$E$9)</f>
        <v/>
      </c>
      <c r="H873" t="str">
        <f>'Legacy Export Source'!$A872</f>
        <v>4.3 MS10</v>
      </c>
      <c r="I873" t="str">
        <f>'Legacy Export Source'!$B872</f>
        <v>Not assessed</v>
      </c>
    </row>
    <row r="874" spans="1:9" x14ac:dyDescent="0.35">
      <c r="A874" t="str">
        <f>IF('Board Summary'!$B$5="","",'Board Summary'!$B$5)</f>
        <v/>
      </c>
      <c r="B874" t="str">
        <f>IF('Board Summary'!$B$6="","",'Board Summary'!$B$6)</f>
        <v/>
      </c>
      <c r="C874" t="str">
        <f>IF('Board Summary'!$B$7="","",'Board Summary'!$B$7)</f>
        <v/>
      </c>
      <c r="D874" t="str">
        <f>IF('Board Summary'!$B$8="","",'Board Summary'!$B$8)</f>
        <v/>
      </c>
      <c r="E874" s="33" t="str">
        <f>IF('Board Summary'!$B$9="","",'Board Summary'!$B$9)</f>
        <v/>
      </c>
      <c r="F874" s="33" t="str">
        <f>IF('Board Summary'!$C$9="","",'Board Summary'!$C$9)</f>
        <v/>
      </c>
      <c r="G874" s="33" t="str">
        <f>IF('Board Summary'!$E$9="","",'Board Summary'!$E$9)</f>
        <v/>
      </c>
      <c r="H874" t="str">
        <f>'Legacy Export Source'!$A873</f>
        <v>4.3 QR1</v>
      </c>
      <c r="I874" t="str">
        <f>'Legacy Export Source'!$B873</f>
        <v>Not assessed</v>
      </c>
    </row>
    <row r="875" spans="1:9" x14ac:dyDescent="0.35">
      <c r="A875" t="str">
        <f>IF('Board Summary'!$B$5="","",'Board Summary'!$B$5)</f>
        <v/>
      </c>
      <c r="B875" t="str">
        <f>IF('Board Summary'!$B$6="","",'Board Summary'!$B$6)</f>
        <v/>
      </c>
      <c r="C875" t="str">
        <f>IF('Board Summary'!$B$7="","",'Board Summary'!$B$7)</f>
        <v/>
      </c>
      <c r="D875" t="str">
        <f>IF('Board Summary'!$B$8="","",'Board Summary'!$B$8)</f>
        <v/>
      </c>
      <c r="E875" s="33" t="str">
        <f>IF('Board Summary'!$B$9="","",'Board Summary'!$B$9)</f>
        <v/>
      </c>
      <c r="F875" s="33" t="str">
        <f>IF('Board Summary'!$C$9="","",'Board Summary'!$C$9)</f>
        <v/>
      </c>
      <c r="G875" s="33" t="str">
        <f>IF('Board Summary'!$E$9="","",'Board Summary'!$E$9)</f>
        <v/>
      </c>
      <c r="H875" t="str">
        <f>'Legacy Export Source'!$A874</f>
        <v>4.3 QR2</v>
      </c>
      <c r="I875" t="str">
        <f>'Legacy Export Source'!$B874</f>
        <v>Not assessed</v>
      </c>
    </row>
    <row r="876" spans="1:9" x14ac:dyDescent="0.35">
      <c r="A876" t="str">
        <f>IF('Board Summary'!$B$5="","",'Board Summary'!$B$5)</f>
        <v/>
      </c>
      <c r="B876" t="str">
        <f>IF('Board Summary'!$B$6="","",'Board Summary'!$B$6)</f>
        <v/>
      </c>
      <c r="C876" t="str">
        <f>IF('Board Summary'!$B$7="","",'Board Summary'!$B$7)</f>
        <v/>
      </c>
      <c r="D876" t="str">
        <f>IF('Board Summary'!$B$8="","",'Board Summary'!$B$8)</f>
        <v/>
      </c>
      <c r="E876" s="33" t="str">
        <f>IF('Board Summary'!$B$9="","",'Board Summary'!$B$9)</f>
        <v/>
      </c>
      <c r="F876" s="33" t="str">
        <f>IF('Board Summary'!$C$9="","",'Board Summary'!$C$9)</f>
        <v/>
      </c>
      <c r="G876" s="33" t="str">
        <f>IF('Board Summary'!$E$9="","",'Board Summary'!$E$9)</f>
        <v/>
      </c>
      <c r="H876" t="str">
        <f>'Legacy Export Source'!$A875</f>
        <v>4.3 QR3</v>
      </c>
      <c r="I876" t="str">
        <f>'Legacy Export Source'!$B875</f>
        <v>Not assessed</v>
      </c>
    </row>
    <row r="877" spans="1:9" x14ac:dyDescent="0.35">
      <c r="A877" t="str">
        <f>IF('Board Summary'!$B$5="","",'Board Summary'!$B$5)</f>
        <v/>
      </c>
      <c r="B877" t="str">
        <f>IF('Board Summary'!$B$6="","",'Board Summary'!$B$6)</f>
        <v/>
      </c>
      <c r="C877" t="str">
        <f>IF('Board Summary'!$B$7="","",'Board Summary'!$B$7)</f>
        <v/>
      </c>
      <c r="D877" t="str">
        <f>IF('Board Summary'!$B$8="","",'Board Summary'!$B$8)</f>
        <v/>
      </c>
      <c r="E877" s="33" t="str">
        <f>IF('Board Summary'!$B$9="","",'Board Summary'!$B$9)</f>
        <v/>
      </c>
      <c r="F877" s="33" t="str">
        <f>IF('Board Summary'!$C$9="","",'Board Summary'!$C$9)</f>
        <v/>
      </c>
      <c r="G877" s="33" t="str">
        <f>IF('Board Summary'!$E$9="","",'Board Summary'!$E$9)</f>
        <v/>
      </c>
      <c r="H877" t="str">
        <f>'Legacy Export Source'!$A876</f>
        <v>4.4 MS1</v>
      </c>
      <c r="I877" t="str">
        <f>'Legacy Export Source'!$B876</f>
        <v>Not assessed</v>
      </c>
    </row>
    <row r="878" spans="1:9" x14ac:dyDescent="0.35">
      <c r="A878" t="str">
        <f>IF('Board Summary'!$B$5="","",'Board Summary'!$B$5)</f>
        <v/>
      </c>
      <c r="B878" t="str">
        <f>IF('Board Summary'!$B$6="","",'Board Summary'!$B$6)</f>
        <v/>
      </c>
      <c r="C878" t="str">
        <f>IF('Board Summary'!$B$7="","",'Board Summary'!$B$7)</f>
        <v/>
      </c>
      <c r="D878" t="str">
        <f>IF('Board Summary'!$B$8="","",'Board Summary'!$B$8)</f>
        <v/>
      </c>
      <c r="E878" s="33" t="str">
        <f>IF('Board Summary'!$B$9="","",'Board Summary'!$B$9)</f>
        <v/>
      </c>
      <c r="F878" s="33" t="str">
        <f>IF('Board Summary'!$C$9="","",'Board Summary'!$C$9)</f>
        <v/>
      </c>
      <c r="G878" s="33" t="str">
        <f>IF('Board Summary'!$E$9="","",'Board Summary'!$E$9)</f>
        <v/>
      </c>
      <c r="H878" t="str">
        <f>'Legacy Export Source'!$A877</f>
        <v>4.4 MS2</v>
      </c>
      <c r="I878" t="str">
        <f>'Legacy Export Source'!$B877</f>
        <v>Not assessed</v>
      </c>
    </row>
    <row r="879" spans="1:9" x14ac:dyDescent="0.35">
      <c r="A879" t="str">
        <f>IF('Board Summary'!$B$5="","",'Board Summary'!$B$5)</f>
        <v/>
      </c>
      <c r="B879" t="str">
        <f>IF('Board Summary'!$B$6="","",'Board Summary'!$B$6)</f>
        <v/>
      </c>
      <c r="C879" t="str">
        <f>IF('Board Summary'!$B$7="","",'Board Summary'!$B$7)</f>
        <v/>
      </c>
      <c r="D879" t="str">
        <f>IF('Board Summary'!$B$8="","",'Board Summary'!$B$8)</f>
        <v/>
      </c>
      <c r="E879" s="33" t="str">
        <f>IF('Board Summary'!$B$9="","",'Board Summary'!$B$9)</f>
        <v/>
      </c>
      <c r="F879" s="33" t="str">
        <f>IF('Board Summary'!$C$9="","",'Board Summary'!$C$9)</f>
        <v/>
      </c>
      <c r="G879" s="33" t="str">
        <f>IF('Board Summary'!$E$9="","",'Board Summary'!$E$9)</f>
        <v/>
      </c>
      <c r="H879" t="str">
        <f>'Legacy Export Source'!$A878</f>
        <v>4.4 MS3</v>
      </c>
      <c r="I879" t="str">
        <f>'Legacy Export Source'!$B878</f>
        <v>Not assessed</v>
      </c>
    </row>
    <row r="880" spans="1:9" x14ac:dyDescent="0.35">
      <c r="A880" t="str">
        <f>IF('Board Summary'!$B$5="","",'Board Summary'!$B$5)</f>
        <v/>
      </c>
      <c r="B880" t="str">
        <f>IF('Board Summary'!$B$6="","",'Board Summary'!$B$6)</f>
        <v/>
      </c>
      <c r="C880" t="str">
        <f>IF('Board Summary'!$B$7="","",'Board Summary'!$B$7)</f>
        <v/>
      </c>
      <c r="D880" t="str">
        <f>IF('Board Summary'!$B$8="","",'Board Summary'!$B$8)</f>
        <v/>
      </c>
      <c r="E880" s="33" t="str">
        <f>IF('Board Summary'!$B$9="","",'Board Summary'!$B$9)</f>
        <v/>
      </c>
      <c r="F880" s="33" t="str">
        <f>IF('Board Summary'!$C$9="","",'Board Summary'!$C$9)</f>
        <v/>
      </c>
      <c r="G880" s="33" t="str">
        <f>IF('Board Summary'!$E$9="","",'Board Summary'!$E$9)</f>
        <v/>
      </c>
      <c r="H880" t="str">
        <f>'Legacy Export Source'!$A879</f>
        <v>4.4 MS4</v>
      </c>
      <c r="I880" t="str">
        <f>'Legacy Export Source'!$B879</f>
        <v>Not assessed</v>
      </c>
    </row>
    <row r="881" spans="1:9" x14ac:dyDescent="0.35">
      <c r="A881" t="str">
        <f>IF('Board Summary'!$B$5="","",'Board Summary'!$B$5)</f>
        <v/>
      </c>
      <c r="B881" t="str">
        <f>IF('Board Summary'!$B$6="","",'Board Summary'!$B$6)</f>
        <v/>
      </c>
      <c r="C881" t="str">
        <f>IF('Board Summary'!$B$7="","",'Board Summary'!$B$7)</f>
        <v/>
      </c>
      <c r="D881" t="str">
        <f>IF('Board Summary'!$B$8="","",'Board Summary'!$B$8)</f>
        <v/>
      </c>
      <c r="E881" s="33" t="str">
        <f>IF('Board Summary'!$B$9="","",'Board Summary'!$B$9)</f>
        <v/>
      </c>
      <c r="F881" s="33" t="str">
        <f>IF('Board Summary'!$C$9="","",'Board Summary'!$C$9)</f>
        <v/>
      </c>
      <c r="G881" s="33" t="str">
        <f>IF('Board Summary'!$E$9="","",'Board Summary'!$E$9)</f>
        <v/>
      </c>
      <c r="H881" t="str">
        <f>'Legacy Export Source'!$A880</f>
        <v>4.4 MS5</v>
      </c>
      <c r="I881" t="str">
        <f>'Legacy Export Source'!$B880</f>
        <v>Not assessed</v>
      </c>
    </row>
    <row r="882" spans="1:9" x14ac:dyDescent="0.35">
      <c r="A882" t="str">
        <f>IF('Board Summary'!$B$5="","",'Board Summary'!$B$5)</f>
        <v/>
      </c>
      <c r="B882" t="str">
        <f>IF('Board Summary'!$B$6="","",'Board Summary'!$B$6)</f>
        <v/>
      </c>
      <c r="C882" t="str">
        <f>IF('Board Summary'!$B$7="","",'Board Summary'!$B$7)</f>
        <v/>
      </c>
      <c r="D882" t="str">
        <f>IF('Board Summary'!$B$8="","",'Board Summary'!$B$8)</f>
        <v/>
      </c>
      <c r="E882" s="33" t="str">
        <f>IF('Board Summary'!$B$9="","",'Board Summary'!$B$9)</f>
        <v/>
      </c>
      <c r="F882" s="33" t="str">
        <f>IF('Board Summary'!$C$9="","",'Board Summary'!$C$9)</f>
        <v/>
      </c>
      <c r="G882" s="33" t="str">
        <f>IF('Board Summary'!$E$9="","",'Board Summary'!$E$9)</f>
        <v/>
      </c>
      <c r="H882" t="str">
        <f>'Legacy Export Source'!$A881</f>
        <v>4.4 MS6</v>
      </c>
      <c r="I882" t="str">
        <f>'Legacy Export Source'!$B881</f>
        <v>Not assessed</v>
      </c>
    </row>
    <row r="883" spans="1:9" x14ac:dyDescent="0.35">
      <c r="A883" t="str">
        <f>IF('Board Summary'!$B$5="","",'Board Summary'!$B$5)</f>
        <v/>
      </c>
      <c r="B883" t="str">
        <f>IF('Board Summary'!$B$6="","",'Board Summary'!$B$6)</f>
        <v/>
      </c>
      <c r="C883" t="str">
        <f>IF('Board Summary'!$B$7="","",'Board Summary'!$B$7)</f>
        <v/>
      </c>
      <c r="D883" t="str">
        <f>IF('Board Summary'!$B$8="","",'Board Summary'!$B$8)</f>
        <v/>
      </c>
      <c r="E883" s="33" t="str">
        <f>IF('Board Summary'!$B$9="","",'Board Summary'!$B$9)</f>
        <v/>
      </c>
      <c r="F883" s="33" t="str">
        <f>IF('Board Summary'!$C$9="","",'Board Summary'!$C$9)</f>
        <v/>
      </c>
      <c r="G883" s="33" t="str">
        <f>IF('Board Summary'!$E$9="","",'Board Summary'!$E$9)</f>
        <v/>
      </c>
      <c r="H883" t="str">
        <f>'Legacy Export Source'!$A882</f>
        <v>4.4 MS7</v>
      </c>
      <c r="I883" t="str">
        <f>'Legacy Export Source'!$B882</f>
        <v>Not assessed</v>
      </c>
    </row>
    <row r="884" spans="1:9" x14ac:dyDescent="0.35">
      <c r="A884" t="str">
        <f>IF('Board Summary'!$B$5="","",'Board Summary'!$B$5)</f>
        <v/>
      </c>
      <c r="B884" t="str">
        <f>IF('Board Summary'!$B$6="","",'Board Summary'!$B$6)</f>
        <v/>
      </c>
      <c r="C884" t="str">
        <f>IF('Board Summary'!$B$7="","",'Board Summary'!$B$7)</f>
        <v/>
      </c>
      <c r="D884" t="str">
        <f>IF('Board Summary'!$B$8="","",'Board Summary'!$B$8)</f>
        <v/>
      </c>
      <c r="E884" s="33" t="str">
        <f>IF('Board Summary'!$B$9="","",'Board Summary'!$B$9)</f>
        <v/>
      </c>
      <c r="F884" s="33" t="str">
        <f>IF('Board Summary'!$C$9="","",'Board Summary'!$C$9)</f>
        <v/>
      </c>
      <c r="G884" s="33" t="str">
        <f>IF('Board Summary'!$E$9="","",'Board Summary'!$E$9)</f>
        <v/>
      </c>
      <c r="H884" t="str">
        <f>'Legacy Export Source'!$A883</f>
        <v>4.4 MS8</v>
      </c>
      <c r="I884" t="str">
        <f>'Legacy Export Source'!$B883</f>
        <v>Not assessed</v>
      </c>
    </row>
    <row r="885" spans="1:9" x14ac:dyDescent="0.35">
      <c r="A885" t="str">
        <f>IF('Board Summary'!$B$5="","",'Board Summary'!$B$5)</f>
        <v/>
      </c>
      <c r="B885" t="str">
        <f>IF('Board Summary'!$B$6="","",'Board Summary'!$B$6)</f>
        <v/>
      </c>
      <c r="C885" t="str">
        <f>IF('Board Summary'!$B$7="","",'Board Summary'!$B$7)</f>
        <v/>
      </c>
      <c r="D885" t="str">
        <f>IF('Board Summary'!$B$8="","",'Board Summary'!$B$8)</f>
        <v/>
      </c>
      <c r="E885" s="33" t="str">
        <f>IF('Board Summary'!$B$9="","",'Board Summary'!$B$9)</f>
        <v/>
      </c>
      <c r="F885" s="33" t="str">
        <f>IF('Board Summary'!$C$9="","",'Board Summary'!$C$9)</f>
        <v/>
      </c>
      <c r="G885" s="33" t="str">
        <f>IF('Board Summary'!$E$9="","",'Board Summary'!$E$9)</f>
        <v/>
      </c>
      <c r="H885" t="str">
        <f>'Legacy Export Source'!$A884</f>
        <v>4.4 MS9</v>
      </c>
      <c r="I885" t="str">
        <f>'Legacy Export Source'!$B884</f>
        <v>Not assessed</v>
      </c>
    </row>
    <row r="886" spans="1:9" x14ac:dyDescent="0.35">
      <c r="A886" t="str">
        <f>IF('Board Summary'!$B$5="","",'Board Summary'!$B$5)</f>
        <v/>
      </c>
      <c r="B886" t="str">
        <f>IF('Board Summary'!$B$6="","",'Board Summary'!$B$6)</f>
        <v/>
      </c>
      <c r="C886" t="str">
        <f>IF('Board Summary'!$B$7="","",'Board Summary'!$B$7)</f>
        <v/>
      </c>
      <c r="D886" t="str">
        <f>IF('Board Summary'!$B$8="","",'Board Summary'!$B$8)</f>
        <v/>
      </c>
      <c r="E886" s="33" t="str">
        <f>IF('Board Summary'!$B$9="","",'Board Summary'!$B$9)</f>
        <v/>
      </c>
      <c r="F886" s="33" t="str">
        <f>IF('Board Summary'!$C$9="","",'Board Summary'!$C$9)</f>
        <v/>
      </c>
      <c r="G886" s="33" t="str">
        <f>IF('Board Summary'!$E$9="","",'Board Summary'!$E$9)</f>
        <v/>
      </c>
      <c r="H886" t="str">
        <f>'Legacy Export Source'!$A885</f>
        <v>4.5 MS1</v>
      </c>
      <c r="I886" t="str">
        <f>'Legacy Export Source'!$B885</f>
        <v>Not assessed</v>
      </c>
    </row>
    <row r="887" spans="1:9" x14ac:dyDescent="0.35">
      <c r="A887" t="str">
        <f>IF('Board Summary'!$B$5="","",'Board Summary'!$B$5)</f>
        <v/>
      </c>
      <c r="B887" t="str">
        <f>IF('Board Summary'!$B$6="","",'Board Summary'!$B$6)</f>
        <v/>
      </c>
      <c r="C887" t="str">
        <f>IF('Board Summary'!$B$7="","",'Board Summary'!$B$7)</f>
        <v/>
      </c>
      <c r="D887" t="str">
        <f>IF('Board Summary'!$B$8="","",'Board Summary'!$B$8)</f>
        <v/>
      </c>
      <c r="E887" s="33" t="str">
        <f>IF('Board Summary'!$B$9="","",'Board Summary'!$B$9)</f>
        <v/>
      </c>
      <c r="F887" s="33" t="str">
        <f>IF('Board Summary'!$C$9="","",'Board Summary'!$C$9)</f>
        <v/>
      </c>
      <c r="G887" s="33" t="str">
        <f>IF('Board Summary'!$E$9="","",'Board Summary'!$E$9)</f>
        <v/>
      </c>
      <c r="H887" t="str">
        <f>'Legacy Export Source'!$A886</f>
        <v>4.5 MS2</v>
      </c>
      <c r="I887" t="str">
        <f>'Legacy Export Source'!$B886</f>
        <v>Not assessed</v>
      </c>
    </row>
    <row r="888" spans="1:9" x14ac:dyDescent="0.35">
      <c r="A888" t="str">
        <f>IF('Board Summary'!$B$5="","",'Board Summary'!$B$5)</f>
        <v/>
      </c>
      <c r="B888" t="str">
        <f>IF('Board Summary'!$B$6="","",'Board Summary'!$B$6)</f>
        <v/>
      </c>
      <c r="C888" t="str">
        <f>IF('Board Summary'!$B$7="","",'Board Summary'!$B$7)</f>
        <v/>
      </c>
      <c r="D888" t="str">
        <f>IF('Board Summary'!$B$8="","",'Board Summary'!$B$8)</f>
        <v/>
      </c>
      <c r="E888" s="33" t="str">
        <f>IF('Board Summary'!$B$9="","",'Board Summary'!$B$9)</f>
        <v/>
      </c>
      <c r="F888" s="33" t="str">
        <f>IF('Board Summary'!$C$9="","",'Board Summary'!$C$9)</f>
        <v/>
      </c>
      <c r="G888" s="33" t="str">
        <f>IF('Board Summary'!$E$9="","",'Board Summary'!$E$9)</f>
        <v/>
      </c>
      <c r="H888" t="str">
        <f>'Legacy Export Source'!$A887</f>
        <v>4.5 MS3</v>
      </c>
      <c r="I888" t="str">
        <f>'Legacy Export Source'!$B887</f>
        <v>Not assessed</v>
      </c>
    </row>
    <row r="889" spans="1:9" x14ac:dyDescent="0.35">
      <c r="A889" t="str">
        <f>IF('Board Summary'!$B$5="","",'Board Summary'!$B$5)</f>
        <v/>
      </c>
      <c r="B889" t="str">
        <f>IF('Board Summary'!$B$6="","",'Board Summary'!$B$6)</f>
        <v/>
      </c>
      <c r="C889" t="str">
        <f>IF('Board Summary'!$B$7="","",'Board Summary'!$B$7)</f>
        <v/>
      </c>
      <c r="D889" t="str">
        <f>IF('Board Summary'!$B$8="","",'Board Summary'!$B$8)</f>
        <v/>
      </c>
      <c r="E889" s="33" t="str">
        <f>IF('Board Summary'!$B$9="","",'Board Summary'!$B$9)</f>
        <v/>
      </c>
      <c r="F889" s="33" t="str">
        <f>IF('Board Summary'!$C$9="","",'Board Summary'!$C$9)</f>
        <v/>
      </c>
      <c r="G889" s="33" t="str">
        <f>IF('Board Summary'!$E$9="","",'Board Summary'!$E$9)</f>
        <v/>
      </c>
      <c r="H889" t="str">
        <f>'Legacy Export Source'!$A888</f>
        <v>4.5 MS4</v>
      </c>
      <c r="I889" t="str">
        <f>'Legacy Export Source'!$B888</f>
        <v>Not assessed</v>
      </c>
    </row>
    <row r="890" spans="1:9" x14ac:dyDescent="0.35">
      <c r="A890" t="str">
        <f>IF('Board Summary'!$B$5="","",'Board Summary'!$B$5)</f>
        <v/>
      </c>
      <c r="B890" t="str">
        <f>IF('Board Summary'!$B$6="","",'Board Summary'!$B$6)</f>
        <v/>
      </c>
      <c r="C890" t="str">
        <f>IF('Board Summary'!$B$7="","",'Board Summary'!$B$7)</f>
        <v/>
      </c>
      <c r="D890" t="str">
        <f>IF('Board Summary'!$B$8="","",'Board Summary'!$B$8)</f>
        <v/>
      </c>
      <c r="E890" s="33" t="str">
        <f>IF('Board Summary'!$B$9="","",'Board Summary'!$B$9)</f>
        <v/>
      </c>
      <c r="F890" s="33" t="str">
        <f>IF('Board Summary'!$C$9="","",'Board Summary'!$C$9)</f>
        <v/>
      </c>
      <c r="G890" s="33" t="str">
        <f>IF('Board Summary'!$E$9="","",'Board Summary'!$E$9)</f>
        <v/>
      </c>
      <c r="H890" t="str">
        <f>'Legacy Export Source'!$A889</f>
        <v>4.5 QR1</v>
      </c>
      <c r="I890" t="str">
        <f>'Legacy Export Source'!$B889</f>
        <v>Not assessed</v>
      </c>
    </row>
    <row r="891" spans="1:9" x14ac:dyDescent="0.35">
      <c r="A891" t="str">
        <f>IF('Board Summary'!$B$5="","",'Board Summary'!$B$5)</f>
        <v/>
      </c>
      <c r="B891" t="str">
        <f>IF('Board Summary'!$B$6="","",'Board Summary'!$B$6)</f>
        <v/>
      </c>
      <c r="C891" t="str">
        <f>IF('Board Summary'!$B$7="","",'Board Summary'!$B$7)</f>
        <v/>
      </c>
      <c r="D891" t="str">
        <f>IF('Board Summary'!$B$8="","",'Board Summary'!$B$8)</f>
        <v/>
      </c>
      <c r="E891" s="33" t="str">
        <f>IF('Board Summary'!$B$9="","",'Board Summary'!$B$9)</f>
        <v/>
      </c>
      <c r="F891" s="33" t="str">
        <f>IF('Board Summary'!$C$9="","",'Board Summary'!$C$9)</f>
        <v/>
      </c>
      <c r="G891" s="33" t="str">
        <f>IF('Board Summary'!$E$9="","",'Board Summary'!$E$9)</f>
        <v/>
      </c>
      <c r="H891" t="str">
        <f>'Legacy Export Source'!$A890</f>
        <v>4.5 QR2</v>
      </c>
      <c r="I891" t="str">
        <f>'Legacy Export Source'!$B890</f>
        <v>Not assessed</v>
      </c>
    </row>
    <row r="892" spans="1:9" x14ac:dyDescent="0.35">
      <c r="A892" t="str">
        <f>IF('Board Summary'!$B$5="","",'Board Summary'!$B$5)</f>
        <v/>
      </c>
      <c r="B892" t="str">
        <f>IF('Board Summary'!$B$6="","",'Board Summary'!$B$6)</f>
        <v/>
      </c>
      <c r="C892" t="str">
        <f>IF('Board Summary'!$B$7="","",'Board Summary'!$B$7)</f>
        <v/>
      </c>
      <c r="D892" t="str">
        <f>IF('Board Summary'!$B$8="","",'Board Summary'!$B$8)</f>
        <v/>
      </c>
      <c r="E892" s="33" t="str">
        <f>IF('Board Summary'!$B$9="","",'Board Summary'!$B$9)</f>
        <v/>
      </c>
      <c r="F892" s="33" t="str">
        <f>IF('Board Summary'!$C$9="","",'Board Summary'!$C$9)</f>
        <v/>
      </c>
      <c r="G892" s="33" t="str">
        <f>IF('Board Summary'!$E$9="","",'Board Summary'!$E$9)</f>
        <v/>
      </c>
      <c r="H892" t="str">
        <f>'Legacy Export Source'!$A891</f>
        <v>4.5 QR3</v>
      </c>
      <c r="I892" t="str">
        <f>'Legacy Export Source'!$B891</f>
        <v>Not assessed</v>
      </c>
    </row>
    <row r="893" spans="1:9" x14ac:dyDescent="0.35">
      <c r="A893" t="str">
        <f>IF('Board Summary'!$B$5="","",'Board Summary'!$B$5)</f>
        <v/>
      </c>
      <c r="B893" t="str">
        <f>IF('Board Summary'!$B$6="","",'Board Summary'!$B$6)</f>
        <v/>
      </c>
      <c r="C893" t="str">
        <f>IF('Board Summary'!$B$7="","",'Board Summary'!$B$7)</f>
        <v/>
      </c>
      <c r="D893" t="str">
        <f>IF('Board Summary'!$B$8="","",'Board Summary'!$B$8)</f>
        <v/>
      </c>
      <c r="E893" s="33" t="str">
        <f>IF('Board Summary'!$B$9="","",'Board Summary'!$B$9)</f>
        <v/>
      </c>
      <c r="F893" s="33" t="str">
        <f>IF('Board Summary'!$C$9="","",'Board Summary'!$C$9)</f>
        <v/>
      </c>
      <c r="G893" s="33" t="str">
        <f>IF('Board Summary'!$E$9="","",'Board Summary'!$E$9)</f>
        <v/>
      </c>
      <c r="H893" t="str">
        <f>'Legacy Export Source'!$A892</f>
        <v>4.5 QR4</v>
      </c>
      <c r="I893" t="str">
        <f>'Legacy Export Source'!$B892</f>
        <v>Not assessed</v>
      </c>
    </row>
    <row r="894" spans="1:9" x14ac:dyDescent="0.35">
      <c r="A894" t="str">
        <f>IF('Board Summary'!$B$5="","",'Board Summary'!$B$5)</f>
        <v/>
      </c>
      <c r="B894" t="str">
        <f>IF('Board Summary'!$B$6="","",'Board Summary'!$B$6)</f>
        <v/>
      </c>
      <c r="C894" t="str">
        <f>IF('Board Summary'!$B$7="","",'Board Summary'!$B$7)</f>
        <v/>
      </c>
      <c r="D894" t="str">
        <f>IF('Board Summary'!$B$8="","",'Board Summary'!$B$8)</f>
        <v/>
      </c>
      <c r="E894" s="33" t="str">
        <f>IF('Board Summary'!$B$9="","",'Board Summary'!$B$9)</f>
        <v/>
      </c>
      <c r="F894" s="33" t="str">
        <f>IF('Board Summary'!$C$9="","",'Board Summary'!$C$9)</f>
        <v/>
      </c>
      <c r="G894" s="33" t="str">
        <f>IF('Board Summary'!$E$9="","",'Board Summary'!$E$9)</f>
        <v/>
      </c>
      <c r="H894" t="str">
        <f>'Legacy Export Source'!$A893</f>
        <v>4.5 QR5</v>
      </c>
      <c r="I894" t="str">
        <f>'Legacy Export Source'!$B893</f>
        <v>Not assessed</v>
      </c>
    </row>
    <row r="895" spans="1:9" x14ac:dyDescent="0.35">
      <c r="A895" t="str">
        <f>IF('Board Summary'!$B$5="","",'Board Summary'!$B$5)</f>
        <v/>
      </c>
      <c r="B895" t="str">
        <f>IF('Board Summary'!$B$6="","",'Board Summary'!$B$6)</f>
        <v/>
      </c>
      <c r="C895" t="str">
        <f>IF('Board Summary'!$B$7="","",'Board Summary'!$B$7)</f>
        <v/>
      </c>
      <c r="D895" t="str">
        <f>IF('Board Summary'!$B$8="","",'Board Summary'!$B$8)</f>
        <v/>
      </c>
      <c r="E895" s="33" t="str">
        <f>IF('Board Summary'!$B$9="","",'Board Summary'!$B$9)</f>
        <v/>
      </c>
      <c r="F895" s="33" t="str">
        <f>IF('Board Summary'!$C$9="","",'Board Summary'!$C$9)</f>
        <v/>
      </c>
      <c r="G895" s="33" t="str">
        <f>IF('Board Summary'!$E$9="","",'Board Summary'!$E$9)</f>
        <v/>
      </c>
      <c r="H895" t="str">
        <f>'Legacy Export Source'!$A894</f>
        <v>4.5 QR6</v>
      </c>
      <c r="I895" t="str">
        <f>'Legacy Export Source'!$B894</f>
        <v>Not assessed</v>
      </c>
    </row>
    <row r="896" spans="1:9" x14ac:dyDescent="0.35">
      <c r="A896" t="str">
        <f>IF('Board Summary'!$B$5="","",'Board Summary'!$B$5)</f>
        <v/>
      </c>
      <c r="B896" t="str">
        <f>IF('Board Summary'!$B$6="","",'Board Summary'!$B$6)</f>
        <v/>
      </c>
      <c r="C896" t="str">
        <f>IF('Board Summary'!$B$7="","",'Board Summary'!$B$7)</f>
        <v/>
      </c>
      <c r="D896" t="str">
        <f>IF('Board Summary'!$B$8="","",'Board Summary'!$B$8)</f>
        <v/>
      </c>
      <c r="E896" s="33" t="str">
        <f>IF('Board Summary'!$B$9="","",'Board Summary'!$B$9)</f>
        <v/>
      </c>
      <c r="F896" s="33" t="str">
        <f>IF('Board Summary'!$C$9="","",'Board Summary'!$C$9)</f>
        <v/>
      </c>
      <c r="G896" s="33" t="str">
        <f>IF('Board Summary'!$E$9="","",'Board Summary'!$E$9)</f>
        <v/>
      </c>
      <c r="H896" t="str">
        <f>'Legacy Export Source'!$A895</f>
        <v>4.5 QR7</v>
      </c>
      <c r="I896" t="str">
        <f>'Legacy Export Source'!$B895</f>
        <v>Not assessed</v>
      </c>
    </row>
    <row r="897" spans="1:9" x14ac:dyDescent="0.35">
      <c r="A897" t="str">
        <f>IF('Board Summary'!$B$5="","",'Board Summary'!$B$5)</f>
        <v/>
      </c>
      <c r="B897" t="str">
        <f>IF('Board Summary'!$B$6="","",'Board Summary'!$B$6)</f>
        <v/>
      </c>
      <c r="C897" t="str">
        <f>IF('Board Summary'!$B$7="","",'Board Summary'!$B$7)</f>
        <v/>
      </c>
      <c r="D897" t="str">
        <f>IF('Board Summary'!$B$8="","",'Board Summary'!$B$8)</f>
        <v/>
      </c>
      <c r="E897" s="33" t="str">
        <f>IF('Board Summary'!$B$9="","",'Board Summary'!$B$9)</f>
        <v/>
      </c>
      <c r="F897" s="33" t="str">
        <f>IF('Board Summary'!$C$9="","",'Board Summary'!$C$9)</f>
        <v/>
      </c>
      <c r="G897" s="33" t="str">
        <f>IF('Board Summary'!$E$9="","",'Board Summary'!$E$9)</f>
        <v/>
      </c>
      <c r="H897" t="str">
        <f>'Legacy Export Source'!$A896</f>
        <v>4.5 QR8</v>
      </c>
      <c r="I897" t="str">
        <f>'Legacy Export Source'!$B896</f>
        <v>Not assessed</v>
      </c>
    </row>
    <row r="898" spans="1:9" x14ac:dyDescent="0.35">
      <c r="A898" t="str">
        <f>IF('Board Summary'!$B$5="","",'Board Summary'!$B$5)</f>
        <v/>
      </c>
      <c r="B898" t="str">
        <f>IF('Board Summary'!$B$6="","",'Board Summary'!$B$6)</f>
        <v/>
      </c>
      <c r="C898" t="str">
        <f>IF('Board Summary'!$B$7="","",'Board Summary'!$B$7)</f>
        <v/>
      </c>
      <c r="D898" t="str">
        <f>IF('Board Summary'!$B$8="","",'Board Summary'!$B$8)</f>
        <v/>
      </c>
      <c r="E898" s="33" t="str">
        <f>IF('Board Summary'!$B$9="","",'Board Summary'!$B$9)</f>
        <v/>
      </c>
      <c r="F898" s="33" t="str">
        <f>IF('Board Summary'!$C$9="","",'Board Summary'!$C$9)</f>
        <v/>
      </c>
      <c r="G898" s="33" t="str">
        <f>IF('Board Summary'!$E$9="","",'Board Summary'!$E$9)</f>
        <v/>
      </c>
      <c r="H898" t="str">
        <f>'Legacy Export Source'!$A897</f>
        <v>5.1 MS1</v>
      </c>
      <c r="I898" t="str">
        <f>'Legacy Export Source'!$B897</f>
        <v>Not assessed</v>
      </c>
    </row>
    <row r="899" spans="1:9" x14ac:dyDescent="0.35">
      <c r="A899" t="str">
        <f>IF('Board Summary'!$B$5="","",'Board Summary'!$B$5)</f>
        <v/>
      </c>
      <c r="B899" t="str">
        <f>IF('Board Summary'!$B$6="","",'Board Summary'!$B$6)</f>
        <v/>
      </c>
      <c r="C899" t="str">
        <f>IF('Board Summary'!$B$7="","",'Board Summary'!$B$7)</f>
        <v/>
      </c>
      <c r="D899" t="str">
        <f>IF('Board Summary'!$B$8="","",'Board Summary'!$B$8)</f>
        <v/>
      </c>
      <c r="E899" s="33" t="str">
        <f>IF('Board Summary'!$B$9="","",'Board Summary'!$B$9)</f>
        <v/>
      </c>
      <c r="F899" s="33" t="str">
        <f>IF('Board Summary'!$C$9="","",'Board Summary'!$C$9)</f>
        <v/>
      </c>
      <c r="G899" s="33" t="str">
        <f>IF('Board Summary'!$E$9="","",'Board Summary'!$E$9)</f>
        <v/>
      </c>
      <c r="H899" t="str">
        <f>'Legacy Export Source'!$A898</f>
        <v>5.1 MS2</v>
      </c>
      <c r="I899" t="str">
        <f>'Legacy Export Source'!$B898</f>
        <v>Not assessed</v>
      </c>
    </row>
    <row r="900" spans="1:9" x14ac:dyDescent="0.35">
      <c r="A900" t="str">
        <f>IF('Board Summary'!$B$5="","",'Board Summary'!$B$5)</f>
        <v/>
      </c>
      <c r="B900" t="str">
        <f>IF('Board Summary'!$B$6="","",'Board Summary'!$B$6)</f>
        <v/>
      </c>
      <c r="C900" t="str">
        <f>IF('Board Summary'!$B$7="","",'Board Summary'!$B$7)</f>
        <v/>
      </c>
      <c r="D900" t="str">
        <f>IF('Board Summary'!$B$8="","",'Board Summary'!$B$8)</f>
        <v/>
      </c>
      <c r="E900" s="33" t="str">
        <f>IF('Board Summary'!$B$9="","",'Board Summary'!$B$9)</f>
        <v/>
      </c>
      <c r="F900" s="33" t="str">
        <f>IF('Board Summary'!$C$9="","",'Board Summary'!$C$9)</f>
        <v/>
      </c>
      <c r="G900" s="33" t="str">
        <f>IF('Board Summary'!$E$9="","",'Board Summary'!$E$9)</f>
        <v/>
      </c>
      <c r="H900" t="str">
        <f>'Legacy Export Source'!$A899</f>
        <v>5.1 MS3</v>
      </c>
      <c r="I900" t="str">
        <f>'Legacy Export Source'!$B899</f>
        <v>Not assessed</v>
      </c>
    </row>
    <row r="901" spans="1:9" x14ac:dyDescent="0.35">
      <c r="A901" t="str">
        <f>IF('Board Summary'!$B$5="","",'Board Summary'!$B$5)</f>
        <v/>
      </c>
      <c r="B901" t="str">
        <f>IF('Board Summary'!$B$6="","",'Board Summary'!$B$6)</f>
        <v/>
      </c>
      <c r="C901" t="str">
        <f>IF('Board Summary'!$B$7="","",'Board Summary'!$B$7)</f>
        <v/>
      </c>
      <c r="D901" t="str">
        <f>IF('Board Summary'!$B$8="","",'Board Summary'!$B$8)</f>
        <v/>
      </c>
      <c r="E901" s="33" t="str">
        <f>IF('Board Summary'!$B$9="","",'Board Summary'!$B$9)</f>
        <v/>
      </c>
      <c r="F901" s="33" t="str">
        <f>IF('Board Summary'!$C$9="","",'Board Summary'!$C$9)</f>
        <v/>
      </c>
      <c r="G901" s="33" t="str">
        <f>IF('Board Summary'!$E$9="","",'Board Summary'!$E$9)</f>
        <v/>
      </c>
      <c r="H901" t="str">
        <f>'Legacy Export Source'!$A900</f>
        <v>5.1 MS4</v>
      </c>
      <c r="I901" t="str">
        <f>'Legacy Export Source'!$B900</f>
        <v>Not assessed</v>
      </c>
    </row>
    <row r="902" spans="1:9" x14ac:dyDescent="0.35">
      <c r="A902" t="str">
        <f>IF('Board Summary'!$B$5="","",'Board Summary'!$B$5)</f>
        <v/>
      </c>
      <c r="B902" t="str">
        <f>IF('Board Summary'!$B$6="","",'Board Summary'!$B$6)</f>
        <v/>
      </c>
      <c r="C902" t="str">
        <f>IF('Board Summary'!$B$7="","",'Board Summary'!$B$7)</f>
        <v/>
      </c>
      <c r="D902" t="str">
        <f>IF('Board Summary'!$B$8="","",'Board Summary'!$B$8)</f>
        <v/>
      </c>
      <c r="E902" s="33" t="str">
        <f>IF('Board Summary'!$B$9="","",'Board Summary'!$B$9)</f>
        <v/>
      </c>
      <c r="F902" s="33" t="str">
        <f>IF('Board Summary'!$C$9="","",'Board Summary'!$C$9)</f>
        <v/>
      </c>
      <c r="G902" s="33" t="str">
        <f>IF('Board Summary'!$E$9="","",'Board Summary'!$E$9)</f>
        <v/>
      </c>
      <c r="H902" t="str">
        <f>'Legacy Export Source'!$A901</f>
        <v>5.1 MS5</v>
      </c>
      <c r="I902" t="str">
        <f>'Legacy Export Source'!$B901</f>
        <v>Not assessed</v>
      </c>
    </row>
    <row r="903" spans="1:9" x14ac:dyDescent="0.35">
      <c r="A903" t="str">
        <f>IF('Board Summary'!$B$5="","",'Board Summary'!$B$5)</f>
        <v/>
      </c>
      <c r="B903" t="str">
        <f>IF('Board Summary'!$B$6="","",'Board Summary'!$B$6)</f>
        <v/>
      </c>
      <c r="C903" t="str">
        <f>IF('Board Summary'!$B$7="","",'Board Summary'!$B$7)</f>
        <v/>
      </c>
      <c r="D903" t="str">
        <f>IF('Board Summary'!$B$8="","",'Board Summary'!$B$8)</f>
        <v/>
      </c>
      <c r="E903" s="33" t="str">
        <f>IF('Board Summary'!$B$9="","",'Board Summary'!$B$9)</f>
        <v/>
      </c>
      <c r="F903" s="33" t="str">
        <f>IF('Board Summary'!$C$9="","",'Board Summary'!$C$9)</f>
        <v/>
      </c>
      <c r="G903" s="33" t="str">
        <f>IF('Board Summary'!$E$9="","",'Board Summary'!$E$9)</f>
        <v/>
      </c>
      <c r="H903" t="str">
        <f>'Legacy Export Source'!$A902</f>
        <v>5.1 MS6</v>
      </c>
      <c r="I903" t="str">
        <f>'Legacy Export Source'!$B902</f>
        <v>Not assessed</v>
      </c>
    </row>
    <row r="904" spans="1:9" x14ac:dyDescent="0.35">
      <c r="A904" t="str">
        <f>IF('Board Summary'!$B$5="","",'Board Summary'!$B$5)</f>
        <v/>
      </c>
      <c r="B904" t="str">
        <f>IF('Board Summary'!$B$6="","",'Board Summary'!$B$6)</f>
        <v/>
      </c>
      <c r="C904" t="str">
        <f>IF('Board Summary'!$B$7="","",'Board Summary'!$B$7)</f>
        <v/>
      </c>
      <c r="D904" t="str">
        <f>IF('Board Summary'!$B$8="","",'Board Summary'!$B$8)</f>
        <v/>
      </c>
      <c r="E904" s="33" t="str">
        <f>IF('Board Summary'!$B$9="","",'Board Summary'!$B$9)</f>
        <v/>
      </c>
      <c r="F904" s="33" t="str">
        <f>IF('Board Summary'!$C$9="","",'Board Summary'!$C$9)</f>
        <v/>
      </c>
      <c r="G904" s="33" t="str">
        <f>IF('Board Summary'!$E$9="","",'Board Summary'!$E$9)</f>
        <v/>
      </c>
      <c r="H904" t="str">
        <f>'Legacy Export Source'!$A903</f>
        <v>5.1 MS7</v>
      </c>
      <c r="I904" t="str">
        <f>'Legacy Export Source'!$B903</f>
        <v>Not assessed</v>
      </c>
    </row>
    <row r="905" spans="1:9" x14ac:dyDescent="0.35">
      <c r="A905" t="str">
        <f>IF('Board Summary'!$B$5="","",'Board Summary'!$B$5)</f>
        <v/>
      </c>
      <c r="B905" t="str">
        <f>IF('Board Summary'!$B$6="","",'Board Summary'!$B$6)</f>
        <v/>
      </c>
      <c r="C905" t="str">
        <f>IF('Board Summary'!$B$7="","",'Board Summary'!$B$7)</f>
        <v/>
      </c>
      <c r="D905" t="str">
        <f>IF('Board Summary'!$B$8="","",'Board Summary'!$B$8)</f>
        <v/>
      </c>
      <c r="E905" s="33" t="str">
        <f>IF('Board Summary'!$B$9="","",'Board Summary'!$B$9)</f>
        <v/>
      </c>
      <c r="F905" s="33" t="str">
        <f>IF('Board Summary'!$C$9="","",'Board Summary'!$C$9)</f>
        <v/>
      </c>
      <c r="G905" s="33" t="str">
        <f>IF('Board Summary'!$E$9="","",'Board Summary'!$E$9)</f>
        <v/>
      </c>
      <c r="H905" t="str">
        <f>'Legacy Export Source'!$A904</f>
        <v>5.1 MS8</v>
      </c>
      <c r="I905" t="str">
        <f>'Legacy Export Source'!$B904</f>
        <v>Not assessed</v>
      </c>
    </row>
    <row r="906" spans="1:9" x14ac:dyDescent="0.35">
      <c r="A906" t="str">
        <f>IF('Board Summary'!$B$5="","",'Board Summary'!$B$5)</f>
        <v/>
      </c>
      <c r="B906" t="str">
        <f>IF('Board Summary'!$B$6="","",'Board Summary'!$B$6)</f>
        <v/>
      </c>
      <c r="C906" t="str">
        <f>IF('Board Summary'!$B$7="","",'Board Summary'!$B$7)</f>
        <v/>
      </c>
      <c r="D906" t="str">
        <f>IF('Board Summary'!$B$8="","",'Board Summary'!$B$8)</f>
        <v/>
      </c>
      <c r="E906" s="33" t="str">
        <f>IF('Board Summary'!$B$9="","",'Board Summary'!$B$9)</f>
        <v/>
      </c>
      <c r="F906" s="33" t="str">
        <f>IF('Board Summary'!$C$9="","",'Board Summary'!$C$9)</f>
        <v/>
      </c>
      <c r="G906" s="33" t="str">
        <f>IF('Board Summary'!$E$9="","",'Board Summary'!$E$9)</f>
        <v/>
      </c>
      <c r="H906" t="str">
        <f>'Legacy Export Source'!$A905</f>
        <v>5.1 MS9</v>
      </c>
      <c r="I906" t="str">
        <f>'Legacy Export Source'!$B905</f>
        <v>Not assessed</v>
      </c>
    </row>
    <row r="907" spans="1:9" x14ac:dyDescent="0.35">
      <c r="A907" t="str">
        <f>IF('Board Summary'!$B$5="","",'Board Summary'!$B$5)</f>
        <v/>
      </c>
      <c r="B907" t="str">
        <f>IF('Board Summary'!$B$6="","",'Board Summary'!$B$6)</f>
        <v/>
      </c>
      <c r="C907" t="str">
        <f>IF('Board Summary'!$B$7="","",'Board Summary'!$B$7)</f>
        <v/>
      </c>
      <c r="D907" t="str">
        <f>IF('Board Summary'!$B$8="","",'Board Summary'!$B$8)</f>
        <v/>
      </c>
      <c r="E907" s="33" t="str">
        <f>IF('Board Summary'!$B$9="","",'Board Summary'!$B$9)</f>
        <v/>
      </c>
      <c r="F907" s="33" t="str">
        <f>IF('Board Summary'!$C$9="","",'Board Summary'!$C$9)</f>
        <v/>
      </c>
      <c r="G907" s="33" t="str">
        <f>IF('Board Summary'!$E$9="","",'Board Summary'!$E$9)</f>
        <v/>
      </c>
      <c r="H907" t="str">
        <f>'Legacy Export Source'!$A906</f>
        <v>5.1 MS10</v>
      </c>
      <c r="I907" t="str">
        <f>'Legacy Export Source'!$B906</f>
        <v>Not assessed</v>
      </c>
    </row>
    <row r="908" spans="1:9" x14ac:dyDescent="0.35">
      <c r="A908" t="str">
        <f>IF('Board Summary'!$B$5="","",'Board Summary'!$B$5)</f>
        <v/>
      </c>
      <c r="B908" t="str">
        <f>IF('Board Summary'!$B$6="","",'Board Summary'!$B$6)</f>
        <v/>
      </c>
      <c r="C908" t="str">
        <f>IF('Board Summary'!$B$7="","",'Board Summary'!$B$7)</f>
        <v/>
      </c>
      <c r="D908" t="str">
        <f>IF('Board Summary'!$B$8="","",'Board Summary'!$B$8)</f>
        <v/>
      </c>
      <c r="E908" s="33" t="str">
        <f>IF('Board Summary'!$B$9="","",'Board Summary'!$B$9)</f>
        <v/>
      </c>
      <c r="F908" s="33" t="str">
        <f>IF('Board Summary'!$C$9="","",'Board Summary'!$C$9)</f>
        <v/>
      </c>
      <c r="G908" s="33" t="str">
        <f>IF('Board Summary'!$E$9="","",'Board Summary'!$E$9)</f>
        <v/>
      </c>
      <c r="H908" t="str">
        <f>'Legacy Export Source'!$A907</f>
        <v>5.1 MS11</v>
      </c>
      <c r="I908" t="str">
        <f>'Legacy Export Source'!$B907</f>
        <v>Not assessed</v>
      </c>
    </row>
    <row r="909" spans="1:9" x14ac:dyDescent="0.35">
      <c r="A909" t="str">
        <f>IF('Board Summary'!$B$5="","",'Board Summary'!$B$5)</f>
        <v/>
      </c>
      <c r="B909" t="str">
        <f>IF('Board Summary'!$B$6="","",'Board Summary'!$B$6)</f>
        <v/>
      </c>
      <c r="C909" t="str">
        <f>IF('Board Summary'!$B$7="","",'Board Summary'!$B$7)</f>
        <v/>
      </c>
      <c r="D909" t="str">
        <f>IF('Board Summary'!$B$8="","",'Board Summary'!$B$8)</f>
        <v/>
      </c>
      <c r="E909" s="33" t="str">
        <f>IF('Board Summary'!$B$9="","",'Board Summary'!$B$9)</f>
        <v/>
      </c>
      <c r="F909" s="33" t="str">
        <f>IF('Board Summary'!$C$9="","",'Board Summary'!$C$9)</f>
        <v/>
      </c>
      <c r="G909" s="33" t="str">
        <f>IF('Board Summary'!$E$9="","",'Board Summary'!$E$9)</f>
        <v/>
      </c>
      <c r="H909" t="str">
        <f>'Legacy Export Source'!$A908</f>
        <v>5.1 QR1</v>
      </c>
      <c r="I909" t="str">
        <f>'Legacy Export Source'!$B908</f>
        <v>Not assessed</v>
      </c>
    </row>
    <row r="910" spans="1:9" x14ac:dyDescent="0.35">
      <c r="A910" t="str">
        <f>IF('Board Summary'!$B$5="","",'Board Summary'!$B$5)</f>
        <v/>
      </c>
      <c r="B910" t="str">
        <f>IF('Board Summary'!$B$6="","",'Board Summary'!$B$6)</f>
        <v/>
      </c>
      <c r="C910" t="str">
        <f>IF('Board Summary'!$B$7="","",'Board Summary'!$B$7)</f>
        <v/>
      </c>
      <c r="D910" t="str">
        <f>IF('Board Summary'!$B$8="","",'Board Summary'!$B$8)</f>
        <v/>
      </c>
      <c r="E910" s="33" t="str">
        <f>IF('Board Summary'!$B$9="","",'Board Summary'!$B$9)</f>
        <v/>
      </c>
      <c r="F910" s="33" t="str">
        <f>IF('Board Summary'!$C$9="","",'Board Summary'!$C$9)</f>
        <v/>
      </c>
      <c r="G910" s="33" t="str">
        <f>IF('Board Summary'!$E$9="","",'Board Summary'!$E$9)</f>
        <v/>
      </c>
      <c r="H910" t="str">
        <f>'Legacy Export Source'!$A909</f>
        <v>5.1 QR2</v>
      </c>
      <c r="I910" t="str">
        <f>'Legacy Export Source'!$B909</f>
        <v>Not assessed</v>
      </c>
    </row>
    <row r="911" spans="1:9" x14ac:dyDescent="0.35">
      <c r="A911" t="str">
        <f>IF('Board Summary'!$B$5="","",'Board Summary'!$B$5)</f>
        <v/>
      </c>
      <c r="B911" t="str">
        <f>IF('Board Summary'!$B$6="","",'Board Summary'!$B$6)</f>
        <v/>
      </c>
      <c r="C911" t="str">
        <f>IF('Board Summary'!$B$7="","",'Board Summary'!$B$7)</f>
        <v/>
      </c>
      <c r="D911" t="str">
        <f>IF('Board Summary'!$B$8="","",'Board Summary'!$B$8)</f>
        <v/>
      </c>
      <c r="E911" s="33" t="str">
        <f>IF('Board Summary'!$B$9="","",'Board Summary'!$B$9)</f>
        <v/>
      </c>
      <c r="F911" s="33" t="str">
        <f>IF('Board Summary'!$C$9="","",'Board Summary'!$C$9)</f>
        <v/>
      </c>
      <c r="G911" s="33" t="str">
        <f>IF('Board Summary'!$E$9="","",'Board Summary'!$E$9)</f>
        <v/>
      </c>
      <c r="H911" t="str">
        <f>'Legacy Export Source'!$A910</f>
        <v>5.1 QR3</v>
      </c>
      <c r="I911" t="str">
        <f>'Legacy Export Source'!$B910</f>
        <v>Not assessed</v>
      </c>
    </row>
    <row r="912" spans="1:9" x14ac:dyDescent="0.35">
      <c r="A912" t="str">
        <f>IF('Board Summary'!$B$5="","",'Board Summary'!$B$5)</f>
        <v/>
      </c>
      <c r="B912" t="str">
        <f>IF('Board Summary'!$B$6="","",'Board Summary'!$B$6)</f>
        <v/>
      </c>
      <c r="C912" t="str">
        <f>IF('Board Summary'!$B$7="","",'Board Summary'!$B$7)</f>
        <v/>
      </c>
      <c r="D912" t="str">
        <f>IF('Board Summary'!$B$8="","",'Board Summary'!$B$8)</f>
        <v/>
      </c>
      <c r="E912" s="33" t="str">
        <f>IF('Board Summary'!$B$9="","",'Board Summary'!$B$9)</f>
        <v/>
      </c>
      <c r="F912" s="33" t="str">
        <f>IF('Board Summary'!$C$9="","",'Board Summary'!$C$9)</f>
        <v/>
      </c>
      <c r="G912" s="33" t="str">
        <f>IF('Board Summary'!$E$9="","",'Board Summary'!$E$9)</f>
        <v/>
      </c>
      <c r="H912" t="str">
        <f>'Legacy Export Source'!$A911</f>
        <v>5.1 QR4</v>
      </c>
      <c r="I912" t="str">
        <f>'Legacy Export Source'!$B911</f>
        <v>Not assessed</v>
      </c>
    </row>
    <row r="913" spans="1:9" x14ac:dyDescent="0.35">
      <c r="A913" t="str">
        <f>IF('Board Summary'!$B$5="","",'Board Summary'!$B$5)</f>
        <v/>
      </c>
      <c r="B913" t="str">
        <f>IF('Board Summary'!$B$6="","",'Board Summary'!$B$6)</f>
        <v/>
      </c>
      <c r="C913" t="str">
        <f>IF('Board Summary'!$B$7="","",'Board Summary'!$B$7)</f>
        <v/>
      </c>
      <c r="D913" t="str">
        <f>IF('Board Summary'!$B$8="","",'Board Summary'!$B$8)</f>
        <v/>
      </c>
      <c r="E913" s="33" t="str">
        <f>IF('Board Summary'!$B$9="","",'Board Summary'!$B$9)</f>
        <v/>
      </c>
      <c r="F913" s="33" t="str">
        <f>IF('Board Summary'!$C$9="","",'Board Summary'!$C$9)</f>
        <v/>
      </c>
      <c r="G913" s="33" t="str">
        <f>IF('Board Summary'!$E$9="","",'Board Summary'!$E$9)</f>
        <v/>
      </c>
      <c r="H913" t="str">
        <f>'Legacy Export Source'!$A912</f>
        <v>5.2 MS1</v>
      </c>
      <c r="I913" t="str">
        <f>'Legacy Export Source'!$B912</f>
        <v>Not assessed</v>
      </c>
    </row>
    <row r="914" spans="1:9" x14ac:dyDescent="0.35">
      <c r="A914" t="str">
        <f>IF('Board Summary'!$B$5="","",'Board Summary'!$B$5)</f>
        <v/>
      </c>
      <c r="B914" t="str">
        <f>IF('Board Summary'!$B$6="","",'Board Summary'!$B$6)</f>
        <v/>
      </c>
      <c r="C914" t="str">
        <f>IF('Board Summary'!$B$7="","",'Board Summary'!$B$7)</f>
        <v/>
      </c>
      <c r="D914" t="str">
        <f>IF('Board Summary'!$B$8="","",'Board Summary'!$B$8)</f>
        <v/>
      </c>
      <c r="E914" s="33" t="str">
        <f>IF('Board Summary'!$B$9="","",'Board Summary'!$B$9)</f>
        <v/>
      </c>
      <c r="F914" s="33" t="str">
        <f>IF('Board Summary'!$C$9="","",'Board Summary'!$C$9)</f>
        <v/>
      </c>
      <c r="G914" s="33" t="str">
        <f>IF('Board Summary'!$E$9="","",'Board Summary'!$E$9)</f>
        <v/>
      </c>
      <c r="H914" t="str">
        <f>'Legacy Export Source'!$A913</f>
        <v>5.2 MS2</v>
      </c>
      <c r="I914" t="str">
        <f>'Legacy Export Source'!$B913</f>
        <v>Not assessed</v>
      </c>
    </row>
    <row r="915" spans="1:9" x14ac:dyDescent="0.35">
      <c r="A915" t="str">
        <f>IF('Board Summary'!$B$5="","",'Board Summary'!$B$5)</f>
        <v/>
      </c>
      <c r="B915" t="str">
        <f>IF('Board Summary'!$B$6="","",'Board Summary'!$B$6)</f>
        <v/>
      </c>
      <c r="C915" t="str">
        <f>IF('Board Summary'!$B$7="","",'Board Summary'!$B$7)</f>
        <v/>
      </c>
      <c r="D915" t="str">
        <f>IF('Board Summary'!$B$8="","",'Board Summary'!$B$8)</f>
        <v/>
      </c>
      <c r="E915" s="33" t="str">
        <f>IF('Board Summary'!$B$9="","",'Board Summary'!$B$9)</f>
        <v/>
      </c>
      <c r="F915" s="33" t="str">
        <f>IF('Board Summary'!$C$9="","",'Board Summary'!$C$9)</f>
        <v/>
      </c>
      <c r="G915" s="33" t="str">
        <f>IF('Board Summary'!$E$9="","",'Board Summary'!$E$9)</f>
        <v/>
      </c>
      <c r="H915" t="str">
        <f>'Legacy Export Source'!$A914</f>
        <v>5.2 MS3</v>
      </c>
      <c r="I915" t="str">
        <f>'Legacy Export Source'!$B914</f>
        <v>Not assessed</v>
      </c>
    </row>
    <row r="916" spans="1:9" x14ac:dyDescent="0.35">
      <c r="A916" t="str">
        <f>IF('Board Summary'!$B$5="","",'Board Summary'!$B$5)</f>
        <v/>
      </c>
      <c r="B916" t="str">
        <f>IF('Board Summary'!$B$6="","",'Board Summary'!$B$6)</f>
        <v/>
      </c>
      <c r="C916" t="str">
        <f>IF('Board Summary'!$B$7="","",'Board Summary'!$B$7)</f>
        <v/>
      </c>
      <c r="D916" t="str">
        <f>IF('Board Summary'!$B$8="","",'Board Summary'!$B$8)</f>
        <v/>
      </c>
      <c r="E916" s="33" t="str">
        <f>IF('Board Summary'!$B$9="","",'Board Summary'!$B$9)</f>
        <v/>
      </c>
      <c r="F916" s="33" t="str">
        <f>IF('Board Summary'!$C$9="","",'Board Summary'!$C$9)</f>
        <v/>
      </c>
      <c r="G916" s="33" t="str">
        <f>IF('Board Summary'!$E$9="","",'Board Summary'!$E$9)</f>
        <v/>
      </c>
      <c r="H916" t="str">
        <f>'Legacy Export Source'!$A915</f>
        <v>5.2 MS4</v>
      </c>
      <c r="I916" t="str">
        <f>'Legacy Export Source'!$B915</f>
        <v>Not assessed</v>
      </c>
    </row>
    <row r="917" spans="1:9" x14ac:dyDescent="0.35">
      <c r="A917" t="str">
        <f>IF('Board Summary'!$B$5="","",'Board Summary'!$B$5)</f>
        <v/>
      </c>
      <c r="B917" t="str">
        <f>IF('Board Summary'!$B$6="","",'Board Summary'!$B$6)</f>
        <v/>
      </c>
      <c r="C917" t="str">
        <f>IF('Board Summary'!$B$7="","",'Board Summary'!$B$7)</f>
        <v/>
      </c>
      <c r="D917" t="str">
        <f>IF('Board Summary'!$B$8="","",'Board Summary'!$B$8)</f>
        <v/>
      </c>
      <c r="E917" s="33" t="str">
        <f>IF('Board Summary'!$B$9="","",'Board Summary'!$B$9)</f>
        <v/>
      </c>
      <c r="F917" s="33" t="str">
        <f>IF('Board Summary'!$C$9="","",'Board Summary'!$C$9)</f>
        <v/>
      </c>
      <c r="G917" s="33" t="str">
        <f>IF('Board Summary'!$E$9="","",'Board Summary'!$E$9)</f>
        <v/>
      </c>
      <c r="H917" t="str">
        <f>'Legacy Export Source'!$A916</f>
        <v>5.2 MS5</v>
      </c>
      <c r="I917" t="str">
        <f>'Legacy Export Source'!$B916</f>
        <v>Not assessed</v>
      </c>
    </row>
    <row r="918" spans="1:9" x14ac:dyDescent="0.35">
      <c r="A918" t="str">
        <f>IF('Board Summary'!$B$5="","",'Board Summary'!$B$5)</f>
        <v/>
      </c>
      <c r="B918" t="str">
        <f>IF('Board Summary'!$B$6="","",'Board Summary'!$B$6)</f>
        <v/>
      </c>
      <c r="C918" t="str">
        <f>IF('Board Summary'!$B$7="","",'Board Summary'!$B$7)</f>
        <v/>
      </c>
      <c r="D918" t="str">
        <f>IF('Board Summary'!$B$8="","",'Board Summary'!$B$8)</f>
        <v/>
      </c>
      <c r="E918" s="33" t="str">
        <f>IF('Board Summary'!$B$9="","",'Board Summary'!$B$9)</f>
        <v/>
      </c>
      <c r="F918" s="33" t="str">
        <f>IF('Board Summary'!$C$9="","",'Board Summary'!$C$9)</f>
        <v/>
      </c>
      <c r="G918" s="33" t="str">
        <f>IF('Board Summary'!$E$9="","",'Board Summary'!$E$9)</f>
        <v/>
      </c>
      <c r="H918" t="str">
        <f>'Legacy Export Source'!$A917</f>
        <v>5.2 QR1</v>
      </c>
      <c r="I918" t="str">
        <f>'Legacy Export Source'!$B917</f>
        <v>Not assessed</v>
      </c>
    </row>
    <row r="919" spans="1:9" x14ac:dyDescent="0.35">
      <c r="A919" t="str">
        <f>IF('Board Summary'!$B$5="","",'Board Summary'!$B$5)</f>
        <v/>
      </c>
      <c r="B919" t="str">
        <f>IF('Board Summary'!$B$6="","",'Board Summary'!$B$6)</f>
        <v/>
      </c>
      <c r="C919" t="str">
        <f>IF('Board Summary'!$B$7="","",'Board Summary'!$B$7)</f>
        <v/>
      </c>
      <c r="D919" t="str">
        <f>IF('Board Summary'!$B$8="","",'Board Summary'!$B$8)</f>
        <v/>
      </c>
      <c r="E919" s="33" t="str">
        <f>IF('Board Summary'!$B$9="","",'Board Summary'!$B$9)</f>
        <v/>
      </c>
      <c r="F919" s="33" t="str">
        <f>IF('Board Summary'!$C$9="","",'Board Summary'!$C$9)</f>
        <v/>
      </c>
      <c r="G919" s="33" t="str">
        <f>IF('Board Summary'!$E$9="","",'Board Summary'!$E$9)</f>
        <v/>
      </c>
      <c r="H919" t="str">
        <f>'Legacy Export Source'!$A918</f>
        <v>5.2 QR2</v>
      </c>
      <c r="I919" t="str">
        <f>'Legacy Export Source'!$B918</f>
        <v>Not assessed</v>
      </c>
    </row>
    <row r="920" spans="1:9" x14ac:dyDescent="0.35">
      <c r="A920" t="str">
        <f>IF('Board Summary'!$B$5="","",'Board Summary'!$B$5)</f>
        <v/>
      </c>
      <c r="B920" t="str">
        <f>IF('Board Summary'!$B$6="","",'Board Summary'!$B$6)</f>
        <v/>
      </c>
      <c r="C920" t="str">
        <f>IF('Board Summary'!$B$7="","",'Board Summary'!$B$7)</f>
        <v/>
      </c>
      <c r="D920" t="str">
        <f>IF('Board Summary'!$B$8="","",'Board Summary'!$B$8)</f>
        <v/>
      </c>
      <c r="E920" s="33" t="str">
        <f>IF('Board Summary'!$B$9="","",'Board Summary'!$B$9)</f>
        <v/>
      </c>
      <c r="F920" s="33" t="str">
        <f>IF('Board Summary'!$C$9="","",'Board Summary'!$C$9)</f>
        <v/>
      </c>
      <c r="G920" s="33" t="str">
        <f>IF('Board Summary'!$E$9="","",'Board Summary'!$E$9)</f>
        <v/>
      </c>
      <c r="H920" t="str">
        <f>'Legacy Export Source'!$A919</f>
        <v>5.2 QR3</v>
      </c>
      <c r="I920" t="str">
        <f>'Legacy Export Source'!$B919</f>
        <v>Not assessed</v>
      </c>
    </row>
    <row r="921" spans="1:9" x14ac:dyDescent="0.35">
      <c r="A921" t="str">
        <f>IF('Board Summary'!$B$5="","",'Board Summary'!$B$5)</f>
        <v/>
      </c>
      <c r="B921" t="str">
        <f>IF('Board Summary'!$B$6="","",'Board Summary'!$B$6)</f>
        <v/>
      </c>
      <c r="C921" t="str">
        <f>IF('Board Summary'!$B$7="","",'Board Summary'!$B$7)</f>
        <v/>
      </c>
      <c r="D921" t="str">
        <f>IF('Board Summary'!$B$8="","",'Board Summary'!$B$8)</f>
        <v/>
      </c>
      <c r="E921" s="33" t="str">
        <f>IF('Board Summary'!$B$9="","",'Board Summary'!$B$9)</f>
        <v/>
      </c>
      <c r="F921" s="33" t="str">
        <f>IF('Board Summary'!$C$9="","",'Board Summary'!$C$9)</f>
        <v/>
      </c>
      <c r="G921" s="33" t="str">
        <f>IF('Board Summary'!$E$9="","",'Board Summary'!$E$9)</f>
        <v/>
      </c>
      <c r="H921" t="str">
        <f>'Legacy Export Source'!$A920</f>
        <v>5.3 MS1</v>
      </c>
      <c r="I921" t="str">
        <f>'Legacy Export Source'!$B920</f>
        <v>Not assessed</v>
      </c>
    </row>
    <row r="922" spans="1:9" x14ac:dyDescent="0.35">
      <c r="A922" t="str">
        <f>IF('Board Summary'!$B$5="","",'Board Summary'!$B$5)</f>
        <v/>
      </c>
      <c r="B922" t="str">
        <f>IF('Board Summary'!$B$6="","",'Board Summary'!$B$6)</f>
        <v/>
      </c>
      <c r="C922" t="str">
        <f>IF('Board Summary'!$B$7="","",'Board Summary'!$B$7)</f>
        <v/>
      </c>
      <c r="D922" t="str">
        <f>IF('Board Summary'!$B$8="","",'Board Summary'!$B$8)</f>
        <v/>
      </c>
      <c r="E922" s="33" t="str">
        <f>IF('Board Summary'!$B$9="","",'Board Summary'!$B$9)</f>
        <v/>
      </c>
      <c r="F922" s="33" t="str">
        <f>IF('Board Summary'!$C$9="","",'Board Summary'!$C$9)</f>
        <v/>
      </c>
      <c r="G922" s="33" t="str">
        <f>IF('Board Summary'!$E$9="","",'Board Summary'!$E$9)</f>
        <v/>
      </c>
      <c r="H922" t="str">
        <f>'Legacy Export Source'!$A921</f>
        <v>5.3 MS2</v>
      </c>
      <c r="I922" t="str">
        <f>'Legacy Export Source'!$B921</f>
        <v>Not assessed</v>
      </c>
    </row>
    <row r="923" spans="1:9" x14ac:dyDescent="0.35">
      <c r="A923" t="str">
        <f>IF('Board Summary'!$B$5="","",'Board Summary'!$B$5)</f>
        <v/>
      </c>
      <c r="B923" t="str">
        <f>IF('Board Summary'!$B$6="","",'Board Summary'!$B$6)</f>
        <v/>
      </c>
      <c r="C923" t="str">
        <f>IF('Board Summary'!$B$7="","",'Board Summary'!$B$7)</f>
        <v/>
      </c>
      <c r="D923" t="str">
        <f>IF('Board Summary'!$B$8="","",'Board Summary'!$B$8)</f>
        <v/>
      </c>
      <c r="E923" s="33" t="str">
        <f>IF('Board Summary'!$B$9="","",'Board Summary'!$B$9)</f>
        <v/>
      </c>
      <c r="F923" s="33" t="str">
        <f>IF('Board Summary'!$C$9="","",'Board Summary'!$C$9)</f>
        <v/>
      </c>
      <c r="G923" s="33" t="str">
        <f>IF('Board Summary'!$E$9="","",'Board Summary'!$E$9)</f>
        <v/>
      </c>
      <c r="H923" t="str">
        <f>'Legacy Export Source'!$A922</f>
        <v>5.3 MS3</v>
      </c>
      <c r="I923" t="str">
        <f>'Legacy Export Source'!$B922</f>
        <v>Not assessed</v>
      </c>
    </row>
    <row r="924" spans="1:9" x14ac:dyDescent="0.35">
      <c r="A924" t="str">
        <f>IF('Board Summary'!$B$5="","",'Board Summary'!$B$5)</f>
        <v/>
      </c>
      <c r="B924" t="str">
        <f>IF('Board Summary'!$B$6="","",'Board Summary'!$B$6)</f>
        <v/>
      </c>
      <c r="C924" t="str">
        <f>IF('Board Summary'!$B$7="","",'Board Summary'!$B$7)</f>
        <v/>
      </c>
      <c r="D924" t="str">
        <f>IF('Board Summary'!$B$8="","",'Board Summary'!$B$8)</f>
        <v/>
      </c>
      <c r="E924" s="33" t="str">
        <f>IF('Board Summary'!$B$9="","",'Board Summary'!$B$9)</f>
        <v/>
      </c>
      <c r="F924" s="33" t="str">
        <f>IF('Board Summary'!$C$9="","",'Board Summary'!$C$9)</f>
        <v/>
      </c>
      <c r="G924" s="33" t="str">
        <f>IF('Board Summary'!$E$9="","",'Board Summary'!$E$9)</f>
        <v/>
      </c>
      <c r="H924" t="str">
        <f>'Legacy Export Source'!$A923</f>
        <v>5.3 MS4</v>
      </c>
      <c r="I924" t="str">
        <f>'Legacy Export Source'!$B923</f>
        <v>Not assessed</v>
      </c>
    </row>
    <row r="925" spans="1:9" x14ac:dyDescent="0.35">
      <c r="A925" t="str">
        <f>IF('Board Summary'!$B$5="","",'Board Summary'!$B$5)</f>
        <v/>
      </c>
      <c r="B925" t="str">
        <f>IF('Board Summary'!$B$6="","",'Board Summary'!$B$6)</f>
        <v/>
      </c>
      <c r="C925" t="str">
        <f>IF('Board Summary'!$B$7="","",'Board Summary'!$B$7)</f>
        <v/>
      </c>
      <c r="D925" t="str">
        <f>IF('Board Summary'!$B$8="","",'Board Summary'!$B$8)</f>
        <v/>
      </c>
      <c r="E925" s="33" t="str">
        <f>IF('Board Summary'!$B$9="","",'Board Summary'!$B$9)</f>
        <v/>
      </c>
      <c r="F925" s="33" t="str">
        <f>IF('Board Summary'!$C$9="","",'Board Summary'!$C$9)</f>
        <v/>
      </c>
      <c r="G925" s="33" t="str">
        <f>IF('Board Summary'!$E$9="","",'Board Summary'!$E$9)</f>
        <v/>
      </c>
      <c r="H925" t="str">
        <f>'Legacy Export Source'!$A924</f>
        <v>5.3 MS5</v>
      </c>
      <c r="I925" t="str">
        <f>'Legacy Export Source'!$B924</f>
        <v>Not assessed</v>
      </c>
    </row>
    <row r="926" spans="1:9" x14ac:dyDescent="0.35">
      <c r="A926" t="str">
        <f>IF('Board Summary'!$B$5="","",'Board Summary'!$B$5)</f>
        <v/>
      </c>
      <c r="B926" t="str">
        <f>IF('Board Summary'!$B$6="","",'Board Summary'!$B$6)</f>
        <v/>
      </c>
      <c r="C926" t="str">
        <f>IF('Board Summary'!$B$7="","",'Board Summary'!$B$7)</f>
        <v/>
      </c>
      <c r="D926" t="str">
        <f>IF('Board Summary'!$B$8="","",'Board Summary'!$B$8)</f>
        <v/>
      </c>
      <c r="E926" s="33" t="str">
        <f>IF('Board Summary'!$B$9="","",'Board Summary'!$B$9)</f>
        <v/>
      </c>
      <c r="F926" s="33" t="str">
        <f>IF('Board Summary'!$C$9="","",'Board Summary'!$C$9)</f>
        <v/>
      </c>
      <c r="G926" s="33" t="str">
        <f>IF('Board Summary'!$E$9="","",'Board Summary'!$E$9)</f>
        <v/>
      </c>
      <c r="H926" t="str">
        <f>'Legacy Export Source'!$A925</f>
        <v>5.3 QR1</v>
      </c>
      <c r="I926" t="str">
        <f>'Legacy Export Source'!$B925</f>
        <v>Not assessed</v>
      </c>
    </row>
    <row r="927" spans="1:9" x14ac:dyDescent="0.35">
      <c r="A927" t="str">
        <f>IF('Board Summary'!$B$5="","",'Board Summary'!$B$5)</f>
        <v/>
      </c>
      <c r="B927" t="str">
        <f>IF('Board Summary'!$B$6="","",'Board Summary'!$B$6)</f>
        <v/>
      </c>
      <c r="C927" t="str">
        <f>IF('Board Summary'!$B$7="","",'Board Summary'!$B$7)</f>
        <v/>
      </c>
      <c r="D927" t="str">
        <f>IF('Board Summary'!$B$8="","",'Board Summary'!$B$8)</f>
        <v/>
      </c>
      <c r="E927" s="33" t="str">
        <f>IF('Board Summary'!$B$9="","",'Board Summary'!$B$9)</f>
        <v/>
      </c>
      <c r="F927" s="33" t="str">
        <f>IF('Board Summary'!$C$9="","",'Board Summary'!$C$9)</f>
        <v/>
      </c>
      <c r="G927" s="33" t="str">
        <f>IF('Board Summary'!$E$9="","",'Board Summary'!$E$9)</f>
        <v/>
      </c>
      <c r="H927" t="str">
        <f>'Legacy Export Source'!$A926</f>
        <v>5.3 QR2</v>
      </c>
      <c r="I927" t="str">
        <f>'Legacy Export Source'!$B926</f>
        <v>Not assessed</v>
      </c>
    </row>
    <row r="928" spans="1:9" x14ac:dyDescent="0.35">
      <c r="A928" t="str">
        <f>IF('Board Summary'!$B$5="","",'Board Summary'!$B$5)</f>
        <v/>
      </c>
      <c r="B928" t="str">
        <f>IF('Board Summary'!$B$6="","",'Board Summary'!$B$6)</f>
        <v/>
      </c>
      <c r="C928" t="str">
        <f>IF('Board Summary'!$B$7="","",'Board Summary'!$B$7)</f>
        <v/>
      </c>
      <c r="D928" t="str">
        <f>IF('Board Summary'!$B$8="","",'Board Summary'!$B$8)</f>
        <v/>
      </c>
      <c r="E928" s="33" t="str">
        <f>IF('Board Summary'!$B$9="","",'Board Summary'!$B$9)</f>
        <v/>
      </c>
      <c r="F928" s="33" t="str">
        <f>IF('Board Summary'!$C$9="","",'Board Summary'!$C$9)</f>
        <v/>
      </c>
      <c r="G928" s="33" t="str">
        <f>IF('Board Summary'!$E$9="","",'Board Summary'!$E$9)</f>
        <v/>
      </c>
      <c r="H928" t="str">
        <f>'Legacy Export Source'!$A927</f>
        <v>5.3 QR3</v>
      </c>
      <c r="I928" t="str">
        <f>'Legacy Export Source'!$B927</f>
        <v>Not assessed</v>
      </c>
    </row>
    <row r="929" spans="1:9" x14ac:dyDescent="0.35">
      <c r="A929" t="str">
        <f>IF('Board Summary'!$B$5="","",'Board Summary'!$B$5)</f>
        <v/>
      </c>
      <c r="B929" t="str">
        <f>IF('Board Summary'!$B$6="","",'Board Summary'!$B$6)</f>
        <v/>
      </c>
      <c r="C929" t="str">
        <f>IF('Board Summary'!$B$7="","",'Board Summary'!$B$7)</f>
        <v/>
      </c>
      <c r="D929" t="str">
        <f>IF('Board Summary'!$B$8="","",'Board Summary'!$B$8)</f>
        <v/>
      </c>
      <c r="E929" s="33" t="str">
        <f>IF('Board Summary'!$B$9="","",'Board Summary'!$B$9)</f>
        <v/>
      </c>
      <c r="F929" s="33" t="str">
        <f>IF('Board Summary'!$C$9="","",'Board Summary'!$C$9)</f>
        <v/>
      </c>
      <c r="G929" s="33" t="str">
        <f>IF('Board Summary'!$E$9="","",'Board Summary'!$E$9)</f>
        <v/>
      </c>
      <c r="H929" t="str">
        <f>'Legacy Export Source'!$A928</f>
        <v>5.3 QR4</v>
      </c>
      <c r="I929" t="str">
        <f>'Legacy Export Source'!$B928</f>
        <v>Not assessed</v>
      </c>
    </row>
    <row r="930" spans="1:9" x14ac:dyDescent="0.35">
      <c r="A930" t="str">
        <f>IF('Board Summary'!$B$5="","",'Board Summary'!$B$5)</f>
        <v/>
      </c>
      <c r="B930" t="str">
        <f>IF('Board Summary'!$B$6="","",'Board Summary'!$B$6)</f>
        <v/>
      </c>
      <c r="C930" t="str">
        <f>IF('Board Summary'!$B$7="","",'Board Summary'!$B$7)</f>
        <v/>
      </c>
      <c r="D930" t="str">
        <f>IF('Board Summary'!$B$8="","",'Board Summary'!$B$8)</f>
        <v/>
      </c>
      <c r="E930" s="33" t="str">
        <f>IF('Board Summary'!$B$9="","",'Board Summary'!$B$9)</f>
        <v/>
      </c>
      <c r="F930" s="33" t="str">
        <f>IF('Board Summary'!$C$9="","",'Board Summary'!$C$9)</f>
        <v/>
      </c>
      <c r="G930" s="33" t="str">
        <f>IF('Board Summary'!$E$9="","",'Board Summary'!$E$9)</f>
        <v/>
      </c>
      <c r="H930" t="str">
        <f>'Legacy Export Source'!$A929</f>
        <v>5.3 QR5</v>
      </c>
      <c r="I930" t="str">
        <f>'Legacy Export Source'!$B929</f>
        <v>Not assessed</v>
      </c>
    </row>
    <row r="931" spans="1:9" x14ac:dyDescent="0.35">
      <c r="A931" t="str">
        <f>IF('Board Summary'!$B$5="","",'Board Summary'!$B$5)</f>
        <v/>
      </c>
      <c r="B931" t="str">
        <f>IF('Board Summary'!$B$6="","",'Board Summary'!$B$6)</f>
        <v/>
      </c>
      <c r="C931" t="str">
        <f>IF('Board Summary'!$B$7="","",'Board Summary'!$B$7)</f>
        <v/>
      </c>
      <c r="D931" t="str">
        <f>IF('Board Summary'!$B$8="","",'Board Summary'!$B$8)</f>
        <v/>
      </c>
      <c r="E931" s="33" t="str">
        <f>IF('Board Summary'!$B$9="","",'Board Summary'!$B$9)</f>
        <v/>
      </c>
      <c r="F931" s="33" t="str">
        <f>IF('Board Summary'!$C$9="","",'Board Summary'!$C$9)</f>
        <v/>
      </c>
      <c r="G931" s="33" t="str">
        <f>IF('Board Summary'!$E$9="","",'Board Summary'!$E$9)</f>
        <v/>
      </c>
      <c r="H931" t="str">
        <f>'Legacy Export Source'!$A930</f>
        <v>5.3 QR6</v>
      </c>
      <c r="I931" t="str">
        <f>'Legacy Export Source'!$B930</f>
        <v>Not assessed</v>
      </c>
    </row>
    <row r="932" spans="1:9" x14ac:dyDescent="0.35">
      <c r="A932" t="str">
        <f>IF('Board Summary'!$B$5="","",'Board Summary'!$B$5)</f>
        <v/>
      </c>
      <c r="B932" t="str">
        <f>IF('Board Summary'!$B$6="","",'Board Summary'!$B$6)</f>
        <v/>
      </c>
      <c r="C932" t="str">
        <f>IF('Board Summary'!$B$7="","",'Board Summary'!$B$7)</f>
        <v/>
      </c>
      <c r="D932" t="str">
        <f>IF('Board Summary'!$B$8="","",'Board Summary'!$B$8)</f>
        <v/>
      </c>
      <c r="E932" s="33" t="str">
        <f>IF('Board Summary'!$B$9="","",'Board Summary'!$B$9)</f>
        <v/>
      </c>
      <c r="F932" s="33" t="str">
        <f>IF('Board Summary'!$C$9="","",'Board Summary'!$C$9)</f>
        <v/>
      </c>
      <c r="G932" s="33" t="str">
        <f>IF('Board Summary'!$E$9="","",'Board Summary'!$E$9)</f>
        <v/>
      </c>
      <c r="H932" t="str">
        <f>'Legacy Export Source'!$A931</f>
        <v>5.3 QR7</v>
      </c>
      <c r="I932" t="str">
        <f>'Legacy Export Source'!$B931</f>
        <v>Not assessed</v>
      </c>
    </row>
    <row r="933" spans="1:9" x14ac:dyDescent="0.35">
      <c r="A933" t="str">
        <f>IF('Board Summary'!$B$5="","",'Board Summary'!$B$5)</f>
        <v/>
      </c>
      <c r="B933" t="str">
        <f>IF('Board Summary'!$B$6="","",'Board Summary'!$B$6)</f>
        <v/>
      </c>
      <c r="C933" t="str">
        <f>IF('Board Summary'!$B$7="","",'Board Summary'!$B$7)</f>
        <v/>
      </c>
      <c r="D933" t="str">
        <f>IF('Board Summary'!$B$8="","",'Board Summary'!$B$8)</f>
        <v/>
      </c>
      <c r="E933" s="33" t="str">
        <f>IF('Board Summary'!$B$9="","",'Board Summary'!$B$9)</f>
        <v/>
      </c>
      <c r="F933" s="33" t="str">
        <f>IF('Board Summary'!$C$9="","",'Board Summary'!$C$9)</f>
        <v/>
      </c>
      <c r="G933" s="33" t="str">
        <f>IF('Board Summary'!$E$9="","",'Board Summary'!$E$9)</f>
        <v/>
      </c>
      <c r="H933" t="str">
        <f>'Legacy Export Source'!$A932</f>
        <v>5.4 MS1</v>
      </c>
      <c r="I933" t="str">
        <f>'Legacy Export Source'!$B932</f>
        <v>Not assessed</v>
      </c>
    </row>
    <row r="934" spans="1:9" x14ac:dyDescent="0.35">
      <c r="A934" t="str">
        <f>IF('Board Summary'!$B$5="","",'Board Summary'!$B$5)</f>
        <v/>
      </c>
      <c r="B934" t="str">
        <f>IF('Board Summary'!$B$6="","",'Board Summary'!$B$6)</f>
        <v/>
      </c>
      <c r="C934" t="str">
        <f>IF('Board Summary'!$B$7="","",'Board Summary'!$B$7)</f>
        <v/>
      </c>
      <c r="D934" t="str">
        <f>IF('Board Summary'!$B$8="","",'Board Summary'!$B$8)</f>
        <v/>
      </c>
      <c r="E934" s="33" t="str">
        <f>IF('Board Summary'!$B$9="","",'Board Summary'!$B$9)</f>
        <v/>
      </c>
      <c r="F934" s="33" t="str">
        <f>IF('Board Summary'!$C$9="","",'Board Summary'!$C$9)</f>
        <v/>
      </c>
      <c r="G934" s="33" t="str">
        <f>IF('Board Summary'!$E$9="","",'Board Summary'!$E$9)</f>
        <v/>
      </c>
      <c r="H934" t="str">
        <f>'Legacy Export Source'!$A933</f>
        <v>5.4 MS2</v>
      </c>
      <c r="I934" t="str">
        <f>'Legacy Export Source'!$B933</f>
        <v>Not assessed</v>
      </c>
    </row>
    <row r="935" spans="1:9" x14ac:dyDescent="0.35">
      <c r="A935" t="str">
        <f>IF('Board Summary'!$B$5="","",'Board Summary'!$B$5)</f>
        <v/>
      </c>
      <c r="B935" t="str">
        <f>IF('Board Summary'!$B$6="","",'Board Summary'!$B$6)</f>
        <v/>
      </c>
      <c r="C935" t="str">
        <f>IF('Board Summary'!$B$7="","",'Board Summary'!$B$7)</f>
        <v/>
      </c>
      <c r="D935" t="str">
        <f>IF('Board Summary'!$B$8="","",'Board Summary'!$B$8)</f>
        <v/>
      </c>
      <c r="E935" s="33" t="str">
        <f>IF('Board Summary'!$B$9="","",'Board Summary'!$B$9)</f>
        <v/>
      </c>
      <c r="F935" s="33" t="str">
        <f>IF('Board Summary'!$C$9="","",'Board Summary'!$C$9)</f>
        <v/>
      </c>
      <c r="G935" s="33" t="str">
        <f>IF('Board Summary'!$E$9="","",'Board Summary'!$E$9)</f>
        <v/>
      </c>
      <c r="H935" t="str">
        <f>'Legacy Export Source'!$A934</f>
        <v>5.4 MS3</v>
      </c>
      <c r="I935" t="str">
        <f>'Legacy Export Source'!$B934</f>
        <v>Not assessed</v>
      </c>
    </row>
    <row r="936" spans="1:9" x14ac:dyDescent="0.35">
      <c r="A936" t="str">
        <f>IF('Board Summary'!$B$5="","",'Board Summary'!$B$5)</f>
        <v/>
      </c>
      <c r="B936" t="str">
        <f>IF('Board Summary'!$B$6="","",'Board Summary'!$B$6)</f>
        <v/>
      </c>
      <c r="C936" t="str">
        <f>IF('Board Summary'!$B$7="","",'Board Summary'!$B$7)</f>
        <v/>
      </c>
      <c r="D936" t="str">
        <f>IF('Board Summary'!$B$8="","",'Board Summary'!$B$8)</f>
        <v/>
      </c>
      <c r="E936" s="33" t="str">
        <f>IF('Board Summary'!$B$9="","",'Board Summary'!$B$9)</f>
        <v/>
      </c>
      <c r="F936" s="33" t="str">
        <f>IF('Board Summary'!$C$9="","",'Board Summary'!$C$9)</f>
        <v/>
      </c>
      <c r="G936" s="33" t="str">
        <f>IF('Board Summary'!$E$9="","",'Board Summary'!$E$9)</f>
        <v/>
      </c>
      <c r="H936" t="str">
        <f>'Legacy Export Source'!$A935</f>
        <v>5.4 QR1</v>
      </c>
      <c r="I936" t="str">
        <f>'Legacy Export Source'!$B935</f>
        <v>Not assessed</v>
      </c>
    </row>
    <row r="937" spans="1:9" x14ac:dyDescent="0.35">
      <c r="A937" t="str">
        <f>IF('Board Summary'!$B$5="","",'Board Summary'!$B$5)</f>
        <v/>
      </c>
      <c r="B937" t="str">
        <f>IF('Board Summary'!$B$6="","",'Board Summary'!$B$6)</f>
        <v/>
      </c>
      <c r="C937" t="str">
        <f>IF('Board Summary'!$B$7="","",'Board Summary'!$B$7)</f>
        <v/>
      </c>
      <c r="D937" t="str">
        <f>IF('Board Summary'!$B$8="","",'Board Summary'!$B$8)</f>
        <v/>
      </c>
      <c r="E937" s="33" t="str">
        <f>IF('Board Summary'!$B$9="","",'Board Summary'!$B$9)</f>
        <v/>
      </c>
      <c r="F937" s="33" t="str">
        <f>IF('Board Summary'!$C$9="","",'Board Summary'!$C$9)</f>
        <v/>
      </c>
      <c r="G937" s="33" t="str">
        <f>IF('Board Summary'!$E$9="","",'Board Summary'!$E$9)</f>
        <v/>
      </c>
      <c r="H937" t="str">
        <f>'Legacy Export Source'!$A936</f>
        <v>5.4 QR2</v>
      </c>
      <c r="I937" t="str">
        <f>'Legacy Export Source'!$B936</f>
        <v>Not assessed</v>
      </c>
    </row>
    <row r="938" spans="1:9" x14ac:dyDescent="0.35">
      <c r="A938" t="str">
        <f>IF('Board Summary'!$B$5="","",'Board Summary'!$B$5)</f>
        <v/>
      </c>
      <c r="B938" t="str">
        <f>IF('Board Summary'!$B$6="","",'Board Summary'!$B$6)</f>
        <v/>
      </c>
      <c r="C938" t="str">
        <f>IF('Board Summary'!$B$7="","",'Board Summary'!$B$7)</f>
        <v/>
      </c>
      <c r="D938" t="str">
        <f>IF('Board Summary'!$B$8="","",'Board Summary'!$B$8)</f>
        <v/>
      </c>
      <c r="E938" s="33" t="str">
        <f>IF('Board Summary'!$B$9="","",'Board Summary'!$B$9)</f>
        <v/>
      </c>
      <c r="F938" s="33" t="str">
        <f>IF('Board Summary'!$C$9="","",'Board Summary'!$C$9)</f>
        <v/>
      </c>
      <c r="G938" s="33" t="str">
        <f>IF('Board Summary'!$E$9="","",'Board Summary'!$E$9)</f>
        <v/>
      </c>
      <c r="H938" t="str">
        <f>'Legacy Export Source'!$A937</f>
        <v>5.4 QR3</v>
      </c>
      <c r="I938" t="str">
        <f>'Legacy Export Source'!$B937</f>
        <v>Not assessed</v>
      </c>
    </row>
    <row r="939" spans="1:9" x14ac:dyDescent="0.35">
      <c r="A939" t="str">
        <f>IF('Board Summary'!$B$5="","",'Board Summary'!$B$5)</f>
        <v/>
      </c>
      <c r="B939" t="str">
        <f>IF('Board Summary'!$B$6="","",'Board Summary'!$B$6)</f>
        <v/>
      </c>
      <c r="C939" t="str">
        <f>IF('Board Summary'!$B$7="","",'Board Summary'!$B$7)</f>
        <v/>
      </c>
      <c r="D939" t="str">
        <f>IF('Board Summary'!$B$8="","",'Board Summary'!$B$8)</f>
        <v/>
      </c>
      <c r="E939" s="33" t="str">
        <f>IF('Board Summary'!$B$9="","",'Board Summary'!$B$9)</f>
        <v/>
      </c>
      <c r="F939" s="33" t="str">
        <f>IF('Board Summary'!$C$9="","",'Board Summary'!$C$9)</f>
        <v/>
      </c>
      <c r="G939" s="33" t="str">
        <f>IF('Board Summary'!$E$9="","",'Board Summary'!$E$9)</f>
        <v/>
      </c>
      <c r="H939" t="str">
        <f>'Legacy Export Source'!$A938</f>
        <v>5.4 QR4</v>
      </c>
      <c r="I939" t="str">
        <f>'Legacy Export Source'!$B938</f>
        <v>Not assessed</v>
      </c>
    </row>
    <row r="940" spans="1:9" x14ac:dyDescent="0.35">
      <c r="A940" t="str">
        <f>IF('Board Summary'!$B$5="","",'Board Summary'!$B$5)</f>
        <v/>
      </c>
      <c r="B940" t="str">
        <f>IF('Board Summary'!$B$6="","",'Board Summary'!$B$6)</f>
        <v/>
      </c>
      <c r="C940" t="str">
        <f>IF('Board Summary'!$B$7="","",'Board Summary'!$B$7)</f>
        <v/>
      </c>
      <c r="D940" t="str">
        <f>IF('Board Summary'!$B$8="","",'Board Summary'!$B$8)</f>
        <v/>
      </c>
      <c r="E940" s="33" t="str">
        <f>IF('Board Summary'!$B$9="","",'Board Summary'!$B$9)</f>
        <v/>
      </c>
      <c r="F940" s="33" t="str">
        <f>IF('Board Summary'!$C$9="","",'Board Summary'!$C$9)</f>
        <v/>
      </c>
      <c r="G940" s="33" t="str">
        <f>IF('Board Summary'!$E$9="","",'Board Summary'!$E$9)</f>
        <v/>
      </c>
      <c r="H940" t="str">
        <f>'Legacy Export Source'!$A939</f>
        <v>5.4 QR5</v>
      </c>
      <c r="I940" t="str">
        <f>'Legacy Export Source'!$B939</f>
        <v>Not assessed</v>
      </c>
    </row>
    <row r="941" spans="1:9" x14ac:dyDescent="0.35">
      <c r="A941" t="str">
        <f>IF('Board Summary'!$B$5="","",'Board Summary'!$B$5)</f>
        <v/>
      </c>
      <c r="B941" t="str">
        <f>IF('Board Summary'!$B$6="","",'Board Summary'!$B$6)</f>
        <v/>
      </c>
      <c r="C941" t="str">
        <f>IF('Board Summary'!$B$7="","",'Board Summary'!$B$7)</f>
        <v/>
      </c>
      <c r="D941" t="str">
        <f>IF('Board Summary'!$B$8="","",'Board Summary'!$B$8)</f>
        <v/>
      </c>
      <c r="E941" s="33" t="str">
        <f>IF('Board Summary'!$B$9="","",'Board Summary'!$B$9)</f>
        <v/>
      </c>
      <c r="F941" s="33" t="str">
        <f>IF('Board Summary'!$C$9="","",'Board Summary'!$C$9)</f>
        <v/>
      </c>
      <c r="G941" s="33" t="str">
        <f>IF('Board Summary'!$E$9="","",'Board Summary'!$E$9)</f>
        <v/>
      </c>
      <c r="H941" t="str">
        <f>'Legacy Export Source'!$A940</f>
        <v>5.4 QR6</v>
      </c>
      <c r="I941" t="str">
        <f>'Legacy Export Source'!$B940</f>
        <v>Not assessed</v>
      </c>
    </row>
    <row r="942" spans="1:9" x14ac:dyDescent="0.35">
      <c r="A942" t="str">
        <f>IF('Board Summary'!$B$5="","",'Board Summary'!$B$5)</f>
        <v/>
      </c>
      <c r="B942" t="str">
        <f>IF('Board Summary'!$B$6="","",'Board Summary'!$B$6)</f>
        <v/>
      </c>
      <c r="C942" t="str">
        <f>IF('Board Summary'!$B$7="","",'Board Summary'!$B$7)</f>
        <v/>
      </c>
      <c r="D942" t="str">
        <f>IF('Board Summary'!$B$8="","",'Board Summary'!$B$8)</f>
        <v/>
      </c>
      <c r="E942" s="33" t="str">
        <f>IF('Board Summary'!$B$9="","",'Board Summary'!$B$9)</f>
        <v/>
      </c>
      <c r="F942" s="33" t="str">
        <f>IF('Board Summary'!$C$9="","",'Board Summary'!$C$9)</f>
        <v/>
      </c>
      <c r="G942" s="33" t="str">
        <f>IF('Board Summary'!$E$9="","",'Board Summary'!$E$9)</f>
        <v/>
      </c>
      <c r="H942" t="str">
        <f>'Legacy Export Source'!$A941</f>
        <v>5.4 QR7</v>
      </c>
      <c r="I942" t="str">
        <f>'Legacy Export Source'!$B941</f>
        <v>Not assessed</v>
      </c>
    </row>
    <row r="943" spans="1:9" x14ac:dyDescent="0.35">
      <c r="A943" t="str">
        <f>IF('Board Summary'!$B$5="","",'Board Summary'!$B$5)</f>
        <v/>
      </c>
      <c r="B943" t="str">
        <f>IF('Board Summary'!$B$6="","",'Board Summary'!$B$6)</f>
        <v/>
      </c>
      <c r="C943" t="str">
        <f>IF('Board Summary'!$B$7="","",'Board Summary'!$B$7)</f>
        <v/>
      </c>
      <c r="D943" t="str">
        <f>IF('Board Summary'!$B$8="","",'Board Summary'!$B$8)</f>
        <v/>
      </c>
      <c r="E943" s="33" t="str">
        <f>IF('Board Summary'!$B$9="","",'Board Summary'!$B$9)</f>
        <v/>
      </c>
      <c r="F943" s="33" t="str">
        <f>IF('Board Summary'!$C$9="","",'Board Summary'!$C$9)</f>
        <v/>
      </c>
      <c r="G943" s="33" t="str">
        <f>IF('Board Summary'!$E$9="","",'Board Summary'!$E$9)</f>
        <v/>
      </c>
      <c r="H943" t="str">
        <f>'Legacy Export Source'!$A942</f>
        <v>5.4 QR8</v>
      </c>
      <c r="I943" t="str">
        <f>'Legacy Export Source'!$B942</f>
        <v>Not assessed</v>
      </c>
    </row>
    <row r="944" spans="1:9" x14ac:dyDescent="0.35">
      <c r="A944" t="str">
        <f>IF('Board Summary'!$B$5="","",'Board Summary'!$B$5)</f>
        <v/>
      </c>
      <c r="B944" t="str">
        <f>IF('Board Summary'!$B$6="","",'Board Summary'!$B$6)</f>
        <v/>
      </c>
      <c r="C944" t="str">
        <f>IF('Board Summary'!$B$7="","",'Board Summary'!$B$7)</f>
        <v/>
      </c>
      <c r="D944" t="str">
        <f>IF('Board Summary'!$B$8="","",'Board Summary'!$B$8)</f>
        <v/>
      </c>
      <c r="E944" s="33" t="str">
        <f>IF('Board Summary'!$B$9="","",'Board Summary'!$B$9)</f>
        <v/>
      </c>
      <c r="F944" s="33" t="str">
        <f>IF('Board Summary'!$C$9="","",'Board Summary'!$C$9)</f>
        <v/>
      </c>
      <c r="G944" s="33" t="str">
        <f>IF('Board Summary'!$E$9="","",'Board Summary'!$E$9)</f>
        <v/>
      </c>
      <c r="H944" t="str">
        <f>'Legacy Export Source'!$A943</f>
        <v>5.4 QR9</v>
      </c>
      <c r="I944" t="str">
        <f>'Legacy Export Source'!$B943</f>
        <v>Not assessed</v>
      </c>
    </row>
    <row r="945" spans="1:9" x14ac:dyDescent="0.35">
      <c r="A945" t="str">
        <f>IF('Board Summary'!$B$5="","",'Board Summary'!$B$5)</f>
        <v/>
      </c>
      <c r="B945" t="str">
        <f>IF('Board Summary'!$B$6="","",'Board Summary'!$B$6)</f>
        <v/>
      </c>
      <c r="C945" t="str">
        <f>IF('Board Summary'!$B$7="","",'Board Summary'!$B$7)</f>
        <v/>
      </c>
      <c r="D945" t="str">
        <f>IF('Board Summary'!$B$8="","",'Board Summary'!$B$8)</f>
        <v/>
      </c>
      <c r="E945" s="33" t="str">
        <f>IF('Board Summary'!$B$9="","",'Board Summary'!$B$9)</f>
        <v/>
      </c>
      <c r="F945" s="33" t="str">
        <f>IF('Board Summary'!$C$9="","",'Board Summary'!$C$9)</f>
        <v/>
      </c>
      <c r="G945" s="33" t="str">
        <f>IF('Board Summary'!$E$9="","",'Board Summary'!$E$9)</f>
        <v/>
      </c>
      <c r="H945" t="str">
        <f>'Legacy Export Source'!$A944</f>
        <v>5.4 QR10</v>
      </c>
      <c r="I945" t="str">
        <f>'Legacy Export Source'!$B944</f>
        <v>Not assessed</v>
      </c>
    </row>
    <row r="946" spans="1:9" x14ac:dyDescent="0.35">
      <c r="A946" t="str">
        <f>IF('Board Summary'!$B$5="","",'Board Summary'!$B$5)</f>
        <v/>
      </c>
      <c r="B946" t="str">
        <f>IF('Board Summary'!$B$6="","",'Board Summary'!$B$6)</f>
        <v/>
      </c>
      <c r="C946" t="str">
        <f>IF('Board Summary'!$B$7="","",'Board Summary'!$B$7)</f>
        <v/>
      </c>
      <c r="D946" t="str">
        <f>IF('Board Summary'!$B$8="","",'Board Summary'!$B$8)</f>
        <v/>
      </c>
      <c r="E946" s="33" t="str">
        <f>IF('Board Summary'!$B$9="","",'Board Summary'!$B$9)</f>
        <v/>
      </c>
      <c r="F946" s="33" t="str">
        <f>IF('Board Summary'!$C$9="","",'Board Summary'!$C$9)</f>
        <v/>
      </c>
      <c r="G946" s="33" t="str">
        <f>IF('Board Summary'!$E$9="","",'Board Summary'!$E$9)</f>
        <v/>
      </c>
      <c r="H946" t="str">
        <f>'Legacy Export Source'!$A945</f>
        <v>5.4 QR11</v>
      </c>
      <c r="I946" t="str">
        <f>'Legacy Export Source'!$B945</f>
        <v>Not assessed</v>
      </c>
    </row>
    <row r="947" spans="1:9" x14ac:dyDescent="0.35">
      <c r="A947" t="str">
        <f>IF('Board Summary'!$B$5="","",'Board Summary'!$B$5)</f>
        <v/>
      </c>
      <c r="B947" t="str">
        <f>IF('Board Summary'!$B$6="","",'Board Summary'!$B$6)</f>
        <v/>
      </c>
      <c r="C947" t="str">
        <f>IF('Board Summary'!$B$7="","",'Board Summary'!$B$7)</f>
        <v/>
      </c>
      <c r="D947" t="str">
        <f>IF('Board Summary'!$B$8="","",'Board Summary'!$B$8)</f>
        <v/>
      </c>
      <c r="E947" s="33" t="str">
        <f>IF('Board Summary'!$B$9="","",'Board Summary'!$B$9)</f>
        <v/>
      </c>
      <c r="F947" s="33" t="str">
        <f>IF('Board Summary'!$C$9="","",'Board Summary'!$C$9)</f>
        <v/>
      </c>
      <c r="G947" s="33" t="str">
        <f>IF('Board Summary'!$E$9="","",'Board Summary'!$E$9)</f>
        <v/>
      </c>
      <c r="H947" t="str">
        <f>'Legacy Export Source'!$A946</f>
        <v>5.5 MS1</v>
      </c>
      <c r="I947" t="str">
        <f>'Legacy Export Source'!$B946</f>
        <v>Not assessed</v>
      </c>
    </row>
    <row r="948" spans="1:9" x14ac:dyDescent="0.35">
      <c r="A948" t="str">
        <f>IF('Board Summary'!$B$5="","",'Board Summary'!$B$5)</f>
        <v/>
      </c>
      <c r="B948" t="str">
        <f>IF('Board Summary'!$B$6="","",'Board Summary'!$B$6)</f>
        <v/>
      </c>
      <c r="C948" t="str">
        <f>IF('Board Summary'!$B$7="","",'Board Summary'!$B$7)</f>
        <v/>
      </c>
      <c r="D948" t="str">
        <f>IF('Board Summary'!$B$8="","",'Board Summary'!$B$8)</f>
        <v/>
      </c>
      <c r="E948" s="33" t="str">
        <f>IF('Board Summary'!$B$9="","",'Board Summary'!$B$9)</f>
        <v/>
      </c>
      <c r="F948" s="33" t="str">
        <f>IF('Board Summary'!$C$9="","",'Board Summary'!$C$9)</f>
        <v/>
      </c>
      <c r="G948" s="33" t="str">
        <f>IF('Board Summary'!$E$9="","",'Board Summary'!$E$9)</f>
        <v/>
      </c>
      <c r="H948" t="str">
        <f>'Legacy Export Source'!$A947</f>
        <v>5.5 MS2</v>
      </c>
      <c r="I948" t="str">
        <f>'Legacy Export Source'!$B947</f>
        <v>Not assessed</v>
      </c>
    </row>
    <row r="949" spans="1:9" x14ac:dyDescent="0.35">
      <c r="A949" t="str">
        <f>IF('Board Summary'!$B$5="","",'Board Summary'!$B$5)</f>
        <v/>
      </c>
      <c r="B949" t="str">
        <f>IF('Board Summary'!$B$6="","",'Board Summary'!$B$6)</f>
        <v/>
      </c>
      <c r="C949" t="str">
        <f>IF('Board Summary'!$B$7="","",'Board Summary'!$B$7)</f>
        <v/>
      </c>
      <c r="D949" t="str">
        <f>IF('Board Summary'!$B$8="","",'Board Summary'!$B$8)</f>
        <v/>
      </c>
      <c r="E949" s="33" t="str">
        <f>IF('Board Summary'!$B$9="","",'Board Summary'!$B$9)</f>
        <v/>
      </c>
      <c r="F949" s="33" t="str">
        <f>IF('Board Summary'!$C$9="","",'Board Summary'!$C$9)</f>
        <v/>
      </c>
      <c r="G949" s="33" t="str">
        <f>IF('Board Summary'!$E$9="","",'Board Summary'!$E$9)</f>
        <v/>
      </c>
      <c r="H949" t="str">
        <f>'Legacy Export Source'!$A948</f>
        <v>5.5 MS3</v>
      </c>
      <c r="I949" t="str">
        <f>'Legacy Export Source'!$B948</f>
        <v>Not assessed</v>
      </c>
    </row>
    <row r="950" spans="1:9" x14ac:dyDescent="0.35">
      <c r="A950" t="str">
        <f>IF('Board Summary'!$B$5="","",'Board Summary'!$B$5)</f>
        <v/>
      </c>
      <c r="B950" t="str">
        <f>IF('Board Summary'!$B$6="","",'Board Summary'!$B$6)</f>
        <v/>
      </c>
      <c r="C950" t="str">
        <f>IF('Board Summary'!$B$7="","",'Board Summary'!$B$7)</f>
        <v/>
      </c>
      <c r="D950" t="str">
        <f>IF('Board Summary'!$B$8="","",'Board Summary'!$B$8)</f>
        <v/>
      </c>
      <c r="E950" s="33" t="str">
        <f>IF('Board Summary'!$B$9="","",'Board Summary'!$B$9)</f>
        <v/>
      </c>
      <c r="F950" s="33" t="str">
        <f>IF('Board Summary'!$C$9="","",'Board Summary'!$C$9)</f>
        <v/>
      </c>
      <c r="G950" s="33" t="str">
        <f>IF('Board Summary'!$E$9="","",'Board Summary'!$E$9)</f>
        <v/>
      </c>
      <c r="H950" t="str">
        <f>'Legacy Export Source'!$A949</f>
        <v>5.5 MS4</v>
      </c>
      <c r="I950" t="str">
        <f>'Legacy Export Source'!$B949</f>
        <v>Not assessed</v>
      </c>
    </row>
    <row r="951" spans="1:9" x14ac:dyDescent="0.35">
      <c r="A951" t="str">
        <f>IF('Board Summary'!$B$5="","",'Board Summary'!$B$5)</f>
        <v/>
      </c>
      <c r="B951" t="str">
        <f>IF('Board Summary'!$B$6="","",'Board Summary'!$B$6)</f>
        <v/>
      </c>
      <c r="C951" t="str">
        <f>IF('Board Summary'!$B$7="","",'Board Summary'!$B$7)</f>
        <v/>
      </c>
      <c r="D951" t="str">
        <f>IF('Board Summary'!$B$8="","",'Board Summary'!$B$8)</f>
        <v/>
      </c>
      <c r="E951" s="33" t="str">
        <f>IF('Board Summary'!$B$9="","",'Board Summary'!$B$9)</f>
        <v/>
      </c>
      <c r="F951" s="33" t="str">
        <f>IF('Board Summary'!$C$9="","",'Board Summary'!$C$9)</f>
        <v/>
      </c>
      <c r="G951" s="33" t="str">
        <f>IF('Board Summary'!$E$9="","",'Board Summary'!$E$9)</f>
        <v/>
      </c>
      <c r="H951" t="str">
        <f>'Legacy Export Source'!$A950</f>
        <v>5.5 MS5</v>
      </c>
      <c r="I951" t="str">
        <f>'Legacy Export Source'!$B950</f>
        <v>Not assessed</v>
      </c>
    </row>
    <row r="952" spans="1:9" x14ac:dyDescent="0.35">
      <c r="A952" t="str">
        <f>IF('Board Summary'!$B$5="","",'Board Summary'!$B$5)</f>
        <v/>
      </c>
      <c r="B952" t="str">
        <f>IF('Board Summary'!$B$6="","",'Board Summary'!$B$6)</f>
        <v/>
      </c>
      <c r="C952" t="str">
        <f>IF('Board Summary'!$B$7="","",'Board Summary'!$B$7)</f>
        <v/>
      </c>
      <c r="D952" t="str">
        <f>IF('Board Summary'!$B$8="","",'Board Summary'!$B$8)</f>
        <v/>
      </c>
      <c r="E952" s="33" t="str">
        <f>IF('Board Summary'!$B$9="","",'Board Summary'!$B$9)</f>
        <v/>
      </c>
      <c r="F952" s="33" t="str">
        <f>IF('Board Summary'!$C$9="","",'Board Summary'!$C$9)</f>
        <v/>
      </c>
      <c r="G952" s="33" t="str">
        <f>IF('Board Summary'!$E$9="","",'Board Summary'!$E$9)</f>
        <v/>
      </c>
      <c r="H952" t="str">
        <f>'Legacy Export Source'!$A951</f>
        <v>5.5 MS6</v>
      </c>
      <c r="I952" t="str">
        <f>'Legacy Export Source'!$B951</f>
        <v>Not assessed</v>
      </c>
    </row>
    <row r="953" spans="1:9" x14ac:dyDescent="0.35">
      <c r="A953" t="str">
        <f>IF('Board Summary'!$B$5="","",'Board Summary'!$B$5)</f>
        <v/>
      </c>
      <c r="B953" t="str">
        <f>IF('Board Summary'!$B$6="","",'Board Summary'!$B$6)</f>
        <v/>
      </c>
      <c r="C953" t="str">
        <f>IF('Board Summary'!$B$7="","",'Board Summary'!$B$7)</f>
        <v/>
      </c>
      <c r="D953" t="str">
        <f>IF('Board Summary'!$B$8="","",'Board Summary'!$B$8)</f>
        <v/>
      </c>
      <c r="E953" s="33" t="str">
        <f>IF('Board Summary'!$B$9="","",'Board Summary'!$B$9)</f>
        <v/>
      </c>
      <c r="F953" s="33" t="str">
        <f>IF('Board Summary'!$C$9="","",'Board Summary'!$C$9)</f>
        <v/>
      </c>
      <c r="G953" s="33" t="str">
        <f>IF('Board Summary'!$E$9="","",'Board Summary'!$E$9)</f>
        <v/>
      </c>
      <c r="H953" t="str">
        <f>'Legacy Export Source'!$A952</f>
        <v>5.5 MS7</v>
      </c>
      <c r="I953" t="str">
        <f>'Legacy Export Source'!$B952</f>
        <v>Not assessed</v>
      </c>
    </row>
    <row r="954" spans="1:9" x14ac:dyDescent="0.35">
      <c r="A954" t="str">
        <f>IF('Board Summary'!$B$5="","",'Board Summary'!$B$5)</f>
        <v/>
      </c>
      <c r="B954" t="str">
        <f>IF('Board Summary'!$B$6="","",'Board Summary'!$B$6)</f>
        <v/>
      </c>
      <c r="C954" t="str">
        <f>IF('Board Summary'!$B$7="","",'Board Summary'!$B$7)</f>
        <v/>
      </c>
      <c r="D954" t="str">
        <f>IF('Board Summary'!$B$8="","",'Board Summary'!$B$8)</f>
        <v/>
      </c>
      <c r="E954" s="33" t="str">
        <f>IF('Board Summary'!$B$9="","",'Board Summary'!$B$9)</f>
        <v/>
      </c>
      <c r="F954" s="33" t="str">
        <f>IF('Board Summary'!$C$9="","",'Board Summary'!$C$9)</f>
        <v/>
      </c>
      <c r="G954" s="33" t="str">
        <f>IF('Board Summary'!$E$9="","",'Board Summary'!$E$9)</f>
        <v/>
      </c>
      <c r="H954" t="str">
        <f>'Legacy Export Source'!$A953</f>
        <v>5.5 QR1</v>
      </c>
      <c r="I954" t="str">
        <f>'Legacy Export Source'!$B953</f>
        <v>Not assessed</v>
      </c>
    </row>
    <row r="955" spans="1:9" x14ac:dyDescent="0.35">
      <c r="A955" t="str">
        <f>IF('Board Summary'!$B$5="","",'Board Summary'!$B$5)</f>
        <v/>
      </c>
      <c r="B955" t="str">
        <f>IF('Board Summary'!$B$6="","",'Board Summary'!$B$6)</f>
        <v/>
      </c>
      <c r="C955" t="str">
        <f>IF('Board Summary'!$B$7="","",'Board Summary'!$B$7)</f>
        <v/>
      </c>
      <c r="D955" t="str">
        <f>IF('Board Summary'!$B$8="","",'Board Summary'!$B$8)</f>
        <v/>
      </c>
      <c r="E955" s="33" t="str">
        <f>IF('Board Summary'!$B$9="","",'Board Summary'!$B$9)</f>
        <v/>
      </c>
      <c r="F955" s="33" t="str">
        <f>IF('Board Summary'!$C$9="","",'Board Summary'!$C$9)</f>
        <v/>
      </c>
      <c r="G955" s="33" t="str">
        <f>IF('Board Summary'!$E$9="","",'Board Summary'!$E$9)</f>
        <v/>
      </c>
      <c r="H955" t="str">
        <f>'Legacy Export Source'!$A954</f>
        <v>5.5 QR2</v>
      </c>
      <c r="I955" t="str">
        <f>'Legacy Export Source'!$B954</f>
        <v>Not assessed</v>
      </c>
    </row>
    <row r="956" spans="1:9" x14ac:dyDescent="0.35">
      <c r="A956" t="str">
        <f>IF('Board Summary'!$B$5="","",'Board Summary'!$B$5)</f>
        <v/>
      </c>
      <c r="B956" t="str">
        <f>IF('Board Summary'!$B$6="","",'Board Summary'!$B$6)</f>
        <v/>
      </c>
      <c r="C956" t="str">
        <f>IF('Board Summary'!$B$7="","",'Board Summary'!$B$7)</f>
        <v/>
      </c>
      <c r="D956" t="str">
        <f>IF('Board Summary'!$B$8="","",'Board Summary'!$B$8)</f>
        <v/>
      </c>
      <c r="E956" s="33" t="str">
        <f>IF('Board Summary'!$B$9="","",'Board Summary'!$B$9)</f>
        <v/>
      </c>
      <c r="F956" s="33" t="str">
        <f>IF('Board Summary'!$C$9="","",'Board Summary'!$C$9)</f>
        <v/>
      </c>
      <c r="G956" s="33" t="str">
        <f>IF('Board Summary'!$E$9="","",'Board Summary'!$E$9)</f>
        <v/>
      </c>
      <c r="H956" t="str">
        <f>'Legacy Export Source'!$A955</f>
        <v>5.5 QR3</v>
      </c>
      <c r="I956" t="str">
        <f>'Legacy Export Source'!$B955</f>
        <v>Not assessed</v>
      </c>
    </row>
    <row r="957" spans="1:9" x14ac:dyDescent="0.35">
      <c r="A957" t="str">
        <f>IF('Board Summary'!$B$5="","",'Board Summary'!$B$5)</f>
        <v/>
      </c>
      <c r="B957" t="str">
        <f>IF('Board Summary'!$B$6="","",'Board Summary'!$B$6)</f>
        <v/>
      </c>
      <c r="C957" t="str">
        <f>IF('Board Summary'!$B$7="","",'Board Summary'!$B$7)</f>
        <v/>
      </c>
      <c r="D957" t="str">
        <f>IF('Board Summary'!$B$8="","",'Board Summary'!$B$8)</f>
        <v/>
      </c>
      <c r="E957" s="33" t="str">
        <f>IF('Board Summary'!$B$9="","",'Board Summary'!$B$9)</f>
        <v/>
      </c>
      <c r="F957" s="33" t="str">
        <f>IF('Board Summary'!$C$9="","",'Board Summary'!$C$9)</f>
        <v/>
      </c>
      <c r="G957" s="33" t="str">
        <f>IF('Board Summary'!$E$9="","",'Board Summary'!$E$9)</f>
        <v/>
      </c>
      <c r="H957" t="str">
        <f>'Legacy Export Source'!$A956</f>
        <v>5.5 QR4</v>
      </c>
      <c r="I957" t="str">
        <f>'Legacy Export Source'!$B956</f>
        <v>Not assessed</v>
      </c>
    </row>
    <row r="958" spans="1:9" x14ac:dyDescent="0.35">
      <c r="A958" t="str">
        <f>IF('Board Summary'!$B$5="","",'Board Summary'!$B$5)</f>
        <v/>
      </c>
      <c r="B958" t="str">
        <f>IF('Board Summary'!$B$6="","",'Board Summary'!$B$6)</f>
        <v/>
      </c>
      <c r="C958" t="str">
        <f>IF('Board Summary'!$B$7="","",'Board Summary'!$B$7)</f>
        <v/>
      </c>
      <c r="D958" t="str">
        <f>IF('Board Summary'!$B$8="","",'Board Summary'!$B$8)</f>
        <v/>
      </c>
      <c r="E958" s="33" t="str">
        <f>IF('Board Summary'!$B$9="","",'Board Summary'!$B$9)</f>
        <v/>
      </c>
      <c r="F958" s="33" t="str">
        <f>IF('Board Summary'!$C$9="","",'Board Summary'!$C$9)</f>
        <v/>
      </c>
      <c r="G958" s="33" t="str">
        <f>IF('Board Summary'!$E$9="","",'Board Summary'!$E$9)</f>
        <v/>
      </c>
      <c r="H958" t="str">
        <f>'Legacy Export Source'!$A957</f>
        <v>5.5 QR5</v>
      </c>
      <c r="I958" t="str">
        <f>'Legacy Export Source'!$B957</f>
        <v>Not assessed</v>
      </c>
    </row>
    <row r="959" spans="1:9" x14ac:dyDescent="0.35">
      <c r="A959" t="str">
        <f>IF('Board Summary'!$B$5="","",'Board Summary'!$B$5)</f>
        <v/>
      </c>
      <c r="B959" t="str">
        <f>IF('Board Summary'!$B$6="","",'Board Summary'!$B$6)</f>
        <v/>
      </c>
      <c r="C959" t="str">
        <f>IF('Board Summary'!$B$7="","",'Board Summary'!$B$7)</f>
        <v/>
      </c>
      <c r="D959" t="str">
        <f>IF('Board Summary'!$B$8="","",'Board Summary'!$B$8)</f>
        <v/>
      </c>
      <c r="E959" s="33" t="str">
        <f>IF('Board Summary'!$B$9="","",'Board Summary'!$B$9)</f>
        <v/>
      </c>
      <c r="F959" s="33" t="str">
        <f>IF('Board Summary'!$C$9="","",'Board Summary'!$C$9)</f>
        <v/>
      </c>
      <c r="G959" s="33" t="str">
        <f>IF('Board Summary'!$E$9="","",'Board Summary'!$E$9)</f>
        <v/>
      </c>
      <c r="H959" t="str">
        <f>'Legacy Export Source'!$A958</f>
        <v>5.5 QR6</v>
      </c>
      <c r="I959" t="str">
        <f>'Legacy Export Source'!$B958</f>
        <v>Not assessed</v>
      </c>
    </row>
    <row r="960" spans="1:9" x14ac:dyDescent="0.35">
      <c r="A960" t="str">
        <f>IF('Board Summary'!$B$5="","",'Board Summary'!$B$5)</f>
        <v/>
      </c>
      <c r="B960" t="str">
        <f>IF('Board Summary'!$B$6="","",'Board Summary'!$B$6)</f>
        <v/>
      </c>
      <c r="C960" t="str">
        <f>IF('Board Summary'!$B$7="","",'Board Summary'!$B$7)</f>
        <v/>
      </c>
      <c r="D960" t="str">
        <f>IF('Board Summary'!$B$8="","",'Board Summary'!$B$8)</f>
        <v/>
      </c>
      <c r="E960" s="33" t="str">
        <f>IF('Board Summary'!$B$9="","",'Board Summary'!$B$9)</f>
        <v/>
      </c>
      <c r="F960" s="33" t="str">
        <f>IF('Board Summary'!$C$9="","",'Board Summary'!$C$9)</f>
        <v/>
      </c>
      <c r="G960" s="33" t="str">
        <f>IF('Board Summary'!$E$9="","",'Board Summary'!$E$9)</f>
        <v/>
      </c>
      <c r="H960" t="str">
        <f>'Legacy Export Source'!$A959</f>
        <v>5.5 QR7</v>
      </c>
      <c r="I960" t="str">
        <f>'Legacy Export Source'!$B959</f>
        <v>Not assessed</v>
      </c>
    </row>
  </sheetData>
  <sheetProtection sheet="1" objects="1" scenarios="1" selectLockedCells="1" selectUnlockedCells="1"/>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8">
    <tabColor rgb="FF2E75B6"/>
  </sheetPr>
  <dimension ref="A1:Y22"/>
  <sheetViews>
    <sheetView showGridLines="0" showOutlineSymbols="0" zoomScaleNormal="100" workbookViewId="0">
      <pane ySplit="4" topLeftCell="A10" activePane="bottomLeft" state="frozen"/>
      <selection activeCell="K12" sqref="K12"/>
      <selection pane="bottomLeft" activeCell="G10" sqref="G10"/>
    </sheetView>
  </sheetViews>
  <sheetFormatPr defaultRowHeight="14.5" x14ac:dyDescent="0.35"/>
  <cols>
    <col min="1" max="1" width="10.81640625" customWidth="1"/>
    <col min="2" max="2" width="13" hidden="1" customWidth="1"/>
    <col min="3" max="3" width="45" hidden="1" customWidth="1"/>
    <col min="4" max="4" width="18" customWidth="1"/>
    <col min="5" max="5" width="12" hidden="1" customWidth="1"/>
    <col min="6" max="6" width="45" customWidth="1"/>
    <col min="7" max="7" width="30" customWidth="1"/>
    <col min="8" max="8" width="33.1796875" customWidth="1"/>
    <col min="9" max="10" width="34" customWidth="1"/>
    <col min="11" max="11" width="16" customWidth="1"/>
    <col min="12" max="12" width="14" customWidth="1"/>
    <col min="23" max="24" width="0" hidden="1" customWidth="1"/>
    <col min="25" max="25" width="13" hidden="1" customWidth="1"/>
    <col min="26" max="26" width="0" hidden="1" customWidth="1"/>
  </cols>
  <sheetData>
    <row r="1" spans="1:23" ht="80" customHeight="1" x14ac:dyDescent="0.45">
      <c r="A1" s="361" t="s">
        <v>3120</v>
      </c>
      <c r="B1" s="362"/>
      <c r="C1" s="362"/>
      <c r="D1" s="362"/>
      <c r="E1" s="362"/>
      <c r="F1" s="362"/>
      <c r="G1" s="30" t="e" vm="3">
        <v>#VALUE!</v>
      </c>
      <c r="H1" s="44" t="e" vm="4">
        <v>#VALUE!</v>
      </c>
      <c r="I1" s="358" t="s">
        <v>163</v>
      </c>
      <c r="J1" s="359"/>
      <c r="K1" s="359"/>
      <c r="L1" s="360"/>
    </row>
    <row r="2" spans="1:23" ht="66" customHeight="1" x14ac:dyDescent="0.35">
      <c r="A2" s="50" t="s">
        <v>3089</v>
      </c>
      <c r="B2" s="317" t="str">
        <f>REPT("█",ROUND($W$2*50,0))&amp;REPT("░",50-ROUND($W$2*50,0))&amp;" "&amp;TEXT($W$2,"0%")</f>
        <v>░░░░░░░░░░░░░░░░░░░░░░░░░░░░░░░░░░░░░░░░░░░░░░░░░░ 0%</v>
      </c>
      <c r="C2" s="235"/>
      <c r="D2" s="235"/>
      <c r="E2" s="235"/>
      <c r="F2" s="235"/>
      <c r="G2" s="235"/>
      <c r="H2" s="235"/>
      <c r="I2" s="235"/>
      <c r="J2" s="235"/>
      <c r="K2" s="235"/>
      <c r="L2" s="235"/>
      <c r="W2" s="32">
        <f>IFERROR(1-COUNTIF($G:$G,"Not assessed")/(COUNTIF($D:$D,"Minimum Standard")+COUNTIF($D:$D,"Quality Recommendation")),0)</f>
        <v>0</v>
      </c>
    </row>
    <row r="3" spans="1:23" ht="20" customHeight="1" x14ac:dyDescent="0.35">
      <c r="A3" s="33"/>
      <c r="B3" s="33"/>
      <c r="C3" s="33"/>
      <c r="D3" s="33"/>
      <c r="E3" s="33"/>
      <c r="F3" s="33"/>
      <c r="G3" s="236"/>
      <c r="H3" s="235"/>
      <c r="I3" s="235"/>
      <c r="J3" s="236"/>
      <c r="K3" s="235"/>
      <c r="L3" s="235"/>
    </row>
    <row r="4" spans="1:23" ht="30" customHeight="1" x14ac:dyDescent="0.35">
      <c r="A4" s="34" t="s">
        <v>161</v>
      </c>
      <c r="B4" s="34" t="s">
        <v>105</v>
      </c>
      <c r="C4" s="34" t="s">
        <v>164</v>
      </c>
      <c r="D4" s="34" t="s">
        <v>165</v>
      </c>
      <c r="E4" s="34" t="s">
        <v>166</v>
      </c>
      <c r="F4" s="34" t="s">
        <v>167</v>
      </c>
      <c r="G4" s="35" t="s">
        <v>68</v>
      </c>
      <c r="H4" s="34" t="s">
        <v>70</v>
      </c>
      <c r="I4" s="34" t="s">
        <v>45</v>
      </c>
      <c r="J4" s="34" t="s">
        <v>47</v>
      </c>
      <c r="K4" s="36" t="s">
        <v>49</v>
      </c>
      <c r="L4" s="34" t="s">
        <v>15</v>
      </c>
    </row>
    <row r="5" spans="1:23" ht="60" customHeight="1" x14ac:dyDescent="0.35">
      <c r="A5" s="40" t="s">
        <v>1675</v>
      </c>
      <c r="B5" s="40" t="s">
        <v>1676</v>
      </c>
      <c r="C5" s="40" t="s">
        <v>1677</v>
      </c>
      <c r="D5" s="40" t="s">
        <v>125</v>
      </c>
      <c r="E5" s="40">
        <v>1</v>
      </c>
      <c r="F5" s="40" t="s">
        <v>1678</v>
      </c>
      <c r="G5" s="7" t="s">
        <v>24</v>
      </c>
      <c r="H5" s="13"/>
      <c r="I5" s="14"/>
      <c r="J5" s="15"/>
      <c r="K5" s="15"/>
      <c r="L5" s="6" t="s">
        <v>172</v>
      </c>
    </row>
    <row r="6" spans="1:23" ht="60" customHeight="1" x14ac:dyDescent="0.35">
      <c r="A6" s="42" t="s">
        <v>1679</v>
      </c>
      <c r="B6" s="42" t="s">
        <v>1676</v>
      </c>
      <c r="C6" s="42" t="s">
        <v>1677</v>
      </c>
      <c r="D6" s="42" t="s">
        <v>125</v>
      </c>
      <c r="E6" s="42">
        <v>2</v>
      </c>
      <c r="F6" s="42" t="s">
        <v>1680</v>
      </c>
      <c r="G6" s="6" t="s">
        <v>24</v>
      </c>
      <c r="H6" s="13"/>
      <c r="I6" s="16"/>
      <c r="J6" s="17"/>
      <c r="K6" s="17"/>
      <c r="L6" s="6" t="s">
        <v>172</v>
      </c>
    </row>
    <row r="7" spans="1:23" ht="60" customHeight="1" x14ac:dyDescent="0.35">
      <c r="A7" s="40" t="s">
        <v>1681</v>
      </c>
      <c r="B7" s="40" t="s">
        <v>1676</v>
      </c>
      <c r="C7" s="40" t="s">
        <v>1677</v>
      </c>
      <c r="D7" s="40" t="s">
        <v>125</v>
      </c>
      <c r="E7" s="40">
        <v>3</v>
      </c>
      <c r="F7" s="40" t="s">
        <v>1682</v>
      </c>
      <c r="G7" s="6" t="s">
        <v>24</v>
      </c>
      <c r="H7" s="13"/>
      <c r="I7" s="16"/>
      <c r="J7" s="17"/>
      <c r="K7" s="17"/>
      <c r="L7" s="6" t="s">
        <v>172</v>
      </c>
    </row>
    <row r="8" spans="1:23" ht="60" customHeight="1" x14ac:dyDescent="0.35">
      <c r="A8" s="42" t="s">
        <v>1683</v>
      </c>
      <c r="B8" s="42" t="s">
        <v>1676</v>
      </c>
      <c r="C8" s="42" t="s">
        <v>1677</v>
      </c>
      <c r="D8" s="42" t="s">
        <v>125</v>
      </c>
      <c r="E8" s="42">
        <v>4</v>
      </c>
      <c r="F8" s="42" t="s">
        <v>1684</v>
      </c>
      <c r="G8" s="6" t="s">
        <v>24</v>
      </c>
      <c r="H8" s="13"/>
      <c r="I8" s="16"/>
      <c r="J8" s="17"/>
      <c r="K8" s="17"/>
      <c r="L8" s="6" t="s">
        <v>172</v>
      </c>
    </row>
    <row r="9" spans="1:23" ht="60" customHeight="1" x14ac:dyDescent="0.35">
      <c r="A9" s="40" t="s">
        <v>1685</v>
      </c>
      <c r="B9" s="40" t="s">
        <v>1676</v>
      </c>
      <c r="C9" s="40" t="s">
        <v>1677</v>
      </c>
      <c r="D9" s="40" t="s">
        <v>125</v>
      </c>
      <c r="E9" s="40">
        <v>5</v>
      </c>
      <c r="F9" s="40" t="s">
        <v>1686</v>
      </c>
      <c r="G9" s="6" t="s">
        <v>24</v>
      </c>
      <c r="H9" s="13"/>
      <c r="I9" s="16"/>
      <c r="J9" s="17"/>
      <c r="K9" s="17"/>
      <c r="L9" s="6" t="s">
        <v>172</v>
      </c>
    </row>
    <row r="10" spans="1:23" ht="60" customHeight="1" x14ac:dyDescent="0.35">
      <c r="A10" s="42" t="s">
        <v>1687</v>
      </c>
      <c r="B10" s="42" t="s">
        <v>1676</v>
      </c>
      <c r="C10" s="42" t="s">
        <v>1677</v>
      </c>
      <c r="D10" s="42" t="s">
        <v>184</v>
      </c>
      <c r="E10" s="42">
        <v>1</v>
      </c>
      <c r="F10" s="42" t="s">
        <v>1688</v>
      </c>
      <c r="G10" s="6" t="s">
        <v>24</v>
      </c>
      <c r="H10" s="13"/>
      <c r="I10" s="16"/>
      <c r="J10" s="17"/>
      <c r="K10" s="17"/>
      <c r="L10" s="6" t="s">
        <v>172</v>
      </c>
    </row>
    <row r="11" spans="1:23" ht="60" customHeight="1" x14ac:dyDescent="0.35">
      <c r="A11" s="40" t="s">
        <v>1689</v>
      </c>
      <c r="B11" s="40" t="s">
        <v>1676</v>
      </c>
      <c r="C11" s="40" t="s">
        <v>1677</v>
      </c>
      <c r="D11" s="40" t="s">
        <v>184</v>
      </c>
      <c r="E11" s="40">
        <v>2</v>
      </c>
      <c r="F11" s="40" t="s">
        <v>1690</v>
      </c>
      <c r="G11" s="6" t="s">
        <v>24</v>
      </c>
      <c r="H11" s="13"/>
      <c r="I11" s="16"/>
      <c r="J11" s="17"/>
      <c r="K11" s="17"/>
      <c r="L11" s="6" t="s">
        <v>172</v>
      </c>
    </row>
    <row r="12" spans="1:23" ht="60" customHeight="1" x14ac:dyDescent="0.35">
      <c r="A12" s="42" t="s">
        <v>1691</v>
      </c>
      <c r="B12" s="42" t="s">
        <v>1676</v>
      </c>
      <c r="C12" s="42" t="s">
        <v>1677</v>
      </c>
      <c r="D12" s="42" t="s">
        <v>184</v>
      </c>
      <c r="E12" s="42">
        <v>3</v>
      </c>
      <c r="F12" s="42" t="s">
        <v>1692</v>
      </c>
      <c r="G12" s="6" t="s">
        <v>24</v>
      </c>
      <c r="H12" s="13"/>
      <c r="I12" s="16"/>
      <c r="J12" s="17"/>
      <c r="K12" s="18"/>
      <c r="L12" s="6" t="s">
        <v>172</v>
      </c>
    </row>
    <row r="13" spans="1:23" ht="60" customHeight="1" x14ac:dyDescent="0.35">
      <c r="A13" s="40" t="s">
        <v>1693</v>
      </c>
      <c r="B13" s="40" t="s">
        <v>1676</v>
      </c>
      <c r="C13" s="40" t="s">
        <v>1677</v>
      </c>
      <c r="D13" s="40" t="s">
        <v>184</v>
      </c>
      <c r="E13" s="40">
        <v>4</v>
      </c>
      <c r="F13" s="40" t="s">
        <v>1694</v>
      </c>
      <c r="G13" s="6" t="s">
        <v>24</v>
      </c>
      <c r="H13" s="13"/>
      <c r="I13" s="16"/>
      <c r="J13" s="17"/>
      <c r="K13" s="18"/>
      <c r="L13" s="6" t="s">
        <v>172</v>
      </c>
    </row>
    <row r="14" spans="1:23" ht="60" customHeight="1" x14ac:dyDescent="0.35">
      <c r="A14" s="42" t="s">
        <v>1695</v>
      </c>
      <c r="B14" s="42" t="s">
        <v>1676</v>
      </c>
      <c r="C14" s="42" t="s">
        <v>1677</v>
      </c>
      <c r="D14" s="42" t="s">
        <v>184</v>
      </c>
      <c r="E14" s="42">
        <v>5</v>
      </c>
      <c r="F14" s="42" t="s">
        <v>1696</v>
      </c>
      <c r="G14" s="6" t="s">
        <v>24</v>
      </c>
      <c r="H14" s="13"/>
      <c r="I14" s="16"/>
      <c r="J14" s="17"/>
      <c r="K14" s="17"/>
      <c r="L14" s="6" t="s">
        <v>172</v>
      </c>
    </row>
    <row r="15" spans="1:23" ht="60" customHeight="1" x14ac:dyDescent="0.35">
      <c r="A15" s="40" t="s">
        <v>1697</v>
      </c>
      <c r="B15" s="40" t="s">
        <v>1676</v>
      </c>
      <c r="C15" s="40" t="s">
        <v>1677</v>
      </c>
      <c r="D15" s="40" t="s">
        <v>184</v>
      </c>
      <c r="E15" s="40">
        <v>6</v>
      </c>
      <c r="F15" s="40" t="s">
        <v>1698</v>
      </c>
      <c r="G15" s="6" t="s">
        <v>24</v>
      </c>
      <c r="H15" s="13"/>
      <c r="I15" s="16"/>
      <c r="J15" s="17"/>
      <c r="K15" s="17"/>
      <c r="L15" s="6" t="s">
        <v>172</v>
      </c>
    </row>
    <row r="16" spans="1:23" ht="60" customHeight="1" x14ac:dyDescent="0.35">
      <c r="A16" s="42" t="s">
        <v>1699</v>
      </c>
      <c r="B16" s="42" t="s">
        <v>1676</v>
      </c>
      <c r="C16" s="42" t="s">
        <v>1677</v>
      </c>
      <c r="D16" s="42" t="s">
        <v>184</v>
      </c>
      <c r="E16" s="42">
        <v>7</v>
      </c>
      <c r="F16" s="42" t="s">
        <v>1700</v>
      </c>
      <c r="G16" s="6" t="s">
        <v>24</v>
      </c>
      <c r="H16" s="13"/>
      <c r="I16" s="16"/>
      <c r="J16" s="17"/>
      <c r="K16" s="17"/>
      <c r="L16" s="6" t="s">
        <v>172</v>
      </c>
    </row>
    <row r="17" spans="1:12" ht="60" customHeight="1" x14ac:dyDescent="0.35">
      <c r="A17" s="40" t="s">
        <v>1701</v>
      </c>
      <c r="B17" s="40" t="s">
        <v>1676</v>
      </c>
      <c r="C17" s="40" t="s">
        <v>1677</v>
      </c>
      <c r="D17" s="40" t="s">
        <v>184</v>
      </c>
      <c r="E17" s="40">
        <v>8</v>
      </c>
      <c r="F17" s="40" t="s">
        <v>1702</v>
      </c>
      <c r="G17" s="6" t="s">
        <v>24</v>
      </c>
      <c r="H17" s="13"/>
      <c r="I17" s="16"/>
      <c r="J17" s="17"/>
      <c r="K17" s="18"/>
      <c r="L17" s="6" t="s">
        <v>172</v>
      </c>
    </row>
    <row r="18" spans="1:12" ht="60" customHeight="1" x14ac:dyDescent="0.35">
      <c r="A18" s="42" t="s">
        <v>1703</v>
      </c>
      <c r="B18" s="42" t="s">
        <v>1676</v>
      </c>
      <c r="C18" s="42" t="s">
        <v>1677</v>
      </c>
      <c r="D18" s="42" t="s">
        <v>184</v>
      </c>
      <c r="E18" s="42">
        <v>9</v>
      </c>
      <c r="F18" s="42" t="s">
        <v>1704</v>
      </c>
      <c r="G18" s="6" t="s">
        <v>24</v>
      </c>
      <c r="H18" s="13"/>
      <c r="I18" s="16"/>
      <c r="J18" s="17"/>
      <c r="K18" s="18"/>
      <c r="L18" s="6" t="s">
        <v>172</v>
      </c>
    </row>
    <row r="19" spans="1:12" ht="60" customHeight="1" x14ac:dyDescent="0.35">
      <c r="A19" s="40" t="s">
        <v>1705</v>
      </c>
      <c r="B19" s="40" t="s">
        <v>1676</v>
      </c>
      <c r="C19" s="40" t="s">
        <v>1677</v>
      </c>
      <c r="D19" s="40" t="s">
        <v>184</v>
      </c>
      <c r="E19" s="40">
        <v>10</v>
      </c>
      <c r="F19" s="40" t="s">
        <v>1706</v>
      </c>
      <c r="G19" s="6" t="s">
        <v>24</v>
      </c>
      <c r="H19" s="13"/>
      <c r="I19" s="16"/>
      <c r="J19" s="17"/>
      <c r="K19" s="18"/>
      <c r="L19" s="6" t="s">
        <v>172</v>
      </c>
    </row>
    <row r="20" spans="1:12" ht="60" customHeight="1" x14ac:dyDescent="0.35">
      <c r="A20" s="42" t="s">
        <v>1707</v>
      </c>
      <c r="B20" s="42" t="s">
        <v>1676</v>
      </c>
      <c r="C20" s="42" t="s">
        <v>1677</v>
      </c>
      <c r="D20" s="42" t="s">
        <v>184</v>
      </c>
      <c r="E20" s="42">
        <v>11</v>
      </c>
      <c r="F20" s="42" t="s">
        <v>1708</v>
      </c>
      <c r="G20" s="6" t="s">
        <v>24</v>
      </c>
      <c r="H20" s="13"/>
      <c r="I20" s="16"/>
      <c r="J20" s="17"/>
      <c r="K20" s="18"/>
      <c r="L20" s="6" t="s">
        <v>172</v>
      </c>
    </row>
    <row r="21" spans="1:12" x14ac:dyDescent="0.35">
      <c r="A21" s="45"/>
      <c r="B21" s="45"/>
      <c r="C21" s="45"/>
      <c r="D21" s="45"/>
      <c r="E21" s="45"/>
      <c r="F21" s="45"/>
      <c r="G21" s="46"/>
      <c r="H21" s="45"/>
      <c r="I21" s="47"/>
      <c r="J21" s="48"/>
      <c r="K21" s="49"/>
      <c r="L21" s="48"/>
    </row>
    <row r="22" spans="1:12" x14ac:dyDescent="0.35">
      <c r="A22" s="45"/>
      <c r="B22" s="45"/>
      <c r="C22" s="45"/>
      <c r="D22" s="45"/>
      <c r="E22" s="45"/>
      <c r="F22" s="45"/>
      <c r="G22" s="46"/>
      <c r="H22" s="45"/>
      <c r="I22" s="47"/>
      <c r="J22" s="48"/>
      <c r="K22" s="48"/>
      <c r="L22" s="48"/>
    </row>
  </sheetData>
  <sheetProtection sheet="1" selectLockedCells="1" sort="0" autoFilter="0"/>
  <autoFilter ref="A4:L4" xr:uid="{00000000-0009-0000-0000-000039000000}"/>
  <mergeCells count="5">
    <mergeCell ref="I1:L1"/>
    <mergeCell ref="A1:F1"/>
    <mergeCell ref="B2:L2"/>
    <mergeCell ref="G3:I3"/>
    <mergeCell ref="J3:L3"/>
  </mergeCells>
  <conditionalFormatting sqref="B2:L2">
    <cfRule type="dataBar" priority="34">
      <dataBar>
        <cfvo type="num" val="0"/>
        <cfvo type="num" val="1"/>
        <color rgb="FF4F81BD"/>
      </dataBar>
    </cfRule>
    <cfRule type="expression" dxfId="271" priority="34">
      <formula>$W$2&gt;=0.8</formula>
    </cfRule>
    <cfRule type="expression" dxfId="270" priority="34">
      <formula>AND($W$2&gt;=0.5,$W$2&lt;0.8)</formula>
    </cfRule>
    <cfRule type="expression" dxfId="269" priority="34">
      <formula>$W$2&lt;0.5</formula>
    </cfRule>
  </conditionalFormatting>
  <conditionalFormatting sqref="G5:G22">
    <cfRule type="expression" dxfId="268" priority="21">
      <formula>$G5="Met"</formula>
    </cfRule>
    <cfRule type="expression" dxfId="267" priority="22">
      <formula>$G5="Achieved"</formula>
    </cfRule>
    <cfRule type="expression" dxfId="266" priority="23">
      <formula>$G5="Partially met"</formula>
    </cfRule>
    <cfRule type="expression" dxfId="265" priority="24">
      <formula>$G5="Partially achieved"</formula>
    </cfRule>
    <cfRule type="expression" dxfId="264" priority="25">
      <formula>$G5="Not met"</formula>
    </cfRule>
    <cfRule type="expression" dxfId="263" priority="26">
      <formula>$G5="Not yet achieved"</formula>
    </cfRule>
    <cfRule type="expression" dxfId="262" priority="27">
      <formula>$G5="Not applicable"</formula>
    </cfRule>
  </conditionalFormatting>
  <conditionalFormatting sqref="K5:K500">
    <cfRule type="expression" dxfId="261" priority="1">
      <formula>AND(K5&lt;&gt;"",K5&lt;TODAY())</formula>
    </cfRule>
  </conditionalFormatting>
  <conditionalFormatting sqref="L5:L22">
    <cfRule type="beginsWith" dxfId="260" priority="2" operator="beginsWith" text="Blue">
      <formula>LEFT(L5,LEN("Blue"))="Blue"</formula>
    </cfRule>
    <cfRule type="beginsWith" dxfId="259" priority="3" operator="beginsWith" text="Green">
      <formula>LEFT(L5,LEN("Green"))="Green"</formula>
    </cfRule>
    <cfRule type="beginsWith" dxfId="258" priority="4" operator="beginsWith" text="Red">
      <formula>LEFT(L5,LEN("Red"))="Red"</formula>
    </cfRule>
    <cfRule type="beginsWith" dxfId="257" priority="5" operator="beginsWith" text="Grey">
      <formula>LEFT(L5,LEN("Grey"))="Grey"</formula>
    </cfRule>
    <cfRule type="beginsWith" dxfId="256" priority="6" operator="beginsWith" text="Amber">
      <formula>LEFT(L5,LEN("Amber"))="Amber"</formula>
    </cfRule>
    <cfRule type="beginsWith" dxfId="255" priority="7" operator="beginsWith" text="Black">
      <formula>LEFT(L5,LEN("Black"))="Black"</formula>
    </cfRule>
  </conditionalFormatting>
  <dataValidations count="3">
    <dataValidation type="list" allowBlank="1" sqref="G5:G9" xr:uid="{00000000-0002-0000-3900-000000000000}">
      <formula1>MSStatus</formula1>
    </dataValidation>
    <dataValidation type="list" allowBlank="1" sqref="G10:G20" xr:uid="{00000000-0002-0000-3900-000001000000}">
      <formula1>RecStatus</formula1>
    </dataValidation>
    <dataValidation type="list" allowBlank="1" sqref="L5:L22" xr:uid="{00000000-0002-0000-3900-000002000000}">
      <formula1>BRAGStatus</formula1>
    </dataValidation>
  </dataValidations>
  <hyperlinks>
    <hyperlink ref="I1" r:id="rId1" xr:uid="{00000000-0004-0000-3900-000000000000}"/>
    <hyperlink ref="H1" location="Dashboard!A1" display="← Dashboard" xr:uid="{5F94E0FF-DC9D-418C-9E0D-9F31E934F8A7}"/>
  </hyperlinks>
  <pageMargins left="0.3" right="0.3" top="0.75" bottom="0.75" header="0.5" footer="0.5"/>
  <pageSetup fitToHeight="0" orientation="landscape"/>
  <headerFooter>
    <oddHeader>&amp;LMid Cheshire Hospitals NHS Foundation Trust&amp;CGPICS V3 – Appendix 3 Audit&amp;R28 Jan 2026</oddHeader>
    <oddFooter>&amp;LConfidential – For internal audit use&amp;CPage &amp;P of &amp;N&amp;R© NHS</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9">
    <tabColor rgb="FF2E75B6"/>
  </sheetPr>
  <dimension ref="A1:Y22"/>
  <sheetViews>
    <sheetView showGridLines="0" showOutlineSymbols="0" zoomScaleNormal="100" workbookViewId="0">
      <pane ySplit="4" topLeftCell="A14" activePane="bottomLeft" state="frozen"/>
      <selection activeCell="K12" sqref="K12"/>
      <selection pane="bottomLeft" activeCell="G14" sqref="G14"/>
    </sheetView>
  </sheetViews>
  <sheetFormatPr defaultRowHeight="14.5" x14ac:dyDescent="0.35"/>
  <cols>
    <col min="1" max="1" width="10.81640625" customWidth="1"/>
    <col min="2" max="2" width="13" hidden="1" customWidth="1"/>
    <col min="3" max="3" width="45" hidden="1" customWidth="1"/>
    <col min="4" max="4" width="18" customWidth="1"/>
    <col min="5" max="5" width="12" hidden="1" customWidth="1"/>
    <col min="6" max="6" width="45" customWidth="1"/>
    <col min="7" max="7" width="30" customWidth="1"/>
    <col min="8" max="8" width="33.1796875" customWidth="1"/>
    <col min="9" max="10" width="34" customWidth="1"/>
    <col min="11" max="11" width="16" customWidth="1"/>
    <col min="12" max="12" width="14" customWidth="1"/>
    <col min="23" max="24" width="0" hidden="1" customWidth="1"/>
    <col min="25" max="25" width="13" hidden="1" customWidth="1"/>
    <col min="26" max="26" width="0" hidden="1" customWidth="1"/>
  </cols>
  <sheetData>
    <row r="1" spans="1:23" ht="80" customHeight="1" x14ac:dyDescent="0.45">
      <c r="A1" s="361" t="s">
        <v>1709</v>
      </c>
      <c r="B1" s="362"/>
      <c r="C1" s="362"/>
      <c r="D1" s="362"/>
      <c r="E1" s="362"/>
      <c r="F1" s="362"/>
      <c r="G1" s="30" t="e" vm="3">
        <v>#VALUE!</v>
      </c>
      <c r="H1" s="44" t="e" vm="4">
        <v>#VALUE!</v>
      </c>
      <c r="I1" s="358" t="s">
        <v>163</v>
      </c>
      <c r="J1" s="359"/>
      <c r="K1" s="359"/>
      <c r="L1" s="360"/>
    </row>
    <row r="2" spans="1:23" ht="66" customHeight="1" x14ac:dyDescent="0.35">
      <c r="A2" s="50" t="s">
        <v>3089</v>
      </c>
      <c r="B2" s="317" t="str">
        <f>REPT("█",ROUND($W$2*50,0))&amp;REPT("░",50-ROUND($W$2*50,0))&amp;" "&amp;TEXT($W$2,"0%")</f>
        <v>░░░░░░░░░░░░░░░░░░░░░░░░░░░░░░░░░░░░░░░░░░░░░░░░░░ 0%</v>
      </c>
      <c r="C2" s="235"/>
      <c r="D2" s="235"/>
      <c r="E2" s="235"/>
      <c r="F2" s="235"/>
      <c r="G2" s="235"/>
      <c r="H2" s="235"/>
      <c r="I2" s="235"/>
      <c r="J2" s="235"/>
      <c r="K2" s="235"/>
      <c r="L2" s="235"/>
      <c r="W2" s="32">
        <f>IFERROR(1-COUNTIF($G:$G,"Not assessed")/(COUNTIF($D:$D,"Minimum Standard")+COUNTIF($D:$D,"Quality Recommendation")),0)</f>
        <v>0</v>
      </c>
    </row>
    <row r="3" spans="1:23" ht="20" customHeight="1" x14ac:dyDescent="0.35">
      <c r="A3" s="33"/>
      <c r="B3" s="33"/>
      <c r="C3" s="33"/>
      <c r="D3" s="33"/>
      <c r="E3" s="33"/>
      <c r="F3" s="33"/>
      <c r="G3" s="236"/>
      <c r="H3" s="235"/>
      <c r="I3" s="235"/>
      <c r="J3" s="236"/>
      <c r="K3" s="235"/>
      <c r="L3" s="235"/>
    </row>
    <row r="4" spans="1:23" ht="30" customHeight="1" x14ac:dyDescent="0.35">
      <c r="A4" s="34" t="s">
        <v>161</v>
      </c>
      <c r="B4" s="34" t="s">
        <v>105</v>
      </c>
      <c r="C4" s="34" t="s">
        <v>164</v>
      </c>
      <c r="D4" s="34" t="s">
        <v>165</v>
      </c>
      <c r="E4" s="34" t="s">
        <v>166</v>
      </c>
      <c r="F4" s="34" t="s">
        <v>167</v>
      </c>
      <c r="G4" s="35" t="s">
        <v>68</v>
      </c>
      <c r="H4" s="34" t="s">
        <v>70</v>
      </c>
      <c r="I4" s="34" t="s">
        <v>45</v>
      </c>
      <c r="J4" s="34" t="s">
        <v>47</v>
      </c>
      <c r="K4" s="36" t="s">
        <v>49</v>
      </c>
      <c r="L4" s="34" t="s">
        <v>15</v>
      </c>
    </row>
    <row r="5" spans="1:23" ht="60" customHeight="1" x14ac:dyDescent="0.35">
      <c r="A5" s="40" t="s">
        <v>1710</v>
      </c>
      <c r="B5" s="40" t="s">
        <v>1711</v>
      </c>
      <c r="C5" s="40" t="s">
        <v>1712</v>
      </c>
      <c r="D5" s="40" t="s">
        <v>125</v>
      </c>
      <c r="E5" s="40">
        <v>1</v>
      </c>
      <c r="F5" s="40" t="s">
        <v>1713</v>
      </c>
      <c r="G5" s="7" t="s">
        <v>24</v>
      </c>
      <c r="H5" s="13"/>
      <c r="I5" s="14"/>
      <c r="J5" s="15"/>
      <c r="K5" s="15"/>
      <c r="L5" s="6" t="s">
        <v>172</v>
      </c>
    </row>
    <row r="6" spans="1:23" ht="60" customHeight="1" x14ac:dyDescent="0.35">
      <c r="A6" s="42" t="s">
        <v>1714</v>
      </c>
      <c r="B6" s="42" t="s">
        <v>1711</v>
      </c>
      <c r="C6" s="42" t="s">
        <v>1712</v>
      </c>
      <c r="D6" s="42" t="s">
        <v>125</v>
      </c>
      <c r="E6" s="42">
        <v>2</v>
      </c>
      <c r="F6" s="42" t="s">
        <v>1715</v>
      </c>
      <c r="G6" s="6" t="s">
        <v>24</v>
      </c>
      <c r="H6" s="13"/>
      <c r="I6" s="16"/>
      <c r="J6" s="17"/>
      <c r="K6" s="17"/>
      <c r="L6" s="6" t="s">
        <v>172</v>
      </c>
    </row>
    <row r="7" spans="1:23" ht="60" customHeight="1" x14ac:dyDescent="0.35">
      <c r="A7" s="40" t="s">
        <v>1716</v>
      </c>
      <c r="B7" s="40" t="s">
        <v>1711</v>
      </c>
      <c r="C7" s="40" t="s">
        <v>1712</v>
      </c>
      <c r="D7" s="40" t="s">
        <v>125</v>
      </c>
      <c r="E7" s="40">
        <v>3</v>
      </c>
      <c r="F7" s="40" t="s">
        <v>3300</v>
      </c>
      <c r="G7" s="6" t="s">
        <v>24</v>
      </c>
      <c r="H7" s="13"/>
      <c r="I7" s="16"/>
      <c r="J7" s="17"/>
      <c r="K7" s="17"/>
      <c r="L7" s="6" t="s">
        <v>172</v>
      </c>
    </row>
    <row r="8" spans="1:23" ht="60" customHeight="1" x14ac:dyDescent="0.35">
      <c r="A8" s="42" t="s">
        <v>1717</v>
      </c>
      <c r="B8" s="42" t="s">
        <v>1711</v>
      </c>
      <c r="C8" s="42" t="s">
        <v>1712</v>
      </c>
      <c r="D8" s="42" t="s">
        <v>125</v>
      </c>
      <c r="E8" s="42">
        <v>4</v>
      </c>
      <c r="F8" s="42" t="s">
        <v>1718</v>
      </c>
      <c r="G8" s="6" t="s">
        <v>24</v>
      </c>
      <c r="H8" s="13"/>
      <c r="I8" s="16"/>
      <c r="J8" s="17"/>
      <c r="K8" s="17"/>
      <c r="L8" s="6" t="s">
        <v>172</v>
      </c>
    </row>
    <row r="9" spans="1:23" ht="60" customHeight="1" x14ac:dyDescent="0.35">
      <c r="A9" s="40" t="s">
        <v>1719</v>
      </c>
      <c r="B9" s="40" t="s">
        <v>1711</v>
      </c>
      <c r="C9" s="40" t="s">
        <v>1712</v>
      </c>
      <c r="D9" s="40" t="s">
        <v>125</v>
      </c>
      <c r="E9" s="40">
        <v>5</v>
      </c>
      <c r="F9" s="40" t="s">
        <v>1720</v>
      </c>
      <c r="G9" s="6" t="s">
        <v>24</v>
      </c>
      <c r="H9" s="13"/>
      <c r="I9" s="16"/>
      <c r="J9" s="17"/>
      <c r="K9" s="17"/>
      <c r="L9" s="6" t="s">
        <v>172</v>
      </c>
    </row>
    <row r="10" spans="1:23" ht="60" customHeight="1" x14ac:dyDescent="0.35">
      <c r="A10" s="42" t="s">
        <v>1721</v>
      </c>
      <c r="B10" s="42" t="s">
        <v>1711</v>
      </c>
      <c r="C10" s="42" t="s">
        <v>1712</v>
      </c>
      <c r="D10" s="42" t="s">
        <v>125</v>
      </c>
      <c r="E10" s="42">
        <v>6</v>
      </c>
      <c r="F10" s="42" t="s">
        <v>1722</v>
      </c>
      <c r="G10" s="6" t="s">
        <v>24</v>
      </c>
      <c r="H10" s="13"/>
      <c r="I10" s="16"/>
      <c r="J10" s="17"/>
      <c r="K10" s="17"/>
      <c r="L10" s="6" t="s">
        <v>172</v>
      </c>
    </row>
    <row r="11" spans="1:23" ht="60" customHeight="1" x14ac:dyDescent="0.35">
      <c r="A11" s="40" t="s">
        <v>1723</v>
      </c>
      <c r="B11" s="40" t="s">
        <v>1711</v>
      </c>
      <c r="C11" s="40" t="s">
        <v>1712</v>
      </c>
      <c r="D11" s="40" t="s">
        <v>125</v>
      </c>
      <c r="E11" s="40">
        <v>7</v>
      </c>
      <c r="F11" s="40" t="s">
        <v>1724</v>
      </c>
      <c r="G11" s="6" t="s">
        <v>24</v>
      </c>
      <c r="H11" s="13"/>
      <c r="I11" s="16"/>
      <c r="J11" s="17"/>
      <c r="K11" s="17"/>
      <c r="L11" s="6" t="s">
        <v>172</v>
      </c>
    </row>
    <row r="12" spans="1:23" ht="60" customHeight="1" x14ac:dyDescent="0.35">
      <c r="A12" s="42" t="s">
        <v>1725</v>
      </c>
      <c r="B12" s="42" t="s">
        <v>1711</v>
      </c>
      <c r="C12" s="42" t="s">
        <v>1712</v>
      </c>
      <c r="D12" s="42" t="s">
        <v>125</v>
      </c>
      <c r="E12" s="42">
        <v>8</v>
      </c>
      <c r="F12" s="42" t="s">
        <v>1726</v>
      </c>
      <c r="G12" s="6" t="s">
        <v>24</v>
      </c>
      <c r="H12" s="13"/>
      <c r="I12" s="16"/>
      <c r="J12" s="17"/>
      <c r="K12" s="18"/>
      <c r="L12" s="6" t="s">
        <v>172</v>
      </c>
    </row>
    <row r="13" spans="1:23" ht="60" customHeight="1" x14ac:dyDescent="0.35">
      <c r="A13" s="40" t="s">
        <v>1727</v>
      </c>
      <c r="B13" s="40" t="s">
        <v>1711</v>
      </c>
      <c r="C13" s="40" t="s">
        <v>1712</v>
      </c>
      <c r="D13" s="40" t="s">
        <v>125</v>
      </c>
      <c r="E13" s="40">
        <v>9</v>
      </c>
      <c r="F13" s="40" t="s">
        <v>1728</v>
      </c>
      <c r="G13" s="6" t="s">
        <v>24</v>
      </c>
      <c r="H13" s="13"/>
      <c r="I13" s="16"/>
      <c r="J13" s="17"/>
      <c r="K13" s="18"/>
      <c r="L13" s="6" t="s">
        <v>172</v>
      </c>
    </row>
    <row r="14" spans="1:23" ht="60" customHeight="1" x14ac:dyDescent="0.35">
      <c r="A14" s="42" t="s">
        <v>1729</v>
      </c>
      <c r="B14" s="42" t="s">
        <v>1711</v>
      </c>
      <c r="C14" s="42" t="s">
        <v>1712</v>
      </c>
      <c r="D14" s="42" t="s">
        <v>184</v>
      </c>
      <c r="E14" s="42">
        <v>1</v>
      </c>
      <c r="F14" s="42" t="s">
        <v>1730</v>
      </c>
      <c r="G14" s="6" t="s">
        <v>24</v>
      </c>
      <c r="H14" s="13"/>
      <c r="I14" s="16"/>
      <c r="J14" s="17"/>
      <c r="K14" s="17"/>
      <c r="L14" s="6" t="s">
        <v>172</v>
      </c>
    </row>
    <row r="15" spans="1:23" ht="60" customHeight="1" x14ac:dyDescent="0.35">
      <c r="A15" s="40" t="s">
        <v>1731</v>
      </c>
      <c r="B15" s="40" t="s">
        <v>1711</v>
      </c>
      <c r="C15" s="40" t="s">
        <v>1712</v>
      </c>
      <c r="D15" s="40" t="s">
        <v>184</v>
      </c>
      <c r="E15" s="40">
        <v>2</v>
      </c>
      <c r="F15" s="40" t="s">
        <v>3301</v>
      </c>
      <c r="G15" s="6" t="s">
        <v>24</v>
      </c>
      <c r="H15" s="13"/>
      <c r="I15" s="16"/>
      <c r="J15" s="17"/>
      <c r="K15" s="17"/>
      <c r="L15" s="6" t="s">
        <v>172</v>
      </c>
    </row>
    <row r="16" spans="1:23" ht="60" customHeight="1" x14ac:dyDescent="0.35">
      <c r="A16" s="42" t="s">
        <v>1732</v>
      </c>
      <c r="B16" s="42" t="s">
        <v>1711</v>
      </c>
      <c r="C16" s="42" t="s">
        <v>1712</v>
      </c>
      <c r="D16" s="42" t="s">
        <v>184</v>
      </c>
      <c r="E16" s="42">
        <v>3</v>
      </c>
      <c r="F16" s="42" t="s">
        <v>3302</v>
      </c>
      <c r="G16" s="6" t="s">
        <v>24</v>
      </c>
      <c r="H16" s="13"/>
      <c r="I16" s="16"/>
      <c r="J16" s="17"/>
      <c r="K16" s="17"/>
      <c r="L16" s="6" t="s">
        <v>172</v>
      </c>
    </row>
    <row r="17" spans="1:12" ht="60" customHeight="1" x14ac:dyDescent="0.35">
      <c r="A17" s="40" t="s">
        <v>1733</v>
      </c>
      <c r="B17" s="40" t="s">
        <v>1711</v>
      </c>
      <c r="C17" s="40" t="s">
        <v>1712</v>
      </c>
      <c r="D17" s="40" t="s">
        <v>184</v>
      </c>
      <c r="E17" s="40">
        <v>4</v>
      </c>
      <c r="F17" s="40" t="s">
        <v>3303</v>
      </c>
      <c r="G17" s="6" t="s">
        <v>24</v>
      </c>
      <c r="H17" s="13"/>
      <c r="I17" s="16"/>
      <c r="J17" s="17"/>
      <c r="K17" s="18"/>
      <c r="L17" s="6" t="s">
        <v>172</v>
      </c>
    </row>
    <row r="18" spans="1:12" ht="60" customHeight="1" x14ac:dyDescent="0.35">
      <c r="A18" s="42" t="s">
        <v>1734</v>
      </c>
      <c r="B18" s="42" t="s">
        <v>1711</v>
      </c>
      <c r="C18" s="42" t="s">
        <v>1712</v>
      </c>
      <c r="D18" s="42" t="s">
        <v>184</v>
      </c>
      <c r="E18" s="42">
        <v>5</v>
      </c>
      <c r="F18" s="42" t="s">
        <v>1735</v>
      </c>
      <c r="G18" s="6" t="s">
        <v>24</v>
      </c>
      <c r="H18" s="13"/>
      <c r="I18" s="16"/>
      <c r="J18" s="17"/>
      <c r="K18" s="18"/>
      <c r="L18" s="6" t="s">
        <v>172</v>
      </c>
    </row>
    <row r="19" spans="1:12" ht="60" customHeight="1" x14ac:dyDescent="0.35">
      <c r="A19" s="40" t="s">
        <v>1736</v>
      </c>
      <c r="B19" s="40" t="s">
        <v>1711</v>
      </c>
      <c r="C19" s="40" t="s">
        <v>1712</v>
      </c>
      <c r="D19" s="40" t="s">
        <v>184</v>
      </c>
      <c r="E19" s="40">
        <v>6</v>
      </c>
      <c r="F19" s="40" t="s">
        <v>1737</v>
      </c>
      <c r="G19" s="6" t="s">
        <v>24</v>
      </c>
      <c r="H19" s="13"/>
      <c r="I19" s="16"/>
      <c r="J19" s="17"/>
      <c r="K19" s="18"/>
      <c r="L19" s="6" t="s">
        <v>172</v>
      </c>
    </row>
    <row r="20" spans="1:12" x14ac:dyDescent="0.35">
      <c r="A20" s="45"/>
      <c r="B20" s="45"/>
      <c r="C20" s="45"/>
      <c r="D20" s="45"/>
      <c r="E20" s="45"/>
      <c r="F20" s="45"/>
      <c r="G20" s="46"/>
      <c r="H20" s="45"/>
      <c r="I20" s="47"/>
      <c r="J20" s="48"/>
      <c r="K20" s="49"/>
      <c r="L20" s="48"/>
    </row>
    <row r="21" spans="1:12" x14ac:dyDescent="0.35">
      <c r="A21" s="45"/>
      <c r="B21" s="45"/>
      <c r="C21" s="45"/>
      <c r="D21" s="45"/>
      <c r="E21" s="45"/>
      <c r="F21" s="45"/>
      <c r="G21" s="46"/>
      <c r="H21" s="45"/>
      <c r="I21" s="47"/>
      <c r="J21" s="48"/>
      <c r="K21" s="49"/>
      <c r="L21" s="48"/>
    </row>
    <row r="22" spans="1:12" x14ac:dyDescent="0.35">
      <c r="A22" s="45"/>
      <c r="B22" s="45"/>
      <c r="C22" s="45"/>
      <c r="D22" s="45"/>
      <c r="E22" s="45"/>
      <c r="F22" s="45"/>
      <c r="G22" s="46"/>
      <c r="H22" s="45"/>
      <c r="I22" s="47"/>
      <c r="J22" s="48"/>
      <c r="K22" s="48"/>
      <c r="L22" s="48"/>
    </row>
  </sheetData>
  <sheetProtection sheet="1" selectLockedCells="1" sort="0" autoFilter="0"/>
  <autoFilter ref="A4:L4" xr:uid="{00000000-0009-0000-0000-00003A000000}"/>
  <mergeCells count="5">
    <mergeCell ref="I1:L1"/>
    <mergeCell ref="A1:F1"/>
    <mergeCell ref="B2:L2"/>
    <mergeCell ref="G3:I3"/>
    <mergeCell ref="J3:L3"/>
  </mergeCells>
  <conditionalFormatting sqref="B2:L2">
    <cfRule type="dataBar" priority="34">
      <dataBar>
        <cfvo type="num" val="0"/>
        <cfvo type="num" val="1"/>
        <color rgb="FF4F81BD"/>
      </dataBar>
    </cfRule>
    <cfRule type="expression" dxfId="254" priority="34">
      <formula>$W$2&gt;=0.8</formula>
    </cfRule>
    <cfRule type="expression" dxfId="253" priority="34">
      <formula>AND($W$2&gt;=0.5,$W$2&lt;0.8)</formula>
    </cfRule>
    <cfRule type="expression" dxfId="252" priority="34">
      <formula>$W$2&lt;0.5</formula>
    </cfRule>
  </conditionalFormatting>
  <conditionalFormatting sqref="G5:G22">
    <cfRule type="expression" dxfId="251" priority="21">
      <formula>$G5="Met"</formula>
    </cfRule>
    <cfRule type="expression" dxfId="250" priority="22">
      <formula>$G5="Achieved"</formula>
    </cfRule>
    <cfRule type="expression" dxfId="249" priority="23">
      <formula>$G5="Partially met"</formula>
    </cfRule>
    <cfRule type="expression" dxfId="248" priority="24">
      <formula>$G5="Partially achieved"</formula>
    </cfRule>
    <cfRule type="expression" dxfId="247" priority="25">
      <formula>$G5="Not met"</formula>
    </cfRule>
    <cfRule type="expression" dxfId="246" priority="26">
      <formula>$G5="Not yet achieved"</formula>
    </cfRule>
    <cfRule type="expression" dxfId="245" priority="27">
      <formula>$G5="Not applicable"</formula>
    </cfRule>
  </conditionalFormatting>
  <conditionalFormatting sqref="K5:K500">
    <cfRule type="expression" dxfId="244" priority="1">
      <formula>AND(K5&lt;&gt;"",K5&lt;TODAY())</formula>
    </cfRule>
  </conditionalFormatting>
  <conditionalFormatting sqref="L5:L22">
    <cfRule type="beginsWith" dxfId="243" priority="2" operator="beginsWith" text="Blue">
      <formula>LEFT(L5,LEN("Blue"))="Blue"</formula>
    </cfRule>
    <cfRule type="beginsWith" dxfId="242" priority="3" operator="beginsWith" text="Green">
      <formula>LEFT(L5,LEN("Green"))="Green"</formula>
    </cfRule>
    <cfRule type="beginsWith" dxfId="241" priority="4" operator="beginsWith" text="Red">
      <formula>LEFT(L5,LEN("Red"))="Red"</formula>
    </cfRule>
    <cfRule type="beginsWith" dxfId="240" priority="5" operator="beginsWith" text="Grey">
      <formula>LEFT(L5,LEN("Grey"))="Grey"</formula>
    </cfRule>
    <cfRule type="beginsWith" dxfId="239" priority="6" operator="beginsWith" text="Amber">
      <formula>LEFT(L5,LEN("Amber"))="Amber"</formula>
    </cfRule>
    <cfRule type="beginsWith" dxfId="238" priority="7" operator="beginsWith" text="Black">
      <formula>LEFT(L5,LEN("Black"))="Black"</formula>
    </cfRule>
  </conditionalFormatting>
  <dataValidations count="3">
    <dataValidation type="list" allowBlank="1" sqref="G5:G13" xr:uid="{00000000-0002-0000-3A00-000000000000}">
      <formula1>MSStatus</formula1>
    </dataValidation>
    <dataValidation type="list" allowBlank="1" sqref="G14:G19" xr:uid="{00000000-0002-0000-3A00-000001000000}">
      <formula1>RecStatus</formula1>
    </dataValidation>
    <dataValidation type="list" allowBlank="1" sqref="L5:L22" xr:uid="{00000000-0002-0000-3A00-000002000000}">
      <formula1>BRAGStatus</formula1>
    </dataValidation>
  </dataValidations>
  <hyperlinks>
    <hyperlink ref="I1" r:id="rId1" xr:uid="{00000000-0004-0000-3A00-000000000000}"/>
    <hyperlink ref="H1" location="Dashboard!A1" display="← Dashboard" xr:uid="{5EB3676C-5FD0-4DC5-B3C4-42DDCBB1F37A}"/>
  </hyperlinks>
  <pageMargins left="0.3" right="0.3" top="0.75" bottom="0.75" header="0.5" footer="0.5"/>
  <pageSetup fitToHeight="0" orientation="landscape"/>
  <headerFooter>
    <oddHeader>&amp;LMid Cheshire Hospitals NHS Foundation Trust&amp;CGPICS V3 – Appendix 3 Audit&amp;R28 Jan 2026</oddHeader>
    <oddFooter>&amp;LConfidential – For internal audit use&amp;CPage &amp;P of &amp;N&amp;R© NHS</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60">
    <tabColor rgb="FF2E75B6"/>
  </sheetPr>
  <dimension ref="A1:Y22"/>
  <sheetViews>
    <sheetView showGridLines="0" showOutlineSymbols="0" zoomScaleNormal="100" workbookViewId="0">
      <pane ySplit="4" topLeftCell="A13" activePane="bottomLeft" state="frozen"/>
      <selection activeCell="K12" sqref="K12"/>
      <selection pane="bottomLeft" activeCell="G13" sqref="G13"/>
    </sheetView>
  </sheetViews>
  <sheetFormatPr defaultRowHeight="14.5" x14ac:dyDescent="0.35"/>
  <cols>
    <col min="1" max="1" width="10.81640625" customWidth="1"/>
    <col min="2" max="2" width="13" hidden="1" customWidth="1"/>
    <col min="3" max="3" width="16" hidden="1" customWidth="1"/>
    <col min="4" max="4" width="18" customWidth="1"/>
    <col min="5" max="5" width="12" hidden="1" customWidth="1"/>
    <col min="6" max="6" width="45" customWidth="1"/>
    <col min="7" max="7" width="30" customWidth="1"/>
    <col min="8" max="8" width="33.1796875" customWidth="1"/>
    <col min="9" max="10" width="34" customWidth="1"/>
    <col min="11" max="11" width="16" customWidth="1"/>
    <col min="12" max="12" width="14" customWidth="1"/>
    <col min="23" max="24" width="0" hidden="1" customWidth="1"/>
    <col min="25" max="25" width="13" hidden="1" customWidth="1"/>
    <col min="26" max="26" width="0" hidden="1" customWidth="1"/>
  </cols>
  <sheetData>
    <row r="1" spans="1:23" ht="80" customHeight="1" x14ac:dyDescent="0.45">
      <c r="A1" s="361" t="s">
        <v>3083</v>
      </c>
      <c r="B1" s="362"/>
      <c r="C1" s="362"/>
      <c r="D1" s="362"/>
      <c r="E1" s="362"/>
      <c r="F1" s="362"/>
      <c r="G1" s="30" t="e" vm="3">
        <v>#VALUE!</v>
      </c>
      <c r="H1" s="44" t="e" vm="4">
        <v>#VALUE!</v>
      </c>
      <c r="I1" s="358" t="s">
        <v>163</v>
      </c>
      <c r="J1" s="359"/>
      <c r="K1" s="359"/>
      <c r="L1" s="360"/>
    </row>
    <row r="2" spans="1:23" ht="66" customHeight="1" x14ac:dyDescent="0.35">
      <c r="A2" s="50" t="s">
        <v>3089</v>
      </c>
      <c r="B2" s="317" t="str">
        <f>REPT("█",ROUND($W$2*50,0))&amp;REPT("░",50-ROUND($W$2*50,0))&amp;" "&amp;TEXT($W$2,"0%")</f>
        <v>░░░░░░░░░░░░░░░░░░░░░░░░░░░░░░░░░░░░░░░░░░░░░░░░░░ 0%</v>
      </c>
      <c r="C2" s="235"/>
      <c r="D2" s="235"/>
      <c r="E2" s="235"/>
      <c r="F2" s="235"/>
      <c r="G2" s="235"/>
      <c r="H2" s="235"/>
      <c r="I2" s="235"/>
      <c r="J2" s="235"/>
      <c r="K2" s="235"/>
      <c r="L2" s="235"/>
      <c r="W2" s="32">
        <f>IFERROR(1-COUNTIF($G:$G,"Not assessed")/(COUNTIF($D:$D,"Minimum Standard")+COUNTIF($D:$D,"Quality Recommendation")),0)</f>
        <v>0</v>
      </c>
    </row>
    <row r="3" spans="1:23" ht="20" customHeight="1" x14ac:dyDescent="0.35">
      <c r="A3" s="33"/>
      <c r="B3" s="33"/>
      <c r="C3" s="33"/>
      <c r="D3" s="33"/>
      <c r="E3" s="33"/>
      <c r="F3" s="33"/>
      <c r="G3" s="236"/>
      <c r="H3" s="235"/>
      <c r="I3" s="235"/>
      <c r="J3" s="236"/>
      <c r="K3" s="235"/>
      <c r="L3" s="235"/>
    </row>
    <row r="4" spans="1:23" ht="30" customHeight="1" x14ac:dyDescent="0.35">
      <c r="A4" s="34" t="s">
        <v>161</v>
      </c>
      <c r="B4" s="34" t="s">
        <v>105</v>
      </c>
      <c r="C4" s="34" t="s">
        <v>164</v>
      </c>
      <c r="D4" s="34" t="s">
        <v>165</v>
      </c>
      <c r="E4" s="34" t="s">
        <v>166</v>
      </c>
      <c r="F4" s="34" t="s">
        <v>167</v>
      </c>
      <c r="G4" s="35" t="s">
        <v>68</v>
      </c>
      <c r="H4" s="34" t="s">
        <v>70</v>
      </c>
      <c r="I4" s="34" t="s">
        <v>45</v>
      </c>
      <c r="J4" s="34" t="s">
        <v>47</v>
      </c>
      <c r="K4" s="36" t="s">
        <v>49</v>
      </c>
      <c r="L4" s="34" t="s">
        <v>15</v>
      </c>
    </row>
    <row r="5" spans="1:23" ht="60" customHeight="1" x14ac:dyDescent="0.35">
      <c r="A5" s="40" t="s">
        <v>1738</v>
      </c>
      <c r="B5" s="40" t="s">
        <v>1739</v>
      </c>
      <c r="C5" s="40" t="s">
        <v>1740</v>
      </c>
      <c r="D5" s="40" t="s">
        <v>125</v>
      </c>
      <c r="E5" s="40">
        <v>1</v>
      </c>
      <c r="F5" s="40" t="s">
        <v>3304</v>
      </c>
      <c r="G5" s="7" t="s">
        <v>24</v>
      </c>
      <c r="H5" s="13"/>
      <c r="I5" s="14"/>
      <c r="J5" s="15"/>
      <c r="K5" s="15"/>
      <c r="L5" s="6" t="s">
        <v>172</v>
      </c>
    </row>
    <row r="6" spans="1:23" ht="60" customHeight="1" x14ac:dyDescent="0.35">
      <c r="A6" s="42" t="s">
        <v>1741</v>
      </c>
      <c r="B6" s="42" t="s">
        <v>1739</v>
      </c>
      <c r="C6" s="42" t="s">
        <v>1740</v>
      </c>
      <c r="D6" s="42" t="s">
        <v>125</v>
      </c>
      <c r="E6" s="42">
        <v>2</v>
      </c>
      <c r="F6" s="42" t="s">
        <v>1742</v>
      </c>
      <c r="G6" s="6" t="s">
        <v>24</v>
      </c>
      <c r="H6" s="13"/>
      <c r="I6" s="16"/>
      <c r="J6" s="17"/>
      <c r="K6" s="17"/>
      <c r="L6" s="6" t="s">
        <v>172</v>
      </c>
    </row>
    <row r="7" spans="1:23" ht="60" customHeight="1" x14ac:dyDescent="0.35">
      <c r="A7" s="40" t="s">
        <v>1743</v>
      </c>
      <c r="B7" s="40" t="s">
        <v>1739</v>
      </c>
      <c r="C7" s="40" t="s">
        <v>1740</v>
      </c>
      <c r="D7" s="40" t="s">
        <v>125</v>
      </c>
      <c r="E7" s="40">
        <v>3</v>
      </c>
      <c r="F7" s="40" t="s">
        <v>1744</v>
      </c>
      <c r="G7" s="6" t="s">
        <v>24</v>
      </c>
      <c r="H7" s="13"/>
      <c r="I7" s="16"/>
      <c r="J7" s="17"/>
      <c r="K7" s="17"/>
      <c r="L7" s="6" t="s">
        <v>172</v>
      </c>
    </row>
    <row r="8" spans="1:23" ht="60" customHeight="1" x14ac:dyDescent="0.35">
      <c r="A8" s="42" t="s">
        <v>1745</v>
      </c>
      <c r="B8" s="42" t="s">
        <v>1739</v>
      </c>
      <c r="C8" s="42" t="s">
        <v>1740</v>
      </c>
      <c r="D8" s="42" t="s">
        <v>125</v>
      </c>
      <c r="E8" s="42">
        <v>4</v>
      </c>
      <c r="F8" s="42" t="s">
        <v>3305</v>
      </c>
      <c r="G8" s="6" t="s">
        <v>24</v>
      </c>
      <c r="H8" s="13"/>
      <c r="I8" s="16"/>
      <c r="J8" s="17"/>
      <c r="K8" s="17"/>
      <c r="L8" s="6" t="s">
        <v>172</v>
      </c>
    </row>
    <row r="9" spans="1:23" ht="60" customHeight="1" x14ac:dyDescent="0.35">
      <c r="A9" s="40" t="s">
        <v>1746</v>
      </c>
      <c r="B9" s="40" t="s">
        <v>1739</v>
      </c>
      <c r="C9" s="40" t="s">
        <v>1740</v>
      </c>
      <c r="D9" s="40" t="s">
        <v>125</v>
      </c>
      <c r="E9" s="40">
        <v>5</v>
      </c>
      <c r="F9" s="40" t="s">
        <v>1747</v>
      </c>
      <c r="G9" s="6" t="s">
        <v>24</v>
      </c>
      <c r="H9" s="13"/>
      <c r="I9" s="16"/>
      <c r="J9" s="17"/>
      <c r="K9" s="17"/>
      <c r="L9" s="6" t="s">
        <v>172</v>
      </c>
    </row>
    <row r="10" spans="1:23" ht="60" customHeight="1" x14ac:dyDescent="0.35">
      <c r="A10" s="42" t="s">
        <v>1748</v>
      </c>
      <c r="B10" s="42" t="s">
        <v>1739</v>
      </c>
      <c r="C10" s="42" t="s">
        <v>1740</v>
      </c>
      <c r="D10" s="42" t="s">
        <v>125</v>
      </c>
      <c r="E10" s="42">
        <v>6</v>
      </c>
      <c r="F10" s="42" t="s">
        <v>1749</v>
      </c>
      <c r="G10" s="6" t="s">
        <v>24</v>
      </c>
      <c r="H10" s="13"/>
      <c r="I10" s="16"/>
      <c r="J10" s="17"/>
      <c r="K10" s="17"/>
      <c r="L10" s="6" t="s">
        <v>172</v>
      </c>
    </row>
    <row r="11" spans="1:23" ht="60" customHeight="1" x14ac:dyDescent="0.35">
      <c r="A11" s="40" t="s">
        <v>1750</v>
      </c>
      <c r="B11" s="40" t="s">
        <v>1739</v>
      </c>
      <c r="C11" s="40" t="s">
        <v>1740</v>
      </c>
      <c r="D11" s="40" t="s">
        <v>125</v>
      </c>
      <c r="E11" s="40">
        <v>7</v>
      </c>
      <c r="F11" s="40" t="s">
        <v>1751</v>
      </c>
      <c r="G11" s="6" t="s">
        <v>24</v>
      </c>
      <c r="H11" s="13"/>
      <c r="I11" s="16"/>
      <c r="J11" s="17"/>
      <c r="K11" s="17"/>
      <c r="L11" s="6" t="s">
        <v>172</v>
      </c>
    </row>
    <row r="12" spans="1:23" ht="60" customHeight="1" x14ac:dyDescent="0.35">
      <c r="A12" s="42" t="s">
        <v>1752</v>
      </c>
      <c r="B12" s="42" t="s">
        <v>1739</v>
      </c>
      <c r="C12" s="42" t="s">
        <v>1740</v>
      </c>
      <c r="D12" s="42" t="s">
        <v>125</v>
      </c>
      <c r="E12" s="42">
        <v>8</v>
      </c>
      <c r="F12" s="42" t="s">
        <v>1753</v>
      </c>
      <c r="G12" s="6" t="s">
        <v>24</v>
      </c>
      <c r="H12" s="13"/>
      <c r="I12" s="16"/>
      <c r="J12" s="17"/>
      <c r="K12" s="18"/>
      <c r="L12" s="6" t="s">
        <v>172</v>
      </c>
    </row>
    <row r="13" spans="1:23" ht="60" customHeight="1" x14ac:dyDescent="0.35">
      <c r="A13" s="40" t="s">
        <v>1754</v>
      </c>
      <c r="B13" s="40" t="s">
        <v>1739</v>
      </c>
      <c r="C13" s="40" t="s">
        <v>1740</v>
      </c>
      <c r="D13" s="40" t="s">
        <v>184</v>
      </c>
      <c r="E13" s="40">
        <v>1</v>
      </c>
      <c r="F13" s="40" t="s">
        <v>1755</v>
      </c>
      <c r="G13" s="6" t="s">
        <v>24</v>
      </c>
      <c r="H13" s="13"/>
      <c r="I13" s="16"/>
      <c r="J13" s="17"/>
      <c r="K13" s="18"/>
      <c r="L13" s="6" t="s">
        <v>172</v>
      </c>
    </row>
    <row r="14" spans="1:23" ht="60" customHeight="1" x14ac:dyDescent="0.35">
      <c r="A14" s="42" t="s">
        <v>1756</v>
      </c>
      <c r="B14" s="42" t="s">
        <v>1739</v>
      </c>
      <c r="C14" s="42" t="s">
        <v>1740</v>
      </c>
      <c r="D14" s="42" t="s">
        <v>184</v>
      </c>
      <c r="E14" s="42">
        <v>2</v>
      </c>
      <c r="F14" s="42" t="s">
        <v>1757</v>
      </c>
      <c r="G14" s="6" t="s">
        <v>24</v>
      </c>
      <c r="H14" s="13"/>
      <c r="I14" s="16"/>
      <c r="J14" s="17"/>
      <c r="K14" s="17"/>
      <c r="L14" s="6" t="s">
        <v>172</v>
      </c>
    </row>
    <row r="15" spans="1:23" ht="60" customHeight="1" x14ac:dyDescent="0.35">
      <c r="A15" s="40" t="s">
        <v>1758</v>
      </c>
      <c r="B15" s="40" t="s">
        <v>1739</v>
      </c>
      <c r="C15" s="40" t="s">
        <v>1740</v>
      </c>
      <c r="D15" s="40" t="s">
        <v>184</v>
      </c>
      <c r="E15" s="40">
        <v>3</v>
      </c>
      <c r="F15" s="40" t="s">
        <v>1759</v>
      </c>
      <c r="G15" s="6" t="s">
        <v>24</v>
      </c>
      <c r="H15" s="13"/>
      <c r="I15" s="16"/>
      <c r="J15" s="17"/>
      <c r="K15" s="17"/>
      <c r="L15" s="6" t="s">
        <v>172</v>
      </c>
    </row>
    <row r="16" spans="1:23" ht="60" customHeight="1" x14ac:dyDescent="0.35">
      <c r="A16" s="42" t="s">
        <v>1760</v>
      </c>
      <c r="B16" s="42" t="s">
        <v>1739</v>
      </c>
      <c r="C16" s="42" t="s">
        <v>1740</v>
      </c>
      <c r="D16" s="42" t="s">
        <v>184</v>
      </c>
      <c r="E16" s="42">
        <v>4</v>
      </c>
      <c r="F16" s="42" t="s">
        <v>1761</v>
      </c>
      <c r="G16" s="6" t="s">
        <v>24</v>
      </c>
      <c r="H16" s="13"/>
      <c r="I16" s="16"/>
      <c r="J16" s="17"/>
      <c r="K16" s="17"/>
      <c r="L16" s="6" t="s">
        <v>172</v>
      </c>
    </row>
    <row r="17" spans="1:12" ht="60" customHeight="1" x14ac:dyDescent="0.35">
      <c r="A17" s="40" t="s">
        <v>1762</v>
      </c>
      <c r="B17" s="40" t="s">
        <v>1739</v>
      </c>
      <c r="C17" s="40" t="s">
        <v>1740</v>
      </c>
      <c r="D17" s="40" t="s">
        <v>184</v>
      </c>
      <c r="E17" s="40">
        <v>5</v>
      </c>
      <c r="F17" s="40" t="s">
        <v>1763</v>
      </c>
      <c r="G17" s="6" t="s">
        <v>24</v>
      </c>
      <c r="H17" s="13"/>
      <c r="I17" s="16"/>
      <c r="J17" s="17"/>
      <c r="K17" s="18"/>
      <c r="L17" s="6" t="s">
        <v>172</v>
      </c>
    </row>
    <row r="18" spans="1:12" ht="60" customHeight="1" x14ac:dyDescent="0.35">
      <c r="A18" s="42" t="s">
        <v>1764</v>
      </c>
      <c r="B18" s="42" t="s">
        <v>1739</v>
      </c>
      <c r="C18" s="42" t="s">
        <v>1740</v>
      </c>
      <c r="D18" s="42" t="s">
        <v>184</v>
      </c>
      <c r="E18" s="42">
        <v>6</v>
      </c>
      <c r="F18" s="42" t="s">
        <v>3306</v>
      </c>
      <c r="G18" s="6" t="s">
        <v>24</v>
      </c>
      <c r="H18" s="13"/>
      <c r="I18" s="16"/>
      <c r="J18" s="17"/>
      <c r="K18" s="18"/>
      <c r="L18" s="6" t="s">
        <v>172</v>
      </c>
    </row>
    <row r="19" spans="1:12" x14ac:dyDescent="0.35">
      <c r="A19" s="45"/>
      <c r="B19" s="45"/>
      <c r="C19" s="45"/>
      <c r="D19" s="45"/>
      <c r="E19" s="45"/>
      <c r="F19" s="45"/>
      <c r="G19" s="46"/>
      <c r="H19" s="45"/>
      <c r="I19" s="47"/>
      <c r="J19" s="48"/>
      <c r="K19" s="49"/>
      <c r="L19" s="48"/>
    </row>
    <row r="20" spans="1:12" x14ac:dyDescent="0.35">
      <c r="A20" s="45"/>
      <c r="B20" s="45"/>
      <c r="C20" s="45"/>
      <c r="D20" s="45"/>
      <c r="E20" s="45"/>
      <c r="F20" s="45"/>
      <c r="G20" s="46"/>
      <c r="H20" s="45"/>
      <c r="I20" s="47"/>
      <c r="J20" s="48"/>
      <c r="K20" s="49"/>
      <c r="L20" s="48"/>
    </row>
    <row r="21" spans="1:12" x14ac:dyDescent="0.35">
      <c r="A21" s="45"/>
      <c r="B21" s="45"/>
      <c r="C21" s="45"/>
      <c r="D21" s="45"/>
      <c r="E21" s="45"/>
      <c r="F21" s="45"/>
      <c r="G21" s="46"/>
      <c r="H21" s="45"/>
      <c r="I21" s="47"/>
      <c r="J21" s="48"/>
      <c r="K21" s="49"/>
      <c r="L21" s="48"/>
    </row>
    <row r="22" spans="1:12" x14ac:dyDescent="0.35">
      <c r="A22" s="45"/>
      <c r="B22" s="45"/>
      <c r="C22" s="45"/>
      <c r="D22" s="45"/>
      <c r="E22" s="45"/>
      <c r="F22" s="45"/>
      <c r="G22" s="46"/>
      <c r="H22" s="45"/>
      <c r="I22" s="47"/>
      <c r="J22" s="48"/>
      <c r="K22" s="48"/>
      <c r="L22" s="48"/>
    </row>
  </sheetData>
  <sheetProtection sheet="1" selectLockedCells="1" sort="0" autoFilter="0"/>
  <autoFilter ref="A4:L4" xr:uid="{00000000-0009-0000-0000-00003B000000}"/>
  <mergeCells count="5">
    <mergeCell ref="I1:L1"/>
    <mergeCell ref="A1:F1"/>
    <mergeCell ref="B2:L2"/>
    <mergeCell ref="G3:I3"/>
    <mergeCell ref="J3:L3"/>
  </mergeCells>
  <conditionalFormatting sqref="B2:L2">
    <cfRule type="dataBar" priority="34">
      <dataBar>
        <cfvo type="num" val="0"/>
        <cfvo type="num" val="1"/>
        <color rgb="FF4F81BD"/>
      </dataBar>
    </cfRule>
    <cfRule type="expression" dxfId="237" priority="34">
      <formula>$W$2&gt;=0.8</formula>
    </cfRule>
    <cfRule type="expression" dxfId="236" priority="34">
      <formula>AND($W$2&gt;=0.5,$W$2&lt;0.8)</formula>
    </cfRule>
    <cfRule type="expression" dxfId="235" priority="34">
      <formula>$W$2&lt;0.5</formula>
    </cfRule>
  </conditionalFormatting>
  <conditionalFormatting sqref="G5:G22">
    <cfRule type="expression" dxfId="234" priority="21">
      <formula>$G5="Met"</formula>
    </cfRule>
    <cfRule type="expression" dxfId="233" priority="22">
      <formula>$G5="Achieved"</formula>
    </cfRule>
    <cfRule type="expression" dxfId="232" priority="23">
      <formula>$G5="Partially met"</formula>
    </cfRule>
    <cfRule type="expression" dxfId="231" priority="24">
      <formula>$G5="Partially achieved"</formula>
    </cfRule>
    <cfRule type="expression" dxfId="230" priority="25">
      <formula>$G5="Not met"</formula>
    </cfRule>
    <cfRule type="expression" dxfId="229" priority="26">
      <formula>$G5="Not yet achieved"</formula>
    </cfRule>
    <cfRule type="expression" dxfId="228" priority="27">
      <formula>$G5="Not applicable"</formula>
    </cfRule>
  </conditionalFormatting>
  <conditionalFormatting sqref="K5:K500">
    <cfRule type="expression" dxfId="227" priority="1">
      <formula>AND(K5&lt;&gt;"",K5&lt;TODAY())</formula>
    </cfRule>
  </conditionalFormatting>
  <conditionalFormatting sqref="L5:L22">
    <cfRule type="beginsWith" dxfId="226" priority="2" operator="beginsWith" text="Blue">
      <formula>LEFT(L5,LEN("Blue"))="Blue"</formula>
    </cfRule>
    <cfRule type="beginsWith" dxfId="225" priority="3" operator="beginsWith" text="Green">
      <formula>LEFT(L5,LEN("Green"))="Green"</formula>
    </cfRule>
    <cfRule type="beginsWith" dxfId="224" priority="4" operator="beginsWith" text="Red">
      <formula>LEFT(L5,LEN("Red"))="Red"</formula>
    </cfRule>
    <cfRule type="beginsWith" dxfId="223" priority="5" operator="beginsWith" text="Grey">
      <formula>LEFT(L5,LEN("Grey"))="Grey"</formula>
    </cfRule>
    <cfRule type="beginsWith" dxfId="222" priority="6" operator="beginsWith" text="Amber">
      <formula>LEFT(L5,LEN("Amber"))="Amber"</formula>
    </cfRule>
    <cfRule type="beginsWith" dxfId="221" priority="7" operator="beginsWith" text="Black">
      <formula>LEFT(L5,LEN("Black"))="Black"</formula>
    </cfRule>
  </conditionalFormatting>
  <dataValidations count="3">
    <dataValidation type="list" allowBlank="1" sqref="G5:G12" xr:uid="{00000000-0002-0000-3B00-000000000000}">
      <formula1>MSStatus</formula1>
    </dataValidation>
    <dataValidation type="list" allowBlank="1" sqref="G13:G18" xr:uid="{00000000-0002-0000-3B00-000001000000}">
      <formula1>RecStatus</formula1>
    </dataValidation>
    <dataValidation type="list" allowBlank="1" sqref="L5:L22" xr:uid="{00000000-0002-0000-3B00-000002000000}">
      <formula1>BRAGStatus</formula1>
    </dataValidation>
  </dataValidations>
  <hyperlinks>
    <hyperlink ref="I1" r:id="rId1" xr:uid="{00000000-0004-0000-3B00-000000000000}"/>
    <hyperlink ref="H1" location="Dashboard!A1" display="← Dashboard" xr:uid="{629CC531-EB35-48F4-A9B4-E0069E40FE98}"/>
  </hyperlinks>
  <pageMargins left="0.3" right="0.3" top="0.75" bottom="0.75" header="0.5" footer="0.5"/>
  <pageSetup fitToHeight="0" orientation="landscape"/>
  <headerFooter>
    <oddHeader>&amp;LMid Cheshire Hospitals NHS Foundation Trust&amp;CGPICS V3 – Appendix 3 Audit&amp;R28 Jan 2026</oddHeader>
    <oddFooter>&amp;LConfidential – For internal audit use&amp;CPage &amp;P of &amp;N&amp;R© NHS</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61">
    <tabColor rgb="FF2E75B6"/>
  </sheetPr>
  <dimension ref="A1:Y22"/>
  <sheetViews>
    <sheetView showGridLines="0" showOutlineSymbols="0" zoomScaleNormal="100" workbookViewId="0">
      <pane ySplit="4" topLeftCell="A14" activePane="bottomLeft" state="frozen"/>
      <selection activeCell="K12" sqref="K12"/>
      <selection pane="bottomLeft" activeCell="G16" sqref="G16"/>
    </sheetView>
  </sheetViews>
  <sheetFormatPr defaultRowHeight="14.5" x14ac:dyDescent="0.35"/>
  <cols>
    <col min="1" max="1" width="10.81640625" customWidth="1"/>
    <col min="2" max="2" width="13" hidden="1" customWidth="1"/>
    <col min="3" max="3" width="22" hidden="1" customWidth="1"/>
    <col min="4" max="4" width="18" customWidth="1"/>
    <col min="5" max="5" width="12" hidden="1" customWidth="1"/>
    <col min="6" max="6" width="45" customWidth="1"/>
    <col min="7" max="7" width="30" customWidth="1"/>
    <col min="8" max="8" width="33.1796875" customWidth="1"/>
    <col min="9" max="10" width="34" customWidth="1"/>
    <col min="11" max="11" width="16" customWidth="1"/>
    <col min="12" max="12" width="14" customWidth="1"/>
    <col min="23" max="24" width="0" hidden="1" customWidth="1"/>
    <col min="25" max="25" width="13" hidden="1" customWidth="1"/>
    <col min="26" max="26" width="0" hidden="1" customWidth="1"/>
  </cols>
  <sheetData>
    <row r="1" spans="1:23" ht="80" customHeight="1" x14ac:dyDescent="0.45">
      <c r="A1" s="361" t="s">
        <v>1765</v>
      </c>
      <c r="B1" s="362"/>
      <c r="C1" s="362"/>
      <c r="D1" s="362"/>
      <c r="E1" s="362"/>
      <c r="F1" s="362"/>
      <c r="G1" s="30" t="e" vm="3">
        <v>#VALUE!</v>
      </c>
      <c r="H1" s="44" t="e" vm="4">
        <v>#VALUE!</v>
      </c>
      <c r="I1" s="358" t="s">
        <v>163</v>
      </c>
      <c r="J1" s="359"/>
      <c r="K1" s="359"/>
      <c r="L1" s="360"/>
    </row>
    <row r="2" spans="1:23" ht="66" customHeight="1" x14ac:dyDescent="0.35">
      <c r="A2" s="50" t="s">
        <v>3089</v>
      </c>
      <c r="B2" s="317" t="str">
        <f>REPT("█",ROUND($W$2*50,0))&amp;REPT("░",50-ROUND($W$2*50,0))&amp;" "&amp;TEXT($W$2,"0%")</f>
        <v>░░░░░░░░░░░░░░░░░░░░░░░░░░░░░░░░░░░░░░░░░░░░░░░░░░ 0%</v>
      </c>
      <c r="C2" s="235"/>
      <c r="D2" s="235"/>
      <c r="E2" s="235"/>
      <c r="F2" s="235"/>
      <c r="G2" s="235"/>
      <c r="H2" s="235"/>
      <c r="I2" s="235"/>
      <c r="J2" s="235"/>
      <c r="K2" s="235"/>
      <c r="L2" s="235"/>
      <c r="W2" s="32">
        <f>IFERROR(1-COUNTIF($G:$G,"Not assessed")/(COUNTIF($D:$D,"Minimum Standard")+COUNTIF($D:$D,"Quality Recommendation")),0)</f>
        <v>0</v>
      </c>
    </row>
    <row r="3" spans="1:23" ht="20" customHeight="1" x14ac:dyDescent="0.35">
      <c r="A3" s="33"/>
      <c r="B3" s="33"/>
      <c r="C3" s="33"/>
      <c r="D3" s="33"/>
      <c r="E3" s="33"/>
      <c r="F3" s="33"/>
      <c r="G3" s="236"/>
      <c r="H3" s="235"/>
      <c r="I3" s="235"/>
      <c r="J3" s="236"/>
      <c r="K3" s="235"/>
      <c r="L3" s="235"/>
    </row>
    <row r="4" spans="1:23" ht="30" customHeight="1" x14ac:dyDescent="0.35">
      <c r="A4" s="34" t="s">
        <v>161</v>
      </c>
      <c r="B4" s="34" t="s">
        <v>105</v>
      </c>
      <c r="C4" s="34" t="s">
        <v>164</v>
      </c>
      <c r="D4" s="34" t="s">
        <v>165</v>
      </c>
      <c r="E4" s="34" t="s">
        <v>166</v>
      </c>
      <c r="F4" s="34" t="s">
        <v>167</v>
      </c>
      <c r="G4" s="35" t="s">
        <v>68</v>
      </c>
      <c r="H4" s="34" t="s">
        <v>70</v>
      </c>
      <c r="I4" s="34" t="s">
        <v>45</v>
      </c>
      <c r="J4" s="34" t="s">
        <v>47</v>
      </c>
      <c r="K4" s="36" t="s">
        <v>49</v>
      </c>
      <c r="L4" s="34" t="s">
        <v>15</v>
      </c>
    </row>
    <row r="5" spans="1:23" ht="60" customHeight="1" x14ac:dyDescent="0.35">
      <c r="A5" s="40" t="s">
        <v>1766</v>
      </c>
      <c r="B5" s="40" t="s">
        <v>1767</v>
      </c>
      <c r="C5" s="40" t="s">
        <v>1768</v>
      </c>
      <c r="D5" s="40" t="s">
        <v>125</v>
      </c>
      <c r="E5" s="40">
        <v>1</v>
      </c>
      <c r="F5" s="40" t="s">
        <v>1769</v>
      </c>
      <c r="G5" s="7" t="s">
        <v>24</v>
      </c>
      <c r="H5" s="13"/>
      <c r="I5" s="14"/>
      <c r="J5" s="15"/>
      <c r="K5" s="15"/>
      <c r="L5" s="6" t="s">
        <v>172</v>
      </c>
    </row>
    <row r="6" spans="1:23" ht="60" customHeight="1" x14ac:dyDescent="0.35">
      <c r="A6" s="42" t="s">
        <v>1770</v>
      </c>
      <c r="B6" s="42" t="s">
        <v>1767</v>
      </c>
      <c r="C6" s="42" t="s">
        <v>1768</v>
      </c>
      <c r="D6" s="42" t="s">
        <v>125</v>
      </c>
      <c r="E6" s="42">
        <v>2</v>
      </c>
      <c r="F6" s="42" t="s">
        <v>3307</v>
      </c>
      <c r="G6" s="6" t="s">
        <v>24</v>
      </c>
      <c r="H6" s="13"/>
      <c r="I6" s="16"/>
      <c r="J6" s="17"/>
      <c r="K6" s="17"/>
      <c r="L6" s="6" t="s">
        <v>172</v>
      </c>
    </row>
    <row r="7" spans="1:23" ht="60" customHeight="1" x14ac:dyDescent="0.35">
      <c r="A7" s="40" t="s">
        <v>1771</v>
      </c>
      <c r="B7" s="40" t="s">
        <v>1767</v>
      </c>
      <c r="C7" s="40" t="s">
        <v>1768</v>
      </c>
      <c r="D7" s="40" t="s">
        <v>125</v>
      </c>
      <c r="E7" s="40">
        <v>3</v>
      </c>
      <c r="F7" s="40" t="s">
        <v>1772</v>
      </c>
      <c r="G7" s="6" t="s">
        <v>24</v>
      </c>
      <c r="H7" s="13"/>
      <c r="I7" s="16"/>
      <c r="J7" s="17"/>
      <c r="K7" s="17"/>
      <c r="L7" s="6" t="s">
        <v>172</v>
      </c>
    </row>
    <row r="8" spans="1:23" ht="60" customHeight="1" x14ac:dyDescent="0.35">
      <c r="A8" s="42" t="s">
        <v>1773</v>
      </c>
      <c r="B8" s="42" t="s">
        <v>1767</v>
      </c>
      <c r="C8" s="42" t="s">
        <v>1768</v>
      </c>
      <c r="D8" s="42" t="s">
        <v>125</v>
      </c>
      <c r="E8" s="42">
        <v>4</v>
      </c>
      <c r="F8" s="42" t="s">
        <v>1774</v>
      </c>
      <c r="G8" s="6" t="s">
        <v>24</v>
      </c>
      <c r="H8" s="13"/>
      <c r="I8" s="16"/>
      <c r="J8" s="17"/>
      <c r="K8" s="17"/>
      <c r="L8" s="6" t="s">
        <v>172</v>
      </c>
    </row>
    <row r="9" spans="1:23" ht="60" customHeight="1" x14ac:dyDescent="0.35">
      <c r="A9" s="40" t="s">
        <v>1775</v>
      </c>
      <c r="B9" s="40" t="s">
        <v>1767</v>
      </c>
      <c r="C9" s="40" t="s">
        <v>1768</v>
      </c>
      <c r="D9" s="40" t="s">
        <v>125</v>
      </c>
      <c r="E9" s="40">
        <v>5</v>
      </c>
      <c r="F9" s="40" t="s">
        <v>3308</v>
      </c>
      <c r="G9" s="6" t="s">
        <v>24</v>
      </c>
      <c r="H9" s="13"/>
      <c r="I9" s="16"/>
      <c r="J9" s="17"/>
      <c r="K9" s="17"/>
      <c r="L9" s="6" t="s">
        <v>172</v>
      </c>
    </row>
    <row r="10" spans="1:23" ht="60" customHeight="1" x14ac:dyDescent="0.35">
      <c r="A10" s="42" t="s">
        <v>1776</v>
      </c>
      <c r="B10" s="42" t="s">
        <v>1767</v>
      </c>
      <c r="C10" s="42" t="s">
        <v>1768</v>
      </c>
      <c r="D10" s="42" t="s">
        <v>125</v>
      </c>
      <c r="E10" s="42">
        <v>6</v>
      </c>
      <c r="F10" s="42" t="s">
        <v>1777</v>
      </c>
      <c r="G10" s="6" t="s">
        <v>24</v>
      </c>
      <c r="H10" s="13"/>
      <c r="I10" s="16"/>
      <c r="J10" s="17"/>
      <c r="K10" s="17"/>
      <c r="L10" s="6" t="s">
        <v>172</v>
      </c>
    </row>
    <row r="11" spans="1:23" ht="60" customHeight="1" x14ac:dyDescent="0.35">
      <c r="A11" s="40" t="s">
        <v>1778</v>
      </c>
      <c r="B11" s="40" t="s">
        <v>1767</v>
      </c>
      <c r="C11" s="40" t="s">
        <v>1768</v>
      </c>
      <c r="D11" s="40" t="s">
        <v>184</v>
      </c>
      <c r="E11" s="40">
        <v>1</v>
      </c>
      <c r="F11" s="40" t="s">
        <v>1779</v>
      </c>
      <c r="G11" s="6" t="s">
        <v>24</v>
      </c>
      <c r="H11" s="13"/>
      <c r="I11" s="16"/>
      <c r="J11" s="17"/>
      <c r="K11" s="17"/>
      <c r="L11" s="6" t="s">
        <v>172</v>
      </c>
    </row>
    <row r="12" spans="1:23" ht="60" customHeight="1" x14ac:dyDescent="0.35">
      <c r="A12" s="42" t="s">
        <v>1780</v>
      </c>
      <c r="B12" s="42" t="s">
        <v>1767</v>
      </c>
      <c r="C12" s="42" t="s">
        <v>1768</v>
      </c>
      <c r="D12" s="42" t="s">
        <v>184</v>
      </c>
      <c r="E12" s="42">
        <v>2</v>
      </c>
      <c r="F12" s="42" t="s">
        <v>1781</v>
      </c>
      <c r="G12" s="6" t="s">
        <v>24</v>
      </c>
      <c r="H12" s="13"/>
      <c r="I12" s="16"/>
      <c r="J12" s="17"/>
      <c r="K12" s="18"/>
      <c r="L12" s="6" t="s">
        <v>172</v>
      </c>
    </row>
    <row r="13" spans="1:23" ht="60" customHeight="1" x14ac:dyDescent="0.35">
      <c r="A13" s="40" t="s">
        <v>1782</v>
      </c>
      <c r="B13" s="40" t="s">
        <v>1767</v>
      </c>
      <c r="C13" s="40" t="s">
        <v>1768</v>
      </c>
      <c r="D13" s="40" t="s">
        <v>184</v>
      </c>
      <c r="E13" s="40">
        <v>3</v>
      </c>
      <c r="F13" s="40" t="s">
        <v>1783</v>
      </c>
      <c r="G13" s="6" t="s">
        <v>24</v>
      </c>
      <c r="H13" s="13"/>
      <c r="I13" s="16"/>
      <c r="J13" s="17"/>
      <c r="K13" s="18"/>
      <c r="L13" s="6" t="s">
        <v>172</v>
      </c>
    </row>
    <row r="14" spans="1:23" ht="60" customHeight="1" x14ac:dyDescent="0.35">
      <c r="A14" s="42" t="s">
        <v>1784</v>
      </c>
      <c r="B14" s="42" t="s">
        <v>1767</v>
      </c>
      <c r="C14" s="42" t="s">
        <v>1768</v>
      </c>
      <c r="D14" s="42" t="s">
        <v>184</v>
      </c>
      <c r="E14" s="42">
        <v>4</v>
      </c>
      <c r="F14" s="42" t="s">
        <v>1785</v>
      </c>
      <c r="G14" s="6" t="s">
        <v>24</v>
      </c>
      <c r="H14" s="13"/>
      <c r="I14" s="16"/>
      <c r="J14" s="17"/>
      <c r="K14" s="17"/>
      <c r="L14" s="6" t="s">
        <v>172</v>
      </c>
    </row>
    <row r="15" spans="1:23" ht="60" customHeight="1" x14ac:dyDescent="0.35">
      <c r="A15" s="40" t="s">
        <v>1786</v>
      </c>
      <c r="B15" s="40" t="s">
        <v>1767</v>
      </c>
      <c r="C15" s="40" t="s">
        <v>1768</v>
      </c>
      <c r="D15" s="40" t="s">
        <v>184</v>
      </c>
      <c r="E15" s="40">
        <v>5</v>
      </c>
      <c r="F15" s="40" t="s">
        <v>1787</v>
      </c>
      <c r="G15" s="6" t="s">
        <v>24</v>
      </c>
      <c r="H15" s="13"/>
      <c r="I15" s="16"/>
      <c r="J15" s="17"/>
      <c r="K15" s="17"/>
      <c r="L15" s="6" t="s">
        <v>172</v>
      </c>
    </row>
    <row r="16" spans="1:23" ht="60" customHeight="1" x14ac:dyDescent="0.35">
      <c r="A16" s="42" t="s">
        <v>1788</v>
      </c>
      <c r="B16" s="42" t="s">
        <v>1767</v>
      </c>
      <c r="C16" s="42" t="s">
        <v>1768</v>
      </c>
      <c r="D16" s="42" t="s">
        <v>184</v>
      </c>
      <c r="E16" s="42">
        <v>6</v>
      </c>
      <c r="F16" s="42" t="s">
        <v>1789</v>
      </c>
      <c r="G16" s="6" t="s">
        <v>24</v>
      </c>
      <c r="H16" s="13"/>
      <c r="I16" s="16"/>
      <c r="J16" s="17"/>
      <c r="K16" s="17"/>
      <c r="L16" s="6" t="s">
        <v>172</v>
      </c>
    </row>
    <row r="17" spans="1:12" x14ac:dyDescent="0.35">
      <c r="A17" s="45"/>
      <c r="B17" s="45"/>
      <c r="C17" s="45"/>
      <c r="D17" s="45"/>
      <c r="E17" s="45"/>
      <c r="F17" s="45"/>
      <c r="G17" s="46"/>
      <c r="H17" s="45"/>
      <c r="I17" s="47"/>
      <c r="J17" s="48"/>
      <c r="K17" s="49"/>
      <c r="L17" s="48"/>
    </row>
    <row r="18" spans="1:12" x14ac:dyDescent="0.35">
      <c r="A18" s="45"/>
      <c r="B18" s="45"/>
      <c r="C18" s="45"/>
      <c r="D18" s="45"/>
      <c r="E18" s="45"/>
      <c r="F18" s="45"/>
      <c r="G18" s="46"/>
      <c r="H18" s="45"/>
      <c r="I18" s="47"/>
      <c r="J18" s="48"/>
      <c r="K18" s="49"/>
      <c r="L18" s="48"/>
    </row>
    <row r="19" spans="1:12" x14ac:dyDescent="0.35">
      <c r="A19" s="45"/>
      <c r="B19" s="45"/>
      <c r="C19" s="45"/>
      <c r="D19" s="45"/>
      <c r="E19" s="45"/>
      <c r="F19" s="45"/>
      <c r="G19" s="46"/>
      <c r="H19" s="45"/>
      <c r="I19" s="47"/>
      <c r="J19" s="48"/>
      <c r="K19" s="49"/>
      <c r="L19" s="48"/>
    </row>
    <row r="20" spans="1:12" x14ac:dyDescent="0.35">
      <c r="A20" s="45"/>
      <c r="B20" s="45"/>
      <c r="C20" s="45"/>
      <c r="D20" s="45"/>
      <c r="E20" s="45"/>
      <c r="F20" s="45"/>
      <c r="G20" s="46"/>
      <c r="H20" s="45"/>
      <c r="I20" s="47"/>
      <c r="J20" s="48"/>
      <c r="K20" s="49"/>
      <c r="L20" s="48"/>
    </row>
    <row r="21" spans="1:12" x14ac:dyDescent="0.35">
      <c r="A21" s="45"/>
      <c r="B21" s="45"/>
      <c r="C21" s="45"/>
      <c r="D21" s="45"/>
      <c r="E21" s="45"/>
      <c r="F21" s="45"/>
      <c r="G21" s="46"/>
      <c r="H21" s="45"/>
      <c r="I21" s="47"/>
      <c r="J21" s="48"/>
      <c r="K21" s="49"/>
      <c r="L21" s="48"/>
    </row>
    <row r="22" spans="1:12" x14ac:dyDescent="0.35">
      <c r="A22" s="45"/>
      <c r="B22" s="45"/>
      <c r="C22" s="45"/>
      <c r="D22" s="45"/>
      <c r="E22" s="45"/>
      <c r="F22" s="45"/>
      <c r="G22" s="46"/>
      <c r="H22" s="45"/>
      <c r="I22" s="47"/>
      <c r="J22" s="48"/>
      <c r="K22" s="48"/>
      <c r="L22" s="48"/>
    </row>
  </sheetData>
  <sheetProtection sheet="1" selectLockedCells="1" sort="0" autoFilter="0"/>
  <autoFilter ref="A4:L4" xr:uid="{00000000-0009-0000-0000-00003C000000}"/>
  <mergeCells count="5">
    <mergeCell ref="I1:L1"/>
    <mergeCell ref="A1:F1"/>
    <mergeCell ref="B2:L2"/>
    <mergeCell ref="G3:I3"/>
    <mergeCell ref="J3:L3"/>
  </mergeCells>
  <conditionalFormatting sqref="B2:L2">
    <cfRule type="dataBar" priority="34">
      <dataBar>
        <cfvo type="num" val="0"/>
        <cfvo type="num" val="1"/>
        <color rgb="FF4F81BD"/>
      </dataBar>
    </cfRule>
    <cfRule type="expression" dxfId="220" priority="34">
      <formula>$W$2&gt;=0.8</formula>
    </cfRule>
    <cfRule type="expression" dxfId="219" priority="34">
      <formula>AND($W$2&gt;=0.5,$W$2&lt;0.8)</formula>
    </cfRule>
    <cfRule type="expression" dxfId="218" priority="34">
      <formula>$W$2&lt;0.5</formula>
    </cfRule>
  </conditionalFormatting>
  <conditionalFormatting sqref="G5:G22">
    <cfRule type="expression" dxfId="217" priority="21">
      <formula>$G5="Met"</formula>
    </cfRule>
    <cfRule type="expression" dxfId="216" priority="22">
      <formula>$G5="Achieved"</formula>
    </cfRule>
    <cfRule type="expression" dxfId="215" priority="23">
      <formula>$G5="Partially met"</formula>
    </cfRule>
    <cfRule type="expression" dxfId="214" priority="24">
      <formula>$G5="Partially achieved"</formula>
    </cfRule>
    <cfRule type="expression" dxfId="213" priority="25">
      <formula>$G5="Not met"</formula>
    </cfRule>
    <cfRule type="expression" dxfId="212" priority="26">
      <formula>$G5="Not yet achieved"</formula>
    </cfRule>
    <cfRule type="expression" dxfId="211" priority="27">
      <formula>$G5="Not applicable"</formula>
    </cfRule>
  </conditionalFormatting>
  <conditionalFormatting sqref="K5">
    <cfRule type="expression" dxfId="210" priority="1">
      <formula>AND(K5&lt;&gt;"",K5&lt;TODAY())</formula>
    </cfRule>
  </conditionalFormatting>
  <conditionalFormatting sqref="L5:L22">
    <cfRule type="beginsWith" dxfId="209" priority="2" operator="beginsWith" text="Blue">
      <formula>LEFT(L5,LEN("Blue"))="Blue"</formula>
    </cfRule>
    <cfRule type="beginsWith" dxfId="208" priority="3" operator="beginsWith" text="Green">
      <formula>LEFT(L5,LEN("Green"))="Green"</formula>
    </cfRule>
    <cfRule type="beginsWith" dxfId="207" priority="4" operator="beginsWith" text="Red">
      <formula>LEFT(L5,LEN("Red"))="Red"</formula>
    </cfRule>
    <cfRule type="beginsWith" dxfId="206" priority="5" operator="beginsWith" text="Grey">
      <formula>LEFT(L5,LEN("Grey"))="Grey"</formula>
    </cfRule>
    <cfRule type="beginsWith" dxfId="205" priority="6" operator="beginsWith" text="Amber">
      <formula>LEFT(L5,LEN("Amber"))="Amber"</formula>
    </cfRule>
    <cfRule type="beginsWith" dxfId="204" priority="7" operator="beginsWith" text="Black">
      <formula>LEFT(L5,LEN("Black"))="Black"</formula>
    </cfRule>
  </conditionalFormatting>
  <dataValidations count="3">
    <dataValidation type="list" allowBlank="1" sqref="G5:G10" xr:uid="{00000000-0002-0000-3C00-000000000000}">
      <formula1>MSStatus</formula1>
    </dataValidation>
    <dataValidation type="list" allowBlank="1" sqref="G11:G16" xr:uid="{00000000-0002-0000-3C00-000001000000}">
      <formula1>RecStatus</formula1>
    </dataValidation>
    <dataValidation type="list" allowBlank="1" sqref="L5:L22" xr:uid="{00000000-0002-0000-3C00-000002000000}">
      <formula1>BRAGStatus</formula1>
    </dataValidation>
  </dataValidations>
  <hyperlinks>
    <hyperlink ref="I1" r:id="rId1" xr:uid="{00000000-0004-0000-3C00-000000000000}"/>
    <hyperlink ref="H1" location="Dashboard!A1" display="← Dashboard" xr:uid="{640AE728-38D2-4FF1-A2AA-5117EBD96BD8}"/>
  </hyperlinks>
  <pageMargins left="0.3" right="0.3" top="0.75" bottom="0.75" header="0.5" footer="0.5"/>
  <pageSetup fitToHeight="0" orientation="landscape"/>
  <headerFooter>
    <oddHeader>&amp;LMid Cheshire Hospitals NHS Foundation Trust&amp;CGPICS V3 – Appendix 3 Audit&amp;R28 Jan 2026</oddHeader>
    <oddFooter>&amp;LConfidential – For internal audit use&amp;CPage &amp;P of &amp;N&amp;R© NHS</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62">
    <tabColor rgb="FF2E75B6"/>
  </sheetPr>
  <dimension ref="A1:Y22"/>
  <sheetViews>
    <sheetView showGridLines="0" showOutlineSymbols="0" zoomScaleNormal="100" workbookViewId="0">
      <pane ySplit="4" topLeftCell="A14" activePane="bottomLeft" state="frozen"/>
      <selection activeCell="K12" sqref="K12"/>
      <selection pane="bottomLeft" activeCell="G14" sqref="G14"/>
    </sheetView>
  </sheetViews>
  <sheetFormatPr defaultRowHeight="14.5" x14ac:dyDescent="0.35"/>
  <cols>
    <col min="1" max="1" width="10.81640625" customWidth="1"/>
    <col min="2" max="2" width="13" hidden="1" customWidth="1"/>
    <col min="3" max="3" width="25" hidden="1" customWidth="1"/>
    <col min="4" max="4" width="18" customWidth="1"/>
    <col min="5" max="5" width="12" hidden="1" customWidth="1"/>
    <col min="6" max="6" width="45" customWidth="1"/>
    <col min="7" max="7" width="30" customWidth="1"/>
    <col min="8" max="8" width="33.1796875" customWidth="1"/>
    <col min="9" max="10" width="34" customWidth="1"/>
    <col min="11" max="11" width="16" customWidth="1"/>
    <col min="12" max="12" width="14" customWidth="1"/>
    <col min="23" max="23" width="9.36328125" hidden="1" customWidth="1"/>
    <col min="24" max="24" width="0" hidden="1" customWidth="1"/>
    <col min="25" max="25" width="13" hidden="1" customWidth="1"/>
    <col min="26" max="26" width="0" hidden="1" customWidth="1"/>
  </cols>
  <sheetData>
    <row r="1" spans="1:23" ht="80" customHeight="1" x14ac:dyDescent="0.45">
      <c r="A1" s="361" t="s">
        <v>1790</v>
      </c>
      <c r="B1" s="362"/>
      <c r="C1" s="362"/>
      <c r="D1" s="362"/>
      <c r="E1" s="362"/>
      <c r="F1" s="362"/>
      <c r="G1" s="30" t="e" vm="3">
        <v>#VALUE!</v>
      </c>
      <c r="H1" s="44" t="e" vm="4">
        <v>#VALUE!</v>
      </c>
      <c r="I1" s="358" t="s">
        <v>163</v>
      </c>
      <c r="J1" s="359"/>
      <c r="K1" s="359"/>
      <c r="L1" s="360"/>
    </row>
    <row r="2" spans="1:23" ht="66" customHeight="1" x14ac:dyDescent="0.35">
      <c r="A2" s="50" t="s">
        <v>3089</v>
      </c>
      <c r="B2" s="317" t="str">
        <f>REPT("█",ROUND($W$2*50,0))&amp;REPT("░",50-ROUND($W$2*50,0))&amp;" "&amp;TEXT($W$2,"0%")</f>
        <v>░░░░░░░░░░░░░░░░░░░░░░░░░░░░░░░░░░░░░░░░░░░░░░░░░░ 0%</v>
      </c>
      <c r="C2" s="235"/>
      <c r="D2" s="235"/>
      <c r="E2" s="235"/>
      <c r="F2" s="235"/>
      <c r="G2" s="235"/>
      <c r="H2" s="235"/>
      <c r="I2" s="235"/>
      <c r="J2" s="235"/>
      <c r="K2" s="235"/>
      <c r="L2" s="235"/>
      <c r="W2" s="32">
        <f>IFERROR(1-COUNTIF($G:$G,"Not assessed")/(COUNTIF($D:$D,"Minimum Standard")+COUNTIF($D:$D,"Quality Recommendation")),0)</f>
        <v>0</v>
      </c>
    </row>
    <row r="3" spans="1:23" ht="20" customHeight="1" x14ac:dyDescent="0.35">
      <c r="A3" s="33"/>
      <c r="B3" s="33"/>
      <c r="C3" s="33"/>
      <c r="D3" s="33"/>
      <c r="E3" s="33"/>
      <c r="F3" s="33"/>
      <c r="G3" s="236"/>
      <c r="H3" s="235"/>
      <c r="I3" s="235"/>
      <c r="J3" s="236"/>
      <c r="K3" s="235"/>
      <c r="L3" s="235"/>
    </row>
    <row r="4" spans="1:23" ht="30" customHeight="1" x14ac:dyDescent="0.35">
      <c r="A4" s="34" t="s">
        <v>161</v>
      </c>
      <c r="B4" s="34" t="s">
        <v>105</v>
      </c>
      <c r="C4" s="34" t="s">
        <v>164</v>
      </c>
      <c r="D4" s="34" t="s">
        <v>165</v>
      </c>
      <c r="E4" s="34" t="s">
        <v>166</v>
      </c>
      <c r="F4" s="34" t="s">
        <v>167</v>
      </c>
      <c r="G4" s="35" t="s">
        <v>68</v>
      </c>
      <c r="H4" s="34" t="s">
        <v>70</v>
      </c>
      <c r="I4" s="34" t="s">
        <v>45</v>
      </c>
      <c r="J4" s="34" t="s">
        <v>47</v>
      </c>
      <c r="K4" s="36" t="s">
        <v>49</v>
      </c>
      <c r="L4" s="34" t="s">
        <v>15</v>
      </c>
    </row>
    <row r="5" spans="1:23" ht="60" customHeight="1" x14ac:dyDescent="0.35">
      <c r="A5" s="40" t="s">
        <v>1791</v>
      </c>
      <c r="B5" s="40" t="s">
        <v>1792</v>
      </c>
      <c r="C5" s="40" t="s">
        <v>1793</v>
      </c>
      <c r="D5" s="40" t="s">
        <v>125</v>
      </c>
      <c r="E5" s="40">
        <v>1</v>
      </c>
      <c r="F5" s="40" t="s">
        <v>1794</v>
      </c>
      <c r="G5" s="7" t="s">
        <v>24</v>
      </c>
      <c r="H5" s="13"/>
      <c r="I5" s="14"/>
      <c r="J5" s="15"/>
      <c r="K5" s="15"/>
      <c r="L5" s="6" t="s">
        <v>172</v>
      </c>
    </row>
    <row r="6" spans="1:23" ht="60" customHeight="1" x14ac:dyDescent="0.35">
      <c r="A6" s="42" t="s">
        <v>1795</v>
      </c>
      <c r="B6" s="42" t="s">
        <v>1792</v>
      </c>
      <c r="C6" s="42" t="s">
        <v>1793</v>
      </c>
      <c r="D6" s="42" t="s">
        <v>125</v>
      </c>
      <c r="E6" s="42">
        <v>2</v>
      </c>
      <c r="F6" s="42" t="s">
        <v>3309</v>
      </c>
      <c r="G6" s="6" t="s">
        <v>24</v>
      </c>
      <c r="H6" s="13"/>
      <c r="I6" s="16"/>
      <c r="J6" s="17"/>
      <c r="K6" s="17"/>
      <c r="L6" s="6" t="s">
        <v>172</v>
      </c>
    </row>
    <row r="7" spans="1:23" ht="60" customHeight="1" x14ac:dyDescent="0.35">
      <c r="A7" s="40" t="s">
        <v>1796</v>
      </c>
      <c r="B7" s="40" t="s">
        <v>1792</v>
      </c>
      <c r="C7" s="40" t="s">
        <v>1793</v>
      </c>
      <c r="D7" s="40" t="s">
        <v>125</v>
      </c>
      <c r="E7" s="40">
        <v>3</v>
      </c>
      <c r="F7" s="40" t="s">
        <v>1797</v>
      </c>
      <c r="G7" s="6" t="s">
        <v>24</v>
      </c>
      <c r="H7" s="13"/>
      <c r="I7" s="16"/>
      <c r="J7" s="17"/>
      <c r="K7" s="17"/>
      <c r="L7" s="6" t="s">
        <v>172</v>
      </c>
    </row>
    <row r="8" spans="1:23" ht="60" customHeight="1" x14ac:dyDescent="0.35">
      <c r="A8" s="42" t="s">
        <v>1798</v>
      </c>
      <c r="B8" s="42" t="s">
        <v>1792</v>
      </c>
      <c r="C8" s="42" t="s">
        <v>1793</v>
      </c>
      <c r="D8" s="42" t="s">
        <v>125</v>
      </c>
      <c r="E8" s="42">
        <v>4</v>
      </c>
      <c r="F8" s="42" t="s">
        <v>1799</v>
      </c>
      <c r="G8" s="6" t="s">
        <v>24</v>
      </c>
      <c r="H8" s="13"/>
      <c r="I8" s="16"/>
      <c r="J8" s="17"/>
      <c r="K8" s="17"/>
      <c r="L8" s="6" t="s">
        <v>172</v>
      </c>
    </row>
    <row r="9" spans="1:23" ht="60" customHeight="1" x14ac:dyDescent="0.35">
      <c r="A9" s="40" t="s">
        <v>1800</v>
      </c>
      <c r="B9" s="40" t="s">
        <v>1792</v>
      </c>
      <c r="C9" s="40" t="s">
        <v>1793</v>
      </c>
      <c r="D9" s="40" t="s">
        <v>125</v>
      </c>
      <c r="E9" s="40">
        <v>5</v>
      </c>
      <c r="F9" s="40" t="s">
        <v>1801</v>
      </c>
      <c r="G9" s="6" t="s">
        <v>24</v>
      </c>
      <c r="H9" s="13"/>
      <c r="I9" s="16"/>
      <c r="J9" s="17"/>
      <c r="K9" s="17"/>
      <c r="L9" s="6" t="s">
        <v>172</v>
      </c>
    </row>
    <row r="10" spans="1:23" ht="60" customHeight="1" x14ac:dyDescent="0.35">
      <c r="A10" s="42" t="s">
        <v>1802</v>
      </c>
      <c r="B10" s="42" t="s">
        <v>1792</v>
      </c>
      <c r="C10" s="42" t="s">
        <v>1793</v>
      </c>
      <c r="D10" s="42" t="s">
        <v>125</v>
      </c>
      <c r="E10" s="42">
        <v>6</v>
      </c>
      <c r="F10" s="42" t="s">
        <v>1803</v>
      </c>
      <c r="G10" s="6" t="s">
        <v>24</v>
      </c>
      <c r="H10" s="13"/>
      <c r="I10" s="16"/>
      <c r="J10" s="17"/>
      <c r="K10" s="17"/>
      <c r="L10" s="6" t="s">
        <v>172</v>
      </c>
    </row>
    <row r="11" spans="1:23" ht="60" customHeight="1" x14ac:dyDescent="0.35">
      <c r="A11" s="40" t="s">
        <v>1804</v>
      </c>
      <c r="B11" s="40" t="s">
        <v>1792</v>
      </c>
      <c r="C11" s="40" t="s">
        <v>1793</v>
      </c>
      <c r="D11" s="40" t="s">
        <v>125</v>
      </c>
      <c r="E11" s="40">
        <v>7</v>
      </c>
      <c r="F11" s="40" t="s">
        <v>1805</v>
      </c>
      <c r="G11" s="6" t="s">
        <v>24</v>
      </c>
      <c r="H11" s="13"/>
      <c r="I11" s="16"/>
      <c r="J11" s="17"/>
      <c r="K11" s="17"/>
      <c r="L11" s="6" t="s">
        <v>172</v>
      </c>
    </row>
    <row r="12" spans="1:23" ht="60" customHeight="1" x14ac:dyDescent="0.35">
      <c r="A12" s="42" t="s">
        <v>1806</v>
      </c>
      <c r="B12" s="42" t="s">
        <v>1792</v>
      </c>
      <c r="C12" s="42" t="s">
        <v>1793</v>
      </c>
      <c r="D12" s="42" t="s">
        <v>125</v>
      </c>
      <c r="E12" s="42">
        <v>8</v>
      </c>
      <c r="F12" s="42" t="s">
        <v>1807</v>
      </c>
      <c r="G12" s="6" t="s">
        <v>24</v>
      </c>
      <c r="H12" s="13"/>
      <c r="I12" s="16"/>
      <c r="J12" s="17"/>
      <c r="K12" s="18"/>
      <c r="L12" s="6" t="s">
        <v>172</v>
      </c>
    </row>
    <row r="13" spans="1:23" ht="60" customHeight="1" x14ac:dyDescent="0.35">
      <c r="A13" s="40" t="s">
        <v>1808</v>
      </c>
      <c r="B13" s="40" t="s">
        <v>1792</v>
      </c>
      <c r="C13" s="40" t="s">
        <v>1793</v>
      </c>
      <c r="D13" s="40" t="s">
        <v>125</v>
      </c>
      <c r="E13" s="40">
        <v>9</v>
      </c>
      <c r="F13" s="40" t="s">
        <v>1809</v>
      </c>
      <c r="G13" s="6" t="s">
        <v>24</v>
      </c>
      <c r="H13" s="13"/>
      <c r="I13" s="16"/>
      <c r="J13" s="17"/>
      <c r="K13" s="18"/>
      <c r="L13" s="6" t="s">
        <v>172</v>
      </c>
    </row>
    <row r="14" spans="1:23" ht="60" customHeight="1" x14ac:dyDescent="0.35">
      <c r="A14" s="42" t="s">
        <v>1810</v>
      </c>
      <c r="B14" s="42" t="s">
        <v>1792</v>
      </c>
      <c r="C14" s="42" t="s">
        <v>1793</v>
      </c>
      <c r="D14" s="42" t="s">
        <v>184</v>
      </c>
      <c r="E14" s="42">
        <v>1</v>
      </c>
      <c r="F14" s="42" t="s">
        <v>1811</v>
      </c>
      <c r="G14" s="6" t="s">
        <v>24</v>
      </c>
      <c r="H14" s="13"/>
      <c r="I14" s="16"/>
      <c r="J14" s="17"/>
      <c r="K14" s="17"/>
      <c r="L14" s="6" t="s">
        <v>172</v>
      </c>
    </row>
    <row r="15" spans="1:23" ht="60" customHeight="1" x14ac:dyDescent="0.35">
      <c r="A15" s="40" t="s">
        <v>1812</v>
      </c>
      <c r="B15" s="40" t="s">
        <v>1792</v>
      </c>
      <c r="C15" s="40" t="s">
        <v>1793</v>
      </c>
      <c r="D15" s="40" t="s">
        <v>184</v>
      </c>
      <c r="E15" s="40">
        <v>2</v>
      </c>
      <c r="F15" s="40" t="s">
        <v>1813</v>
      </c>
      <c r="G15" s="6" t="s">
        <v>24</v>
      </c>
      <c r="H15" s="13"/>
      <c r="I15" s="16"/>
      <c r="J15" s="17"/>
      <c r="K15" s="17"/>
      <c r="L15" s="6" t="s">
        <v>172</v>
      </c>
    </row>
    <row r="16" spans="1:23" ht="60" customHeight="1" x14ac:dyDescent="0.35">
      <c r="A16" s="42" t="s">
        <v>1814</v>
      </c>
      <c r="B16" s="42" t="s">
        <v>1792</v>
      </c>
      <c r="C16" s="42" t="s">
        <v>1793</v>
      </c>
      <c r="D16" s="42" t="s">
        <v>184</v>
      </c>
      <c r="E16" s="42">
        <v>3</v>
      </c>
      <c r="F16" s="42" t="s">
        <v>1815</v>
      </c>
      <c r="G16" s="6" t="s">
        <v>24</v>
      </c>
      <c r="H16" s="13"/>
      <c r="I16" s="16"/>
      <c r="J16" s="17"/>
      <c r="K16" s="17"/>
      <c r="L16" s="6" t="s">
        <v>172</v>
      </c>
    </row>
    <row r="17" spans="1:12" ht="60" customHeight="1" x14ac:dyDescent="0.35">
      <c r="A17" s="40" t="s">
        <v>1816</v>
      </c>
      <c r="B17" s="40" t="s">
        <v>1792</v>
      </c>
      <c r="C17" s="40" t="s">
        <v>1793</v>
      </c>
      <c r="D17" s="40" t="s">
        <v>184</v>
      </c>
      <c r="E17" s="40">
        <v>4</v>
      </c>
      <c r="F17" s="40" t="s">
        <v>1817</v>
      </c>
      <c r="G17" s="6" t="s">
        <v>24</v>
      </c>
      <c r="H17" s="13"/>
      <c r="I17" s="16"/>
      <c r="J17" s="17"/>
      <c r="K17" s="18"/>
      <c r="L17" s="6" t="s">
        <v>172</v>
      </c>
    </row>
    <row r="18" spans="1:12" x14ac:dyDescent="0.35">
      <c r="A18" s="45"/>
      <c r="B18" s="45"/>
      <c r="C18" s="45"/>
      <c r="D18" s="45"/>
      <c r="E18" s="45"/>
      <c r="F18" s="45"/>
      <c r="G18" s="46"/>
      <c r="H18" s="45"/>
      <c r="I18" s="47"/>
      <c r="J18" s="48"/>
      <c r="K18" s="49"/>
      <c r="L18" s="48"/>
    </row>
    <row r="19" spans="1:12" x14ac:dyDescent="0.35">
      <c r="A19" s="45"/>
      <c r="B19" s="45"/>
      <c r="C19" s="45"/>
      <c r="D19" s="45"/>
      <c r="E19" s="45"/>
      <c r="F19" s="45"/>
      <c r="G19" s="46"/>
      <c r="H19" s="45"/>
      <c r="I19" s="47"/>
      <c r="J19" s="48"/>
      <c r="K19" s="49"/>
      <c r="L19" s="48"/>
    </row>
    <row r="20" spans="1:12" x14ac:dyDescent="0.35">
      <c r="A20" s="45"/>
      <c r="B20" s="45"/>
      <c r="C20" s="45"/>
      <c r="D20" s="45"/>
      <c r="E20" s="45"/>
      <c r="F20" s="45"/>
      <c r="G20" s="46"/>
      <c r="H20" s="45"/>
      <c r="I20" s="47"/>
      <c r="J20" s="48"/>
      <c r="K20" s="49"/>
      <c r="L20" s="48"/>
    </row>
    <row r="21" spans="1:12" x14ac:dyDescent="0.35">
      <c r="A21" s="45"/>
      <c r="B21" s="45"/>
      <c r="C21" s="45"/>
      <c r="D21" s="45"/>
      <c r="E21" s="45"/>
      <c r="F21" s="45"/>
      <c r="G21" s="46"/>
      <c r="H21" s="45"/>
      <c r="I21" s="47"/>
      <c r="J21" s="48"/>
      <c r="K21" s="49"/>
      <c r="L21" s="48"/>
    </row>
    <row r="22" spans="1:12" x14ac:dyDescent="0.35">
      <c r="A22" s="45"/>
      <c r="B22" s="45"/>
      <c r="C22" s="45"/>
      <c r="D22" s="45"/>
      <c r="E22" s="45"/>
      <c r="F22" s="45"/>
      <c r="G22" s="46"/>
      <c r="H22" s="45"/>
      <c r="I22" s="47"/>
      <c r="J22" s="48"/>
      <c r="K22" s="48"/>
      <c r="L22" s="48"/>
    </row>
  </sheetData>
  <sheetProtection sheet="1" selectLockedCells="1" sort="0" autoFilter="0"/>
  <autoFilter ref="A4:L4" xr:uid="{00000000-0009-0000-0000-00003D000000}"/>
  <mergeCells count="5">
    <mergeCell ref="I1:L1"/>
    <mergeCell ref="A1:F1"/>
    <mergeCell ref="B2:L2"/>
    <mergeCell ref="G3:I3"/>
    <mergeCell ref="J3:L3"/>
  </mergeCells>
  <conditionalFormatting sqref="B2:L2">
    <cfRule type="dataBar" priority="34">
      <dataBar>
        <cfvo type="num" val="0"/>
        <cfvo type="num" val="1"/>
        <color rgb="FF4F81BD"/>
      </dataBar>
    </cfRule>
    <cfRule type="expression" dxfId="203" priority="34">
      <formula>$W$2&gt;=0.8</formula>
    </cfRule>
    <cfRule type="expression" dxfId="202" priority="34">
      <formula>AND($W$2&gt;=0.5,$W$2&lt;0.8)</formula>
    </cfRule>
    <cfRule type="expression" dxfId="201" priority="34">
      <formula>$W$2&lt;0.5</formula>
    </cfRule>
  </conditionalFormatting>
  <conditionalFormatting sqref="G5:G22">
    <cfRule type="expression" dxfId="200" priority="21">
      <formula>$G5="Met"</formula>
    </cfRule>
    <cfRule type="expression" dxfId="199" priority="22">
      <formula>$G5="Achieved"</formula>
    </cfRule>
    <cfRule type="expression" dxfId="198" priority="23">
      <formula>$G5="Partially met"</formula>
    </cfRule>
    <cfRule type="expression" dxfId="197" priority="24">
      <formula>$G5="Partially achieved"</formula>
    </cfRule>
    <cfRule type="expression" dxfId="196" priority="25">
      <formula>$G5="Not met"</formula>
    </cfRule>
    <cfRule type="expression" dxfId="195" priority="26">
      <formula>$G5="Not yet achieved"</formula>
    </cfRule>
    <cfRule type="expression" dxfId="194" priority="27">
      <formula>$G5="Not applicable"</formula>
    </cfRule>
  </conditionalFormatting>
  <conditionalFormatting sqref="K5:K500">
    <cfRule type="expression" dxfId="193" priority="1">
      <formula>AND(K5&lt;&gt;"",K5&lt;TODAY())</formula>
    </cfRule>
  </conditionalFormatting>
  <conditionalFormatting sqref="L5:L22">
    <cfRule type="beginsWith" dxfId="192" priority="2" operator="beginsWith" text="Blue">
      <formula>LEFT(L5,LEN("Blue"))="Blue"</formula>
    </cfRule>
    <cfRule type="beginsWith" dxfId="191" priority="3" operator="beginsWith" text="Green">
      <formula>LEFT(L5,LEN("Green"))="Green"</formula>
    </cfRule>
    <cfRule type="beginsWith" dxfId="190" priority="4" operator="beginsWith" text="Red">
      <formula>LEFT(L5,LEN("Red"))="Red"</formula>
    </cfRule>
    <cfRule type="beginsWith" dxfId="189" priority="5" operator="beginsWith" text="Grey">
      <formula>LEFT(L5,LEN("Grey"))="Grey"</formula>
    </cfRule>
    <cfRule type="beginsWith" dxfId="188" priority="6" operator="beginsWith" text="Amber">
      <formula>LEFT(L5,LEN("Amber"))="Amber"</formula>
    </cfRule>
    <cfRule type="beginsWith" dxfId="187" priority="7" operator="beginsWith" text="Black">
      <formula>LEFT(L5,LEN("Black"))="Black"</formula>
    </cfRule>
  </conditionalFormatting>
  <dataValidations count="3">
    <dataValidation type="list" allowBlank="1" sqref="G5:G13" xr:uid="{00000000-0002-0000-3D00-000000000000}">
      <formula1>MSStatus</formula1>
    </dataValidation>
    <dataValidation type="list" allowBlank="1" sqref="G14:G17" xr:uid="{00000000-0002-0000-3D00-000001000000}">
      <formula1>RecStatus</formula1>
    </dataValidation>
    <dataValidation type="list" allowBlank="1" sqref="L5:L22" xr:uid="{00000000-0002-0000-3D00-000002000000}">
      <formula1>BRAGStatus</formula1>
    </dataValidation>
  </dataValidations>
  <hyperlinks>
    <hyperlink ref="I1" r:id="rId1" xr:uid="{00000000-0004-0000-3D00-000000000000}"/>
    <hyperlink ref="H1" location="Dashboard!A1" display="← Dashboard" xr:uid="{84626309-9A57-4189-AFB6-46FAE63E3D40}"/>
  </hyperlinks>
  <pageMargins left="0.3" right="0.3" top="0.75" bottom="0.75" header="0.5" footer="0.5"/>
  <pageSetup fitToHeight="0" orientation="landscape"/>
  <headerFooter>
    <oddHeader>&amp;LMid Cheshire Hospitals NHS Foundation Trust&amp;CGPICS V3 – Appendix 3 Audit&amp;R28 Jan 2026</oddHeader>
    <oddFooter>&amp;LConfidential – For internal audit use&amp;CPage &amp;P of &amp;N&amp;R© NHS</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63">
    <tabColor rgb="FF2E75B6"/>
  </sheetPr>
  <dimension ref="A1:Y22"/>
  <sheetViews>
    <sheetView showGridLines="0" showOutlineSymbols="0" zoomScaleNormal="100" workbookViewId="0">
      <pane ySplit="4" topLeftCell="A10" activePane="bottomLeft" state="frozen"/>
      <selection activeCell="K12" sqref="K12"/>
      <selection pane="bottomLeft" activeCell="H10" sqref="H10"/>
    </sheetView>
  </sheetViews>
  <sheetFormatPr defaultRowHeight="14.5" x14ac:dyDescent="0.35"/>
  <cols>
    <col min="1" max="1" width="10.81640625" customWidth="1"/>
    <col min="2" max="2" width="13" hidden="1" customWidth="1"/>
    <col min="3" max="3" width="27" hidden="1" customWidth="1"/>
    <col min="4" max="4" width="18" customWidth="1"/>
    <col min="5" max="5" width="12" hidden="1" customWidth="1"/>
    <col min="6" max="6" width="45" customWidth="1"/>
    <col min="7" max="7" width="30" customWidth="1"/>
    <col min="8" max="8" width="33.1796875" customWidth="1"/>
    <col min="9" max="10" width="34" customWidth="1"/>
    <col min="11" max="11" width="16" customWidth="1"/>
    <col min="12" max="12" width="14" customWidth="1"/>
    <col min="23" max="24" width="0" hidden="1" customWidth="1"/>
    <col min="25" max="25" width="13" hidden="1" customWidth="1"/>
    <col min="26" max="26" width="0" hidden="1" customWidth="1"/>
  </cols>
  <sheetData>
    <row r="1" spans="1:23" ht="80" customHeight="1" x14ac:dyDescent="0.45">
      <c r="A1" s="361" t="s">
        <v>1818</v>
      </c>
      <c r="B1" s="362"/>
      <c r="C1" s="362"/>
      <c r="D1" s="362"/>
      <c r="E1" s="362"/>
      <c r="F1" s="362"/>
      <c r="G1" s="30" t="e" vm="3">
        <v>#VALUE!</v>
      </c>
      <c r="H1" s="44" t="e" vm="4">
        <v>#VALUE!</v>
      </c>
      <c r="I1" s="358" t="s">
        <v>163</v>
      </c>
      <c r="J1" s="359"/>
      <c r="K1" s="359"/>
      <c r="L1" s="360"/>
    </row>
    <row r="2" spans="1:23" ht="66" customHeight="1" x14ac:dyDescent="0.35">
      <c r="A2" s="50" t="s">
        <v>3089</v>
      </c>
      <c r="B2" s="317" t="str">
        <f>REPT("█",ROUND($W$2*50,0))&amp;REPT("░",50-ROUND($W$2*50,0))&amp;" "&amp;TEXT($W$2,"0%")</f>
        <v>░░░░░░░░░░░░░░░░░░░░░░░░░░░░░░░░░░░░░░░░░░░░░░░░░░ 0%</v>
      </c>
      <c r="C2" s="235"/>
      <c r="D2" s="235"/>
      <c r="E2" s="235"/>
      <c r="F2" s="235"/>
      <c r="G2" s="235"/>
      <c r="H2" s="235"/>
      <c r="I2" s="235"/>
      <c r="J2" s="235"/>
      <c r="K2" s="235"/>
      <c r="L2" s="235"/>
      <c r="W2" s="32">
        <f>IFERROR(1-COUNTIF($G:$G,"Not assessed")/(COUNTIF($D:$D,"Minimum Standard")+COUNTIF($D:$D,"Quality Recommendation")),0)</f>
        <v>0</v>
      </c>
    </row>
    <row r="3" spans="1:23" ht="20" customHeight="1" x14ac:dyDescent="0.35">
      <c r="A3" s="33"/>
      <c r="B3" s="33"/>
      <c r="C3" s="33"/>
      <c r="D3" s="33"/>
      <c r="E3" s="33"/>
      <c r="F3" s="33"/>
      <c r="G3" s="236"/>
      <c r="H3" s="235"/>
      <c r="I3" s="235"/>
      <c r="J3" s="236"/>
      <c r="K3" s="235"/>
      <c r="L3" s="235"/>
    </row>
    <row r="4" spans="1:23" ht="30" customHeight="1" x14ac:dyDescent="0.35">
      <c r="A4" s="34" t="s">
        <v>161</v>
      </c>
      <c r="B4" s="34" t="s">
        <v>105</v>
      </c>
      <c r="C4" s="34" t="s">
        <v>164</v>
      </c>
      <c r="D4" s="34" t="s">
        <v>165</v>
      </c>
      <c r="E4" s="34" t="s">
        <v>166</v>
      </c>
      <c r="F4" s="34" t="s">
        <v>167</v>
      </c>
      <c r="G4" s="35" t="s">
        <v>68</v>
      </c>
      <c r="H4" s="34" t="s">
        <v>70</v>
      </c>
      <c r="I4" s="34" t="s">
        <v>45</v>
      </c>
      <c r="J4" s="34" t="s">
        <v>47</v>
      </c>
      <c r="K4" s="36" t="s">
        <v>49</v>
      </c>
      <c r="L4" s="34" t="s">
        <v>15</v>
      </c>
    </row>
    <row r="5" spans="1:23" ht="60" customHeight="1" x14ac:dyDescent="0.35">
      <c r="A5" s="40" t="s">
        <v>1819</v>
      </c>
      <c r="B5" s="40" t="s">
        <v>1820</v>
      </c>
      <c r="C5" s="40" t="s">
        <v>1821</v>
      </c>
      <c r="D5" s="40" t="s">
        <v>125</v>
      </c>
      <c r="E5" s="40">
        <v>1</v>
      </c>
      <c r="F5" s="40" t="s">
        <v>1822</v>
      </c>
      <c r="G5" s="7" t="s">
        <v>24</v>
      </c>
      <c r="H5" s="13"/>
      <c r="I5" s="14"/>
      <c r="J5" s="15"/>
      <c r="K5" s="15"/>
      <c r="L5" s="6" t="s">
        <v>172</v>
      </c>
    </row>
    <row r="6" spans="1:23" ht="60" customHeight="1" x14ac:dyDescent="0.35">
      <c r="A6" s="42" t="s">
        <v>1823</v>
      </c>
      <c r="B6" s="42" t="s">
        <v>1820</v>
      </c>
      <c r="C6" s="42" t="s">
        <v>1821</v>
      </c>
      <c r="D6" s="42" t="s">
        <v>125</v>
      </c>
      <c r="E6" s="42">
        <v>2</v>
      </c>
      <c r="F6" s="42" t="s">
        <v>1824</v>
      </c>
      <c r="G6" s="6" t="s">
        <v>24</v>
      </c>
      <c r="H6" s="13"/>
      <c r="I6" s="16"/>
      <c r="J6" s="17"/>
      <c r="K6" s="17"/>
      <c r="L6" s="6" t="s">
        <v>172</v>
      </c>
    </row>
    <row r="7" spans="1:23" ht="60" customHeight="1" x14ac:dyDescent="0.35">
      <c r="A7" s="40" t="s">
        <v>1825</v>
      </c>
      <c r="B7" s="40" t="s">
        <v>1820</v>
      </c>
      <c r="C7" s="40" t="s">
        <v>1821</v>
      </c>
      <c r="D7" s="40" t="s">
        <v>125</v>
      </c>
      <c r="E7" s="40">
        <v>3</v>
      </c>
      <c r="F7" s="40" t="s">
        <v>1826</v>
      </c>
      <c r="G7" s="6" t="s">
        <v>24</v>
      </c>
      <c r="H7" s="13"/>
      <c r="I7" s="16"/>
      <c r="J7" s="17"/>
      <c r="K7" s="17"/>
      <c r="L7" s="6" t="s">
        <v>172</v>
      </c>
    </row>
    <row r="8" spans="1:23" ht="60" customHeight="1" x14ac:dyDescent="0.35">
      <c r="A8" s="42" t="s">
        <v>1827</v>
      </c>
      <c r="B8" s="42" t="s">
        <v>1820</v>
      </c>
      <c r="C8" s="42" t="s">
        <v>1821</v>
      </c>
      <c r="D8" s="42" t="s">
        <v>125</v>
      </c>
      <c r="E8" s="42">
        <v>4</v>
      </c>
      <c r="F8" s="42" t="s">
        <v>1828</v>
      </c>
      <c r="G8" s="6" t="s">
        <v>24</v>
      </c>
      <c r="H8" s="13"/>
      <c r="I8" s="16"/>
      <c r="J8" s="17"/>
      <c r="K8" s="17"/>
      <c r="L8" s="6" t="s">
        <v>172</v>
      </c>
    </row>
    <row r="9" spans="1:23" ht="60" customHeight="1" x14ac:dyDescent="0.35">
      <c r="A9" s="40" t="s">
        <v>1829</v>
      </c>
      <c r="B9" s="40" t="s">
        <v>1820</v>
      </c>
      <c r="C9" s="40" t="s">
        <v>1821</v>
      </c>
      <c r="D9" s="40" t="s">
        <v>125</v>
      </c>
      <c r="E9" s="40">
        <v>5</v>
      </c>
      <c r="F9" s="40" t="s">
        <v>1830</v>
      </c>
      <c r="G9" s="6" t="s">
        <v>24</v>
      </c>
      <c r="H9" s="13"/>
      <c r="I9" s="16"/>
      <c r="J9" s="17"/>
      <c r="K9" s="17"/>
      <c r="L9" s="6" t="s">
        <v>172</v>
      </c>
    </row>
    <row r="10" spans="1:23" ht="60" customHeight="1" x14ac:dyDescent="0.35">
      <c r="A10" s="42" t="s">
        <v>1831</v>
      </c>
      <c r="B10" s="42" t="s">
        <v>1820</v>
      </c>
      <c r="C10" s="42" t="s">
        <v>1821</v>
      </c>
      <c r="D10" s="42" t="s">
        <v>184</v>
      </c>
      <c r="E10" s="42">
        <v>1</v>
      </c>
      <c r="F10" s="42" t="s">
        <v>1832</v>
      </c>
      <c r="G10" s="6" t="s">
        <v>24</v>
      </c>
      <c r="H10" s="13"/>
      <c r="I10" s="16"/>
      <c r="J10" s="17"/>
      <c r="K10" s="17"/>
      <c r="L10" s="6" t="s">
        <v>172</v>
      </c>
    </row>
    <row r="11" spans="1:23" ht="60" customHeight="1" x14ac:dyDescent="0.35">
      <c r="A11" s="40" t="s">
        <v>1833</v>
      </c>
      <c r="B11" s="40" t="s">
        <v>1820</v>
      </c>
      <c r="C11" s="40" t="s">
        <v>1821</v>
      </c>
      <c r="D11" s="40" t="s">
        <v>184</v>
      </c>
      <c r="E11" s="40">
        <v>2</v>
      </c>
      <c r="F11" s="40" t="s">
        <v>1834</v>
      </c>
      <c r="G11" s="6" t="s">
        <v>24</v>
      </c>
      <c r="H11" s="13"/>
      <c r="I11" s="16"/>
      <c r="J11" s="17"/>
      <c r="K11" s="17"/>
      <c r="L11" s="6" t="s">
        <v>172</v>
      </c>
    </row>
    <row r="12" spans="1:23" ht="60" customHeight="1" x14ac:dyDescent="0.35">
      <c r="A12" s="42" t="s">
        <v>1835</v>
      </c>
      <c r="B12" s="42" t="s">
        <v>1820</v>
      </c>
      <c r="C12" s="42" t="s">
        <v>1821</v>
      </c>
      <c r="D12" s="42" t="s">
        <v>184</v>
      </c>
      <c r="E12" s="42">
        <v>3</v>
      </c>
      <c r="F12" s="42" t="s">
        <v>1836</v>
      </c>
      <c r="G12" s="6" t="s">
        <v>24</v>
      </c>
      <c r="H12" s="13"/>
      <c r="I12" s="16"/>
      <c r="J12" s="17"/>
      <c r="K12" s="18"/>
      <c r="L12" s="6" t="s">
        <v>172</v>
      </c>
    </row>
    <row r="13" spans="1:23" ht="60" customHeight="1" x14ac:dyDescent="0.35">
      <c r="A13" s="40" t="s">
        <v>1837</v>
      </c>
      <c r="B13" s="40" t="s">
        <v>1820</v>
      </c>
      <c r="C13" s="40" t="s">
        <v>1821</v>
      </c>
      <c r="D13" s="40" t="s">
        <v>184</v>
      </c>
      <c r="E13" s="40">
        <v>4</v>
      </c>
      <c r="F13" s="40" t="s">
        <v>3310</v>
      </c>
      <c r="G13" s="6" t="s">
        <v>24</v>
      </c>
      <c r="H13" s="13"/>
      <c r="I13" s="16"/>
      <c r="J13" s="17"/>
      <c r="K13" s="18"/>
      <c r="L13" s="6" t="s">
        <v>172</v>
      </c>
    </row>
    <row r="14" spans="1:23" ht="60" customHeight="1" x14ac:dyDescent="0.35">
      <c r="A14" s="42" t="s">
        <v>1838</v>
      </c>
      <c r="B14" s="42" t="s">
        <v>1820</v>
      </c>
      <c r="C14" s="42" t="s">
        <v>1821</v>
      </c>
      <c r="D14" s="42" t="s">
        <v>184</v>
      </c>
      <c r="E14" s="42">
        <v>5</v>
      </c>
      <c r="F14" s="42" t="s">
        <v>1839</v>
      </c>
      <c r="G14" s="6" t="s">
        <v>24</v>
      </c>
      <c r="H14" s="13"/>
      <c r="I14" s="16"/>
      <c r="J14" s="17"/>
      <c r="K14" s="17"/>
      <c r="L14" s="6" t="s">
        <v>172</v>
      </c>
    </row>
    <row r="15" spans="1:23" x14ac:dyDescent="0.35">
      <c r="A15" s="45"/>
      <c r="B15" s="45"/>
      <c r="C15" s="45"/>
      <c r="D15" s="45"/>
      <c r="E15" s="45"/>
      <c r="F15" s="45"/>
      <c r="G15" s="46"/>
      <c r="H15" s="45"/>
      <c r="I15" s="47"/>
      <c r="J15" s="48"/>
      <c r="K15" s="48"/>
      <c r="L15" s="48"/>
    </row>
    <row r="16" spans="1:23" x14ac:dyDescent="0.35">
      <c r="A16" s="45"/>
      <c r="B16" s="45"/>
      <c r="C16" s="45"/>
      <c r="D16" s="45"/>
      <c r="E16" s="45"/>
      <c r="F16" s="45"/>
      <c r="G16" s="46"/>
      <c r="H16" s="45"/>
      <c r="I16" s="47"/>
      <c r="J16" s="48"/>
      <c r="K16" s="48"/>
      <c r="L16" s="48"/>
    </row>
    <row r="17" spans="1:12" x14ac:dyDescent="0.35">
      <c r="A17" s="45"/>
      <c r="B17" s="45"/>
      <c r="C17" s="45"/>
      <c r="D17" s="45"/>
      <c r="E17" s="45"/>
      <c r="F17" s="45"/>
      <c r="G17" s="46"/>
      <c r="H17" s="45"/>
      <c r="I17" s="47"/>
      <c r="J17" s="48"/>
      <c r="K17" s="49"/>
      <c r="L17" s="48"/>
    </row>
    <row r="18" spans="1:12" x14ac:dyDescent="0.35">
      <c r="A18" s="45"/>
      <c r="B18" s="45"/>
      <c r="C18" s="45"/>
      <c r="D18" s="45"/>
      <c r="E18" s="45"/>
      <c r="F18" s="45"/>
      <c r="G18" s="46"/>
      <c r="H18" s="45"/>
      <c r="I18" s="47"/>
      <c r="J18" s="48"/>
      <c r="K18" s="49"/>
      <c r="L18" s="48"/>
    </row>
    <row r="19" spans="1:12" x14ac:dyDescent="0.35">
      <c r="A19" s="45"/>
      <c r="B19" s="45"/>
      <c r="C19" s="45"/>
      <c r="D19" s="45"/>
      <c r="E19" s="45"/>
      <c r="F19" s="45"/>
      <c r="G19" s="46"/>
      <c r="H19" s="45"/>
      <c r="I19" s="47"/>
      <c r="J19" s="48"/>
      <c r="K19" s="49"/>
      <c r="L19" s="48"/>
    </row>
    <row r="20" spans="1:12" x14ac:dyDescent="0.35">
      <c r="A20" s="45"/>
      <c r="B20" s="45"/>
      <c r="C20" s="45"/>
      <c r="D20" s="45"/>
      <c r="E20" s="45"/>
      <c r="F20" s="45"/>
      <c r="G20" s="46"/>
      <c r="H20" s="45"/>
      <c r="I20" s="47"/>
      <c r="J20" s="48"/>
      <c r="K20" s="49"/>
      <c r="L20" s="48"/>
    </row>
    <row r="21" spans="1:12" x14ac:dyDescent="0.35">
      <c r="A21" s="45"/>
      <c r="B21" s="45"/>
      <c r="C21" s="45"/>
      <c r="D21" s="45"/>
      <c r="E21" s="45"/>
      <c r="F21" s="45"/>
      <c r="G21" s="46"/>
      <c r="H21" s="45"/>
      <c r="I21" s="47"/>
      <c r="J21" s="48"/>
      <c r="K21" s="49"/>
      <c r="L21" s="48"/>
    </row>
    <row r="22" spans="1:12" x14ac:dyDescent="0.35">
      <c r="A22" s="45"/>
      <c r="B22" s="45"/>
      <c r="C22" s="45"/>
      <c r="D22" s="45"/>
      <c r="E22" s="45"/>
      <c r="F22" s="45"/>
      <c r="G22" s="46"/>
      <c r="H22" s="45"/>
      <c r="I22" s="47"/>
      <c r="J22" s="48"/>
      <c r="K22" s="48"/>
      <c r="L22" s="48"/>
    </row>
  </sheetData>
  <sheetProtection sheet="1" selectLockedCells="1" sort="0" autoFilter="0"/>
  <autoFilter ref="A4:L4" xr:uid="{00000000-0009-0000-0000-00003E000000}"/>
  <mergeCells count="5">
    <mergeCell ref="I1:L1"/>
    <mergeCell ref="A1:F1"/>
    <mergeCell ref="B2:L2"/>
    <mergeCell ref="G3:I3"/>
    <mergeCell ref="J3:L3"/>
  </mergeCells>
  <conditionalFormatting sqref="B2:L2">
    <cfRule type="dataBar" priority="34">
      <dataBar>
        <cfvo type="num" val="0"/>
        <cfvo type="num" val="1"/>
        <color rgb="FF4F81BD"/>
      </dataBar>
    </cfRule>
    <cfRule type="expression" dxfId="186" priority="34">
      <formula>$W$2&gt;=0.8</formula>
    </cfRule>
    <cfRule type="expression" dxfId="185" priority="34">
      <formula>AND($W$2&gt;=0.5,$W$2&lt;0.8)</formula>
    </cfRule>
    <cfRule type="expression" dxfId="184" priority="34">
      <formula>$W$2&lt;0.5</formula>
    </cfRule>
  </conditionalFormatting>
  <conditionalFormatting sqref="G5:G22">
    <cfRule type="expression" dxfId="183" priority="21">
      <formula>$G5="Met"</formula>
    </cfRule>
    <cfRule type="expression" dxfId="182" priority="22">
      <formula>$G5="Achieved"</formula>
    </cfRule>
    <cfRule type="expression" dxfId="181" priority="23">
      <formula>$G5="Partially met"</formula>
    </cfRule>
    <cfRule type="expression" dxfId="180" priority="24">
      <formula>$G5="Partially achieved"</formula>
    </cfRule>
    <cfRule type="expression" dxfId="179" priority="25">
      <formula>$G5="Not met"</formula>
    </cfRule>
    <cfRule type="expression" dxfId="178" priority="26">
      <formula>$G5="Not yet achieved"</formula>
    </cfRule>
    <cfRule type="expression" dxfId="177" priority="27">
      <formula>$G5="Not applicable"</formula>
    </cfRule>
  </conditionalFormatting>
  <conditionalFormatting sqref="K5">
    <cfRule type="expression" dxfId="176" priority="1">
      <formula>AND(K5&lt;&gt;"",K5&lt;TODAY())</formula>
    </cfRule>
  </conditionalFormatting>
  <conditionalFormatting sqref="L5:L22">
    <cfRule type="beginsWith" dxfId="175" priority="2" operator="beginsWith" text="Blue">
      <formula>LEFT(L5,LEN("Blue"))="Blue"</formula>
    </cfRule>
    <cfRule type="beginsWith" dxfId="174" priority="3" operator="beginsWith" text="Green">
      <formula>LEFT(L5,LEN("Green"))="Green"</formula>
    </cfRule>
    <cfRule type="beginsWith" dxfId="173" priority="4" operator="beginsWith" text="Red">
      <formula>LEFT(L5,LEN("Red"))="Red"</formula>
    </cfRule>
    <cfRule type="beginsWith" dxfId="172" priority="5" operator="beginsWith" text="Grey">
      <formula>LEFT(L5,LEN("Grey"))="Grey"</formula>
    </cfRule>
    <cfRule type="beginsWith" dxfId="171" priority="6" operator="beginsWith" text="Amber">
      <formula>LEFT(L5,LEN("Amber"))="Amber"</formula>
    </cfRule>
    <cfRule type="beginsWith" dxfId="170" priority="7" operator="beginsWith" text="Black">
      <formula>LEFT(L5,LEN("Black"))="Black"</formula>
    </cfRule>
  </conditionalFormatting>
  <dataValidations count="3">
    <dataValidation type="list" allowBlank="1" sqref="G5:G9" xr:uid="{00000000-0002-0000-3E00-000000000000}">
      <formula1>MSStatus</formula1>
    </dataValidation>
    <dataValidation type="list" allowBlank="1" sqref="G10:G14" xr:uid="{00000000-0002-0000-3E00-000001000000}">
      <formula1>RecStatus</formula1>
    </dataValidation>
    <dataValidation type="list" allowBlank="1" sqref="L5:L22" xr:uid="{00000000-0002-0000-3E00-000002000000}">
      <formula1>BRAGStatus</formula1>
    </dataValidation>
  </dataValidations>
  <hyperlinks>
    <hyperlink ref="I1" r:id="rId1" xr:uid="{00000000-0004-0000-3E00-000000000000}"/>
    <hyperlink ref="H1" location="Dashboard!A1" display="← Dashboard" xr:uid="{00A91A60-C39F-4F1D-83DD-5B8B108DB308}"/>
  </hyperlinks>
  <pageMargins left="0.3" right="0.3" top="0.75" bottom="0.75" header="0.5" footer="0.5"/>
  <pageSetup fitToHeight="0" orientation="landscape"/>
  <headerFooter>
    <oddHeader>&amp;LMid Cheshire Hospitals NHS Foundation Trust&amp;CGPICS V3 – Appendix 3 Audit&amp;R28 Jan 2026</oddHeader>
    <oddFooter>&amp;LConfidential – For internal audit use&amp;CPage &amp;P of &amp;N&amp;R© NHS</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64">
    <tabColor rgb="FF2E75B6"/>
  </sheetPr>
  <dimension ref="A1:Y22"/>
  <sheetViews>
    <sheetView showGridLines="0" showOutlineSymbols="0" zoomScaleNormal="100" workbookViewId="0">
      <pane ySplit="4" topLeftCell="A6" activePane="bottomLeft" state="frozen"/>
      <selection activeCell="K12" sqref="K12"/>
      <selection pane="bottomLeft" activeCell="G6" sqref="G6"/>
    </sheetView>
  </sheetViews>
  <sheetFormatPr defaultRowHeight="14.5" x14ac:dyDescent="0.35"/>
  <cols>
    <col min="1" max="1" width="10.81640625" customWidth="1"/>
    <col min="2" max="2" width="13" hidden="1" customWidth="1"/>
    <col min="3" max="3" width="15" hidden="1" customWidth="1"/>
    <col min="4" max="4" width="18" customWidth="1"/>
    <col min="5" max="5" width="12" hidden="1" customWidth="1"/>
    <col min="6" max="6" width="45" customWidth="1"/>
    <col min="7" max="7" width="30" customWidth="1"/>
    <col min="8" max="8" width="33.1796875" customWidth="1"/>
    <col min="9" max="10" width="34" customWidth="1"/>
    <col min="11" max="11" width="16" customWidth="1"/>
    <col min="12" max="12" width="14" customWidth="1"/>
    <col min="23" max="24" width="0" hidden="1" customWidth="1"/>
    <col min="25" max="25" width="13" hidden="1" customWidth="1"/>
    <col min="26" max="26" width="0" hidden="1" customWidth="1"/>
  </cols>
  <sheetData>
    <row r="1" spans="1:23" ht="80" customHeight="1" x14ac:dyDescent="0.45">
      <c r="A1" s="361" t="s">
        <v>3084</v>
      </c>
      <c r="B1" s="362"/>
      <c r="C1" s="362"/>
      <c r="D1" s="362"/>
      <c r="E1" s="362"/>
      <c r="F1" s="362"/>
      <c r="G1" s="30" t="e" vm="3">
        <v>#VALUE!</v>
      </c>
      <c r="H1" s="44" t="e" vm="4">
        <v>#VALUE!</v>
      </c>
      <c r="I1" s="358" t="s">
        <v>163</v>
      </c>
      <c r="J1" s="359"/>
      <c r="K1" s="359"/>
      <c r="L1" s="360"/>
    </row>
    <row r="2" spans="1:23" ht="66" customHeight="1" x14ac:dyDescent="0.35">
      <c r="A2" s="50" t="s">
        <v>3089</v>
      </c>
      <c r="B2" s="317" t="str">
        <f>REPT("█",ROUND($W$2*50,0))&amp;REPT("░",50-ROUND($W$2*50,0))&amp;" "&amp;TEXT($W$2,"0%")</f>
        <v>░░░░░░░░░░░░░░░░░░░░░░░░░░░░░░░░░░░░░░░░░░░░░░░░░░ 0%</v>
      </c>
      <c r="C2" s="235"/>
      <c r="D2" s="235"/>
      <c r="E2" s="235"/>
      <c r="F2" s="235"/>
      <c r="G2" s="235"/>
      <c r="H2" s="235"/>
      <c r="I2" s="235"/>
      <c r="J2" s="235"/>
      <c r="K2" s="235"/>
      <c r="L2" s="235"/>
      <c r="W2" s="32">
        <f>IFERROR(1-COUNTIF($G:$G,"Not assessed")/(COUNTIF($D:$D,"Minimum Standard")+COUNTIF($D:$D,"Quality Recommendation")),0)</f>
        <v>0</v>
      </c>
    </row>
    <row r="3" spans="1:23" ht="20" customHeight="1" x14ac:dyDescent="0.35">
      <c r="A3" s="33"/>
      <c r="B3" s="33"/>
      <c r="C3" s="33"/>
      <c r="D3" s="33"/>
      <c r="E3" s="33"/>
      <c r="F3" s="33"/>
      <c r="G3" s="236"/>
      <c r="H3" s="235"/>
      <c r="I3" s="235"/>
      <c r="J3" s="236"/>
      <c r="K3" s="235"/>
      <c r="L3" s="235"/>
    </row>
    <row r="4" spans="1:23" ht="30" customHeight="1" x14ac:dyDescent="0.35">
      <c r="A4" s="34" t="s">
        <v>161</v>
      </c>
      <c r="B4" s="34" t="s">
        <v>105</v>
      </c>
      <c r="C4" s="34" t="s">
        <v>164</v>
      </c>
      <c r="D4" s="34" t="s">
        <v>165</v>
      </c>
      <c r="E4" s="34" t="s">
        <v>166</v>
      </c>
      <c r="F4" s="34" t="s">
        <v>167</v>
      </c>
      <c r="G4" s="35" t="s">
        <v>68</v>
      </c>
      <c r="H4" s="34" t="s">
        <v>70</v>
      </c>
      <c r="I4" s="34" t="s">
        <v>45</v>
      </c>
      <c r="J4" s="34" t="s">
        <v>47</v>
      </c>
      <c r="K4" s="36" t="s">
        <v>49</v>
      </c>
      <c r="L4" s="34" t="s">
        <v>15</v>
      </c>
    </row>
    <row r="5" spans="1:23" ht="60" customHeight="1" x14ac:dyDescent="0.35">
      <c r="A5" s="40" t="s">
        <v>1840</v>
      </c>
      <c r="B5" s="40" t="s">
        <v>1841</v>
      </c>
      <c r="C5" s="40" t="s">
        <v>1842</v>
      </c>
      <c r="D5" s="40" t="s">
        <v>125</v>
      </c>
      <c r="E5" s="40">
        <v>1</v>
      </c>
      <c r="F5" s="40" t="s">
        <v>1843</v>
      </c>
      <c r="G5" s="7" t="s">
        <v>24</v>
      </c>
      <c r="H5" s="13"/>
      <c r="I5" s="14"/>
      <c r="J5" s="15"/>
      <c r="K5" s="15"/>
      <c r="L5" s="6" t="s">
        <v>172</v>
      </c>
    </row>
    <row r="6" spans="1:23" ht="60" customHeight="1" x14ac:dyDescent="0.35">
      <c r="A6" s="42" t="s">
        <v>1844</v>
      </c>
      <c r="B6" s="42" t="s">
        <v>1841</v>
      </c>
      <c r="C6" s="42" t="s">
        <v>1842</v>
      </c>
      <c r="D6" s="42" t="s">
        <v>184</v>
      </c>
      <c r="E6" s="42">
        <v>1</v>
      </c>
      <c r="F6" s="42" t="s">
        <v>1845</v>
      </c>
      <c r="G6" s="6" t="s">
        <v>24</v>
      </c>
      <c r="H6" s="13"/>
      <c r="I6" s="16"/>
      <c r="J6" s="17"/>
      <c r="K6" s="17"/>
      <c r="L6" s="6" t="s">
        <v>172</v>
      </c>
    </row>
    <row r="7" spans="1:23" ht="60" customHeight="1" x14ac:dyDescent="0.35">
      <c r="A7" s="40" t="s">
        <v>1846</v>
      </c>
      <c r="B7" s="40" t="s">
        <v>1841</v>
      </c>
      <c r="C7" s="40" t="s">
        <v>1842</v>
      </c>
      <c r="D7" s="40" t="s">
        <v>184</v>
      </c>
      <c r="E7" s="40">
        <v>2</v>
      </c>
      <c r="F7" s="40" t="s">
        <v>1847</v>
      </c>
      <c r="G7" s="6" t="s">
        <v>24</v>
      </c>
      <c r="H7" s="13"/>
      <c r="I7" s="16"/>
      <c r="J7" s="17"/>
      <c r="K7" s="17"/>
      <c r="L7" s="6" t="s">
        <v>172</v>
      </c>
    </row>
    <row r="8" spans="1:23" ht="60" customHeight="1" x14ac:dyDescent="0.35">
      <c r="A8" s="42" t="s">
        <v>1848</v>
      </c>
      <c r="B8" s="42" t="s">
        <v>1841</v>
      </c>
      <c r="C8" s="42" t="s">
        <v>1842</v>
      </c>
      <c r="D8" s="42" t="s">
        <v>184</v>
      </c>
      <c r="E8" s="42">
        <v>3</v>
      </c>
      <c r="F8" s="42" t="s">
        <v>1849</v>
      </c>
      <c r="G8" s="6" t="s">
        <v>24</v>
      </c>
      <c r="H8" s="13"/>
      <c r="I8" s="16"/>
      <c r="J8" s="17"/>
      <c r="K8" s="17"/>
      <c r="L8" s="6" t="s">
        <v>172</v>
      </c>
    </row>
    <row r="9" spans="1:23" ht="60" customHeight="1" x14ac:dyDescent="0.35">
      <c r="A9" s="40" t="s">
        <v>1850</v>
      </c>
      <c r="B9" s="40" t="s">
        <v>1841</v>
      </c>
      <c r="C9" s="40" t="s">
        <v>1842</v>
      </c>
      <c r="D9" s="40" t="s">
        <v>184</v>
      </c>
      <c r="E9" s="40">
        <v>4</v>
      </c>
      <c r="F9" s="40" t="s">
        <v>1851</v>
      </c>
      <c r="G9" s="6" t="s">
        <v>24</v>
      </c>
      <c r="H9" s="13"/>
      <c r="I9" s="16"/>
      <c r="J9" s="17"/>
      <c r="K9" s="17"/>
      <c r="L9" s="6" t="s">
        <v>172</v>
      </c>
    </row>
    <row r="10" spans="1:23" ht="60" customHeight="1" x14ac:dyDescent="0.35">
      <c r="A10" s="42" t="s">
        <v>1852</v>
      </c>
      <c r="B10" s="42" t="s">
        <v>1841</v>
      </c>
      <c r="C10" s="42" t="s">
        <v>1842</v>
      </c>
      <c r="D10" s="42" t="s">
        <v>184</v>
      </c>
      <c r="E10" s="42">
        <v>5</v>
      </c>
      <c r="F10" s="42" t="s">
        <v>1853</v>
      </c>
      <c r="G10" s="6" t="s">
        <v>24</v>
      </c>
      <c r="H10" s="13"/>
      <c r="I10" s="16"/>
      <c r="J10" s="17"/>
      <c r="K10" s="17"/>
      <c r="L10" s="6" t="s">
        <v>172</v>
      </c>
    </row>
    <row r="11" spans="1:23" ht="60" customHeight="1" x14ac:dyDescent="0.35">
      <c r="A11" s="40" t="s">
        <v>1854</v>
      </c>
      <c r="B11" s="40" t="s">
        <v>1841</v>
      </c>
      <c r="C11" s="40" t="s">
        <v>1842</v>
      </c>
      <c r="D11" s="40" t="s">
        <v>184</v>
      </c>
      <c r="E11" s="40">
        <v>6</v>
      </c>
      <c r="F11" s="40" t="s">
        <v>1855</v>
      </c>
      <c r="G11" s="6" t="s">
        <v>24</v>
      </c>
      <c r="H11" s="13"/>
      <c r="I11" s="16"/>
      <c r="J11" s="17"/>
      <c r="K11" s="17"/>
      <c r="L11" s="6" t="s">
        <v>172</v>
      </c>
    </row>
    <row r="12" spans="1:23" ht="60" customHeight="1" x14ac:dyDescent="0.35">
      <c r="A12" s="42" t="s">
        <v>1856</v>
      </c>
      <c r="B12" s="42" t="s">
        <v>1841</v>
      </c>
      <c r="C12" s="42" t="s">
        <v>1842</v>
      </c>
      <c r="D12" s="42" t="s">
        <v>184</v>
      </c>
      <c r="E12" s="42">
        <v>7</v>
      </c>
      <c r="F12" s="42" t="s">
        <v>3311</v>
      </c>
      <c r="G12" s="6" t="s">
        <v>24</v>
      </c>
      <c r="H12" s="13"/>
      <c r="I12" s="16"/>
      <c r="J12" s="17"/>
      <c r="K12" s="18"/>
      <c r="L12" s="6" t="s">
        <v>172</v>
      </c>
    </row>
    <row r="13" spans="1:23" ht="60" customHeight="1" x14ac:dyDescent="0.35">
      <c r="A13" s="40" t="s">
        <v>1857</v>
      </c>
      <c r="B13" s="40" t="s">
        <v>1841</v>
      </c>
      <c r="C13" s="40" t="s">
        <v>1842</v>
      </c>
      <c r="D13" s="40" t="s">
        <v>184</v>
      </c>
      <c r="E13" s="40">
        <v>8</v>
      </c>
      <c r="F13" s="40" t="s">
        <v>1858</v>
      </c>
      <c r="G13" s="6" t="s">
        <v>24</v>
      </c>
      <c r="H13" s="13"/>
      <c r="I13" s="16"/>
      <c r="J13" s="17"/>
      <c r="K13" s="18"/>
      <c r="L13" s="6" t="s">
        <v>172</v>
      </c>
    </row>
    <row r="14" spans="1:23" x14ac:dyDescent="0.35">
      <c r="A14" s="45"/>
      <c r="B14" s="45"/>
      <c r="C14" s="45"/>
      <c r="D14" s="45"/>
      <c r="E14" s="45"/>
      <c r="F14" s="45"/>
      <c r="G14" s="46"/>
      <c r="H14" s="45"/>
      <c r="I14" s="47"/>
      <c r="J14" s="48"/>
      <c r="K14" s="48"/>
      <c r="L14" s="48"/>
    </row>
    <row r="15" spans="1:23" x14ac:dyDescent="0.35">
      <c r="A15" s="45"/>
      <c r="B15" s="45"/>
      <c r="C15" s="45"/>
      <c r="D15" s="45"/>
      <c r="E15" s="45"/>
      <c r="F15" s="45"/>
      <c r="G15" s="46"/>
      <c r="H15" s="45"/>
      <c r="I15" s="47"/>
      <c r="J15" s="48"/>
      <c r="K15" s="48"/>
      <c r="L15" s="48"/>
    </row>
    <row r="16" spans="1:23" x14ac:dyDescent="0.35">
      <c r="A16" s="45"/>
      <c r="B16" s="45"/>
      <c r="C16" s="45"/>
      <c r="D16" s="45"/>
      <c r="E16" s="45"/>
      <c r="F16" s="45"/>
      <c r="G16" s="46"/>
      <c r="H16" s="45"/>
      <c r="I16" s="47"/>
      <c r="J16" s="48"/>
      <c r="K16" s="48"/>
      <c r="L16" s="48"/>
    </row>
    <row r="17" spans="1:12" x14ac:dyDescent="0.35">
      <c r="A17" s="45"/>
      <c r="B17" s="45"/>
      <c r="C17" s="45"/>
      <c r="D17" s="45"/>
      <c r="E17" s="45"/>
      <c r="F17" s="45"/>
      <c r="G17" s="46"/>
      <c r="H17" s="45"/>
      <c r="I17" s="47"/>
      <c r="J17" s="48"/>
      <c r="K17" s="49"/>
      <c r="L17" s="48"/>
    </row>
    <row r="18" spans="1:12" x14ac:dyDescent="0.35">
      <c r="A18" s="45"/>
      <c r="B18" s="45"/>
      <c r="C18" s="45"/>
      <c r="D18" s="45"/>
      <c r="E18" s="45"/>
      <c r="F18" s="45"/>
      <c r="G18" s="46"/>
      <c r="H18" s="45"/>
      <c r="I18" s="47"/>
      <c r="J18" s="48"/>
      <c r="K18" s="49"/>
      <c r="L18" s="48"/>
    </row>
    <row r="19" spans="1:12" x14ac:dyDescent="0.35">
      <c r="A19" s="45"/>
      <c r="B19" s="45"/>
      <c r="C19" s="45"/>
      <c r="D19" s="45"/>
      <c r="E19" s="45"/>
      <c r="F19" s="45"/>
      <c r="G19" s="46"/>
      <c r="H19" s="45"/>
      <c r="I19" s="47"/>
      <c r="J19" s="48"/>
      <c r="K19" s="49"/>
      <c r="L19" s="48"/>
    </row>
    <row r="20" spans="1:12" x14ac:dyDescent="0.35">
      <c r="A20" s="45"/>
      <c r="B20" s="45"/>
      <c r="C20" s="45"/>
      <c r="D20" s="45"/>
      <c r="E20" s="45"/>
      <c r="F20" s="45"/>
      <c r="G20" s="46"/>
      <c r="H20" s="45"/>
      <c r="I20" s="47"/>
      <c r="J20" s="48"/>
      <c r="K20" s="49"/>
      <c r="L20" s="48"/>
    </row>
    <row r="21" spans="1:12" x14ac:dyDescent="0.35">
      <c r="A21" s="45"/>
      <c r="B21" s="45"/>
      <c r="C21" s="45"/>
      <c r="D21" s="45"/>
      <c r="E21" s="45"/>
      <c r="F21" s="45"/>
      <c r="G21" s="46"/>
      <c r="H21" s="45"/>
      <c r="I21" s="47"/>
      <c r="J21" s="48"/>
      <c r="K21" s="49"/>
      <c r="L21" s="48"/>
    </row>
    <row r="22" spans="1:12" x14ac:dyDescent="0.35">
      <c r="A22" s="45"/>
      <c r="B22" s="45"/>
      <c r="C22" s="45"/>
      <c r="D22" s="45"/>
      <c r="E22" s="45"/>
      <c r="F22" s="45"/>
      <c r="G22" s="46"/>
      <c r="H22" s="45"/>
      <c r="I22" s="47"/>
      <c r="J22" s="48"/>
      <c r="K22" s="48"/>
      <c r="L22" s="48"/>
    </row>
  </sheetData>
  <sheetProtection sheet="1" selectLockedCells="1" sort="0" autoFilter="0"/>
  <autoFilter ref="A4:L4" xr:uid="{00000000-0009-0000-0000-00003F000000}"/>
  <mergeCells count="5">
    <mergeCell ref="I1:L1"/>
    <mergeCell ref="A1:F1"/>
    <mergeCell ref="B2:L2"/>
    <mergeCell ref="G3:I3"/>
    <mergeCell ref="J3:L3"/>
  </mergeCells>
  <conditionalFormatting sqref="B2:L2">
    <cfRule type="dataBar" priority="34">
      <dataBar>
        <cfvo type="num" val="0"/>
        <cfvo type="num" val="1"/>
        <color rgb="FF4F81BD"/>
      </dataBar>
    </cfRule>
    <cfRule type="expression" dxfId="169" priority="34">
      <formula>$W$2&gt;=0.8</formula>
    </cfRule>
    <cfRule type="expression" dxfId="168" priority="34">
      <formula>AND($W$2&gt;=0.5,$W$2&lt;0.8)</formula>
    </cfRule>
    <cfRule type="expression" dxfId="167" priority="34">
      <formula>$W$2&lt;0.5</formula>
    </cfRule>
  </conditionalFormatting>
  <conditionalFormatting sqref="G5:G22">
    <cfRule type="expression" dxfId="166" priority="21">
      <formula>$G5="Met"</formula>
    </cfRule>
    <cfRule type="expression" dxfId="165" priority="22">
      <formula>$G5="Achieved"</formula>
    </cfRule>
    <cfRule type="expression" dxfId="164" priority="23">
      <formula>$G5="Partially met"</formula>
    </cfRule>
    <cfRule type="expression" dxfId="163" priority="24">
      <formula>$G5="Partially achieved"</formula>
    </cfRule>
    <cfRule type="expression" dxfId="162" priority="25">
      <formula>$G5="Not met"</formula>
    </cfRule>
    <cfRule type="expression" dxfId="161" priority="26">
      <formula>$G5="Not yet achieved"</formula>
    </cfRule>
    <cfRule type="expression" dxfId="160" priority="27">
      <formula>$G5="Not applicable"</formula>
    </cfRule>
  </conditionalFormatting>
  <conditionalFormatting sqref="K5:K500">
    <cfRule type="expression" dxfId="159" priority="1">
      <formula>AND(K5&lt;&gt;"",K5&lt;TODAY())</formula>
    </cfRule>
  </conditionalFormatting>
  <conditionalFormatting sqref="L5:L22">
    <cfRule type="beginsWith" dxfId="158" priority="2" operator="beginsWith" text="Blue">
      <formula>LEFT(L5,LEN("Blue"))="Blue"</formula>
    </cfRule>
    <cfRule type="beginsWith" dxfId="157" priority="3" operator="beginsWith" text="Green">
      <formula>LEFT(L5,LEN("Green"))="Green"</formula>
    </cfRule>
    <cfRule type="beginsWith" dxfId="156" priority="4" operator="beginsWith" text="Red">
      <formula>LEFT(L5,LEN("Red"))="Red"</formula>
    </cfRule>
    <cfRule type="beginsWith" dxfId="155" priority="5" operator="beginsWith" text="Grey">
      <formula>LEFT(L5,LEN("Grey"))="Grey"</formula>
    </cfRule>
    <cfRule type="beginsWith" dxfId="154" priority="6" operator="beginsWith" text="Amber">
      <formula>LEFT(L5,LEN("Amber"))="Amber"</formula>
    </cfRule>
    <cfRule type="beginsWith" dxfId="153" priority="7" operator="beginsWith" text="Black">
      <formula>LEFT(L5,LEN("Black"))="Black"</formula>
    </cfRule>
  </conditionalFormatting>
  <dataValidations count="3">
    <dataValidation type="list" allowBlank="1" sqref="G5" xr:uid="{00000000-0002-0000-3F00-000000000000}">
      <formula1>MSStatus</formula1>
    </dataValidation>
    <dataValidation type="list" allowBlank="1" sqref="G6:G13" xr:uid="{00000000-0002-0000-3F00-000001000000}">
      <formula1>RecStatus</formula1>
    </dataValidation>
    <dataValidation type="list" allowBlank="1" sqref="L5:L22" xr:uid="{00000000-0002-0000-3F00-000002000000}">
      <formula1>BRAGStatus</formula1>
    </dataValidation>
  </dataValidations>
  <hyperlinks>
    <hyperlink ref="I1" r:id="rId1" xr:uid="{00000000-0004-0000-3F00-000000000000}"/>
    <hyperlink ref="H1" location="Dashboard!A1" display="← Dashboard" xr:uid="{2A07170D-4832-4E6E-B6A0-0200B3A497AE}"/>
  </hyperlinks>
  <pageMargins left="0.3" right="0.3" top="0.75" bottom="0.75" header="0.5" footer="0.5"/>
  <pageSetup fitToHeight="0" orientation="landscape"/>
  <headerFooter>
    <oddHeader>&amp;LMid Cheshire Hospitals NHS Foundation Trust&amp;CGPICS V3 – Appendix 3 Audit&amp;R28 Jan 2026</oddHeader>
    <oddFooter>&amp;LConfidential – For internal audit use&amp;CPage &amp;P of &amp;N&amp;R© NHS</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65">
    <tabColor rgb="FF2E75B6"/>
  </sheetPr>
  <dimension ref="A1:Y22"/>
  <sheetViews>
    <sheetView showGridLines="0" showOutlineSymbols="0" zoomScaleNormal="100" workbookViewId="0">
      <pane ySplit="4" topLeftCell="A10" activePane="bottomLeft" state="frozen"/>
      <selection activeCell="K12" sqref="K12"/>
      <selection pane="bottomLeft" activeCell="G10" sqref="G10"/>
    </sheetView>
  </sheetViews>
  <sheetFormatPr defaultRowHeight="14.5" x14ac:dyDescent="0.35"/>
  <cols>
    <col min="1" max="1" width="10.81640625" customWidth="1"/>
    <col min="2" max="2" width="13" hidden="1" customWidth="1"/>
    <col min="3" max="3" width="31" hidden="1" customWidth="1"/>
    <col min="4" max="4" width="18" customWidth="1"/>
    <col min="5" max="5" width="12" hidden="1" customWidth="1"/>
    <col min="6" max="6" width="45" customWidth="1"/>
    <col min="7" max="7" width="30" customWidth="1"/>
    <col min="8" max="8" width="33.1796875" customWidth="1"/>
    <col min="9" max="10" width="34" customWidth="1"/>
    <col min="11" max="11" width="16" customWidth="1"/>
    <col min="12" max="12" width="14" customWidth="1"/>
    <col min="23" max="24" width="0" hidden="1" customWidth="1"/>
    <col min="25" max="25" width="13" hidden="1" customWidth="1"/>
    <col min="26" max="26" width="0" hidden="1" customWidth="1"/>
  </cols>
  <sheetData>
    <row r="1" spans="1:23" ht="80" customHeight="1" x14ac:dyDescent="0.45">
      <c r="A1" s="361" t="s">
        <v>1859</v>
      </c>
      <c r="B1" s="362"/>
      <c r="C1" s="362"/>
      <c r="D1" s="362"/>
      <c r="E1" s="362"/>
      <c r="F1" s="362"/>
      <c r="G1" s="30" t="e" vm="3">
        <v>#VALUE!</v>
      </c>
      <c r="H1" s="44" t="e" vm="4">
        <v>#VALUE!</v>
      </c>
      <c r="I1" s="358" t="s">
        <v>163</v>
      </c>
      <c r="J1" s="359"/>
      <c r="K1" s="359"/>
      <c r="L1" s="360"/>
    </row>
    <row r="2" spans="1:23" ht="66" customHeight="1" x14ac:dyDescent="0.35">
      <c r="A2" s="50" t="s">
        <v>3089</v>
      </c>
      <c r="B2" s="317" t="str">
        <f>REPT("█",ROUND($W$2*50,0))&amp;REPT("░",50-ROUND($W$2*50,0))&amp;" "&amp;TEXT($W$2,"0%")</f>
        <v>░░░░░░░░░░░░░░░░░░░░░░░░░░░░░░░░░░░░░░░░░░░░░░░░░░ 0%</v>
      </c>
      <c r="C2" s="235"/>
      <c r="D2" s="235"/>
      <c r="E2" s="235"/>
      <c r="F2" s="235"/>
      <c r="G2" s="235"/>
      <c r="H2" s="235"/>
      <c r="I2" s="235"/>
      <c r="J2" s="235"/>
      <c r="K2" s="235"/>
      <c r="L2" s="235"/>
      <c r="W2" s="32">
        <f>IFERROR(1-COUNTIF($G:$G,"Not assessed")/(COUNTIF($D:$D,"Minimum Standard")+COUNTIF($D:$D,"Quality Recommendation")),0)</f>
        <v>0</v>
      </c>
    </row>
    <row r="3" spans="1:23" ht="20" customHeight="1" x14ac:dyDescent="0.35">
      <c r="A3" s="33"/>
      <c r="B3" s="33"/>
      <c r="C3" s="33"/>
      <c r="D3" s="33"/>
      <c r="E3" s="33"/>
      <c r="F3" s="33"/>
      <c r="G3" s="236"/>
      <c r="H3" s="235"/>
      <c r="I3" s="235"/>
      <c r="J3" s="236"/>
      <c r="K3" s="235"/>
      <c r="L3" s="235"/>
    </row>
    <row r="4" spans="1:23" ht="30" customHeight="1" x14ac:dyDescent="0.35">
      <c r="A4" s="34" t="s">
        <v>161</v>
      </c>
      <c r="B4" s="34" t="s">
        <v>105</v>
      </c>
      <c r="C4" s="34" t="s">
        <v>164</v>
      </c>
      <c r="D4" s="34" t="s">
        <v>165</v>
      </c>
      <c r="E4" s="34" t="s">
        <v>166</v>
      </c>
      <c r="F4" s="34" t="s">
        <v>167</v>
      </c>
      <c r="G4" s="35" t="s">
        <v>68</v>
      </c>
      <c r="H4" s="34" t="s">
        <v>70</v>
      </c>
      <c r="I4" s="34" t="s">
        <v>45</v>
      </c>
      <c r="J4" s="34" t="s">
        <v>47</v>
      </c>
      <c r="K4" s="36" t="s">
        <v>49</v>
      </c>
      <c r="L4" s="34" t="s">
        <v>15</v>
      </c>
    </row>
    <row r="5" spans="1:23" ht="60" customHeight="1" x14ac:dyDescent="0.35">
      <c r="A5" s="40" t="s">
        <v>1860</v>
      </c>
      <c r="B5" s="40" t="s">
        <v>1861</v>
      </c>
      <c r="C5" s="40" t="s">
        <v>1862</v>
      </c>
      <c r="D5" s="40" t="s">
        <v>125</v>
      </c>
      <c r="E5" s="40">
        <v>1</v>
      </c>
      <c r="F5" s="40" t="s">
        <v>3312</v>
      </c>
      <c r="G5" s="7" t="s">
        <v>24</v>
      </c>
      <c r="H5" s="13"/>
      <c r="I5" s="14"/>
      <c r="J5" s="15"/>
      <c r="K5" s="15"/>
      <c r="L5" s="6" t="s">
        <v>172</v>
      </c>
    </row>
    <row r="6" spans="1:23" ht="60" customHeight="1" x14ac:dyDescent="0.35">
      <c r="A6" s="42" t="s">
        <v>1863</v>
      </c>
      <c r="B6" s="42" t="s">
        <v>1861</v>
      </c>
      <c r="C6" s="42" t="s">
        <v>1862</v>
      </c>
      <c r="D6" s="42" t="s">
        <v>125</v>
      </c>
      <c r="E6" s="42">
        <v>2</v>
      </c>
      <c r="F6" s="42" t="s">
        <v>3313</v>
      </c>
      <c r="G6" s="6" t="s">
        <v>24</v>
      </c>
      <c r="H6" s="13"/>
      <c r="I6" s="16"/>
      <c r="J6" s="17"/>
      <c r="K6" s="17"/>
      <c r="L6" s="6" t="s">
        <v>172</v>
      </c>
    </row>
    <row r="7" spans="1:23" ht="60" customHeight="1" x14ac:dyDescent="0.35">
      <c r="A7" s="40" t="s">
        <v>1864</v>
      </c>
      <c r="B7" s="40" t="s">
        <v>1861</v>
      </c>
      <c r="C7" s="40" t="s">
        <v>1862</v>
      </c>
      <c r="D7" s="40" t="s">
        <v>125</v>
      </c>
      <c r="E7" s="40">
        <v>3</v>
      </c>
      <c r="F7" s="40" t="s">
        <v>1865</v>
      </c>
      <c r="G7" s="6" t="s">
        <v>24</v>
      </c>
      <c r="H7" s="13"/>
      <c r="I7" s="16"/>
      <c r="J7" s="17"/>
      <c r="K7" s="17"/>
      <c r="L7" s="6" t="s">
        <v>172</v>
      </c>
    </row>
    <row r="8" spans="1:23" ht="60" customHeight="1" x14ac:dyDescent="0.35">
      <c r="A8" s="42" t="s">
        <v>1866</v>
      </c>
      <c r="B8" s="42" t="s">
        <v>1861</v>
      </c>
      <c r="C8" s="42" t="s">
        <v>1862</v>
      </c>
      <c r="D8" s="42" t="s">
        <v>125</v>
      </c>
      <c r="E8" s="42">
        <v>4</v>
      </c>
      <c r="F8" s="42" t="s">
        <v>1867</v>
      </c>
      <c r="G8" s="6" t="s">
        <v>24</v>
      </c>
      <c r="H8" s="13"/>
      <c r="I8" s="16"/>
      <c r="J8" s="17"/>
      <c r="K8" s="17"/>
      <c r="L8" s="6" t="s">
        <v>172</v>
      </c>
    </row>
    <row r="9" spans="1:23" ht="60" customHeight="1" x14ac:dyDescent="0.35">
      <c r="A9" s="40" t="s">
        <v>1868</v>
      </c>
      <c r="B9" s="40" t="s">
        <v>1861</v>
      </c>
      <c r="C9" s="40" t="s">
        <v>1862</v>
      </c>
      <c r="D9" s="40" t="s">
        <v>125</v>
      </c>
      <c r="E9" s="40">
        <v>5</v>
      </c>
      <c r="F9" s="40" t="s">
        <v>3314</v>
      </c>
      <c r="G9" s="6" t="s">
        <v>24</v>
      </c>
      <c r="H9" s="13"/>
      <c r="I9" s="16"/>
      <c r="J9" s="17"/>
      <c r="K9" s="17"/>
      <c r="L9" s="6" t="s">
        <v>172</v>
      </c>
    </row>
    <row r="10" spans="1:23" ht="60" customHeight="1" x14ac:dyDescent="0.35">
      <c r="A10" s="42" t="s">
        <v>1869</v>
      </c>
      <c r="B10" s="42" t="s">
        <v>1861</v>
      </c>
      <c r="C10" s="42" t="s">
        <v>1862</v>
      </c>
      <c r="D10" s="42" t="s">
        <v>184</v>
      </c>
      <c r="E10" s="42">
        <v>1</v>
      </c>
      <c r="F10" s="42" t="s">
        <v>3315</v>
      </c>
      <c r="G10" s="6" t="s">
        <v>24</v>
      </c>
      <c r="H10" s="13"/>
      <c r="I10" s="16"/>
      <c r="J10" s="17"/>
      <c r="K10" s="17"/>
      <c r="L10" s="6" t="s">
        <v>172</v>
      </c>
    </row>
    <row r="11" spans="1:23" ht="60" customHeight="1" x14ac:dyDescent="0.35">
      <c r="A11" s="40" t="s">
        <v>1870</v>
      </c>
      <c r="B11" s="40" t="s">
        <v>1861</v>
      </c>
      <c r="C11" s="40" t="s">
        <v>1862</v>
      </c>
      <c r="D11" s="40" t="s">
        <v>184</v>
      </c>
      <c r="E11" s="40">
        <v>2</v>
      </c>
      <c r="F11" s="40" t="s">
        <v>1871</v>
      </c>
      <c r="G11" s="6" t="s">
        <v>24</v>
      </c>
      <c r="H11" s="13"/>
      <c r="I11" s="16"/>
      <c r="J11" s="17"/>
      <c r="K11" s="17"/>
      <c r="L11" s="6" t="s">
        <v>172</v>
      </c>
    </row>
    <row r="12" spans="1:23" ht="60" customHeight="1" x14ac:dyDescent="0.35">
      <c r="A12" s="42" t="s">
        <v>1872</v>
      </c>
      <c r="B12" s="42" t="s">
        <v>1861</v>
      </c>
      <c r="C12" s="42" t="s">
        <v>1862</v>
      </c>
      <c r="D12" s="42" t="s">
        <v>184</v>
      </c>
      <c r="E12" s="42">
        <v>3</v>
      </c>
      <c r="F12" s="42" t="s">
        <v>1873</v>
      </c>
      <c r="G12" s="6" t="s">
        <v>24</v>
      </c>
      <c r="H12" s="13"/>
      <c r="I12" s="16"/>
      <c r="J12" s="17"/>
      <c r="K12" s="18"/>
      <c r="L12" s="6" t="s">
        <v>172</v>
      </c>
    </row>
    <row r="13" spans="1:23" x14ac:dyDescent="0.35">
      <c r="A13" s="45"/>
      <c r="B13" s="45"/>
      <c r="C13" s="45"/>
      <c r="D13" s="45"/>
      <c r="E13" s="45"/>
      <c r="F13" s="45"/>
      <c r="G13" s="46"/>
      <c r="H13" s="45"/>
      <c r="I13" s="47"/>
      <c r="J13" s="48"/>
      <c r="K13" s="49"/>
      <c r="L13" s="48"/>
    </row>
    <row r="14" spans="1:23" x14ac:dyDescent="0.35">
      <c r="A14" s="45"/>
      <c r="B14" s="45"/>
      <c r="C14" s="45"/>
      <c r="D14" s="45"/>
      <c r="E14" s="45"/>
      <c r="F14" s="45"/>
      <c r="G14" s="46"/>
      <c r="H14" s="45"/>
      <c r="I14" s="47"/>
      <c r="J14" s="48"/>
      <c r="K14" s="48"/>
      <c r="L14" s="48"/>
    </row>
    <row r="15" spans="1:23" x14ac:dyDescent="0.35">
      <c r="A15" s="45"/>
      <c r="B15" s="45"/>
      <c r="C15" s="45"/>
      <c r="D15" s="45"/>
      <c r="E15" s="45"/>
      <c r="F15" s="45"/>
      <c r="G15" s="46"/>
      <c r="H15" s="45"/>
      <c r="I15" s="47"/>
      <c r="J15" s="48"/>
      <c r="K15" s="48"/>
      <c r="L15" s="48"/>
    </row>
    <row r="16" spans="1:23" x14ac:dyDescent="0.35">
      <c r="A16" s="45"/>
      <c r="B16" s="45"/>
      <c r="C16" s="45"/>
      <c r="D16" s="45"/>
      <c r="E16" s="45"/>
      <c r="F16" s="45"/>
      <c r="G16" s="46"/>
      <c r="H16" s="45"/>
      <c r="I16" s="47"/>
      <c r="J16" s="48"/>
      <c r="K16" s="48"/>
      <c r="L16" s="48"/>
    </row>
    <row r="17" spans="1:12" x14ac:dyDescent="0.35">
      <c r="A17" s="45"/>
      <c r="B17" s="45"/>
      <c r="C17" s="45"/>
      <c r="D17" s="45"/>
      <c r="E17" s="45"/>
      <c r="F17" s="45"/>
      <c r="G17" s="46"/>
      <c r="H17" s="45"/>
      <c r="I17" s="47"/>
      <c r="J17" s="48"/>
      <c r="K17" s="49"/>
      <c r="L17" s="48"/>
    </row>
    <row r="18" spans="1:12" x14ac:dyDescent="0.35">
      <c r="A18" s="45"/>
      <c r="B18" s="45"/>
      <c r="C18" s="45"/>
      <c r="D18" s="45"/>
      <c r="E18" s="45"/>
      <c r="F18" s="45"/>
      <c r="G18" s="46"/>
      <c r="H18" s="45"/>
      <c r="I18" s="47"/>
      <c r="J18" s="48"/>
      <c r="K18" s="49"/>
      <c r="L18" s="48"/>
    </row>
    <row r="19" spans="1:12" x14ac:dyDescent="0.35">
      <c r="A19" s="45"/>
      <c r="B19" s="45"/>
      <c r="C19" s="45"/>
      <c r="D19" s="45"/>
      <c r="E19" s="45"/>
      <c r="F19" s="45"/>
      <c r="G19" s="46"/>
      <c r="H19" s="45"/>
      <c r="I19" s="47"/>
      <c r="J19" s="48"/>
      <c r="K19" s="49"/>
      <c r="L19" s="48"/>
    </row>
    <row r="20" spans="1:12" x14ac:dyDescent="0.35">
      <c r="A20" s="45"/>
      <c r="B20" s="45"/>
      <c r="C20" s="45"/>
      <c r="D20" s="45"/>
      <c r="E20" s="45"/>
      <c r="F20" s="45"/>
      <c r="G20" s="46"/>
      <c r="H20" s="45"/>
      <c r="I20" s="47"/>
      <c r="J20" s="48"/>
      <c r="K20" s="49"/>
      <c r="L20" s="48"/>
    </row>
    <row r="21" spans="1:12" x14ac:dyDescent="0.35">
      <c r="A21" s="45"/>
      <c r="B21" s="45"/>
      <c r="C21" s="45"/>
      <c r="D21" s="45"/>
      <c r="E21" s="45"/>
      <c r="F21" s="45"/>
      <c r="G21" s="46"/>
      <c r="H21" s="45"/>
      <c r="I21" s="47"/>
      <c r="J21" s="48"/>
      <c r="K21" s="49"/>
      <c r="L21" s="48"/>
    </row>
    <row r="22" spans="1:12" x14ac:dyDescent="0.35">
      <c r="A22" s="45"/>
      <c r="B22" s="45"/>
      <c r="C22" s="45"/>
      <c r="D22" s="45"/>
      <c r="E22" s="45"/>
      <c r="F22" s="45"/>
      <c r="G22" s="46"/>
      <c r="H22" s="45"/>
      <c r="I22" s="47"/>
      <c r="J22" s="48"/>
      <c r="K22" s="48"/>
      <c r="L22" s="48"/>
    </row>
  </sheetData>
  <sheetProtection sheet="1" selectLockedCells="1" sort="0" autoFilter="0"/>
  <autoFilter ref="A4:L4" xr:uid="{00000000-0009-0000-0000-000040000000}"/>
  <mergeCells count="5">
    <mergeCell ref="I1:L1"/>
    <mergeCell ref="A1:F1"/>
    <mergeCell ref="B2:L2"/>
    <mergeCell ref="G3:I3"/>
    <mergeCell ref="J3:L3"/>
  </mergeCells>
  <conditionalFormatting sqref="B2:L2">
    <cfRule type="dataBar" priority="34">
      <dataBar>
        <cfvo type="num" val="0"/>
        <cfvo type="num" val="1"/>
        <color rgb="FF4F81BD"/>
      </dataBar>
    </cfRule>
    <cfRule type="expression" dxfId="152" priority="34">
      <formula>$W$2&gt;=0.8</formula>
    </cfRule>
    <cfRule type="expression" dxfId="151" priority="34">
      <formula>AND($W$2&gt;=0.5,$W$2&lt;0.8)</formula>
    </cfRule>
    <cfRule type="expression" dxfId="150" priority="34">
      <formula>$W$2&lt;0.5</formula>
    </cfRule>
  </conditionalFormatting>
  <conditionalFormatting sqref="G5:G22">
    <cfRule type="expression" dxfId="149" priority="21">
      <formula>$G5="Met"</formula>
    </cfRule>
    <cfRule type="expression" dxfId="148" priority="22">
      <formula>$G5="Achieved"</formula>
    </cfRule>
    <cfRule type="expression" dxfId="147" priority="23">
      <formula>$G5="Partially met"</formula>
    </cfRule>
    <cfRule type="expression" dxfId="146" priority="24">
      <formula>$G5="Partially achieved"</formula>
    </cfRule>
    <cfRule type="expression" dxfId="145" priority="25">
      <formula>$G5="Not met"</formula>
    </cfRule>
    <cfRule type="expression" dxfId="144" priority="26">
      <formula>$G5="Not yet achieved"</formula>
    </cfRule>
    <cfRule type="expression" dxfId="143" priority="27">
      <formula>$G5="Not applicable"</formula>
    </cfRule>
  </conditionalFormatting>
  <conditionalFormatting sqref="K5:K500">
    <cfRule type="expression" dxfId="142" priority="1">
      <formula>AND(K5&lt;&gt;"",K5&lt;TODAY())</formula>
    </cfRule>
  </conditionalFormatting>
  <conditionalFormatting sqref="L5:L22">
    <cfRule type="beginsWith" dxfId="141" priority="2" operator="beginsWith" text="Blue">
      <formula>LEFT(L5,LEN("Blue"))="Blue"</formula>
    </cfRule>
    <cfRule type="beginsWith" dxfId="140" priority="3" operator="beginsWith" text="Green">
      <formula>LEFT(L5,LEN("Green"))="Green"</formula>
    </cfRule>
    <cfRule type="beginsWith" dxfId="139" priority="4" operator="beginsWith" text="Red">
      <formula>LEFT(L5,LEN("Red"))="Red"</formula>
    </cfRule>
    <cfRule type="beginsWith" dxfId="138" priority="5" operator="beginsWith" text="Grey">
      <formula>LEFT(L5,LEN("Grey"))="Grey"</formula>
    </cfRule>
    <cfRule type="beginsWith" dxfId="137" priority="6" operator="beginsWith" text="Amber">
      <formula>LEFT(L5,LEN("Amber"))="Amber"</formula>
    </cfRule>
    <cfRule type="beginsWith" dxfId="136" priority="7" operator="beginsWith" text="Black">
      <formula>LEFT(L5,LEN("Black"))="Black"</formula>
    </cfRule>
  </conditionalFormatting>
  <dataValidations count="3">
    <dataValidation type="list" allowBlank="1" sqref="G5:G9" xr:uid="{00000000-0002-0000-4000-000000000000}">
      <formula1>MSStatus</formula1>
    </dataValidation>
    <dataValidation type="list" allowBlank="1" sqref="G10:G12" xr:uid="{00000000-0002-0000-4000-000001000000}">
      <formula1>RecStatus</formula1>
    </dataValidation>
    <dataValidation type="list" allowBlank="1" sqref="L5:L22" xr:uid="{00000000-0002-0000-4000-000002000000}">
      <formula1>BRAGStatus</formula1>
    </dataValidation>
  </dataValidations>
  <hyperlinks>
    <hyperlink ref="I1" r:id="rId1" xr:uid="{00000000-0004-0000-4000-000000000000}"/>
    <hyperlink ref="H1" location="Dashboard!A1" display="← Dashboard" xr:uid="{A5562A64-D1A1-4D29-AF38-D25B7B717CB9}"/>
  </hyperlinks>
  <pageMargins left="0.3" right="0.3" top="0.75" bottom="0.75" header="0.5" footer="0.5"/>
  <pageSetup fitToHeight="0" orientation="landscape"/>
  <headerFooter>
    <oddHeader>&amp;LMid Cheshire Hospitals NHS Foundation Trust&amp;CGPICS V3 – Appendix 3 Audit&amp;R28 Jan 2026</oddHeader>
    <oddFooter>&amp;LConfidential – For internal audit use&amp;CPage &amp;P of &amp;N&amp;R© NHS</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6">
    <tabColor rgb="FF2E75B6"/>
  </sheetPr>
  <dimension ref="A1:Y22"/>
  <sheetViews>
    <sheetView showGridLines="0" showOutlineSymbols="0" zoomScaleNormal="100" workbookViewId="0">
      <pane ySplit="4" topLeftCell="A15" activePane="bottomLeft" state="frozen"/>
      <selection activeCell="K12" sqref="K12"/>
      <selection pane="bottomLeft" activeCell="G17" sqref="G17"/>
    </sheetView>
  </sheetViews>
  <sheetFormatPr defaultRowHeight="14.5" x14ac:dyDescent="0.35"/>
  <cols>
    <col min="1" max="1" width="10.81640625" customWidth="1"/>
    <col min="2" max="2" width="13" hidden="1" customWidth="1"/>
    <col min="3" max="3" width="21" hidden="1" customWidth="1"/>
    <col min="4" max="4" width="18" customWidth="1"/>
    <col min="5" max="5" width="12" hidden="1" customWidth="1"/>
    <col min="6" max="6" width="45" customWidth="1"/>
    <col min="7" max="7" width="30" customWidth="1"/>
    <col min="8" max="8" width="33.1796875" customWidth="1"/>
    <col min="9" max="10" width="34" customWidth="1"/>
    <col min="11" max="11" width="16" customWidth="1"/>
    <col min="12" max="12" width="14" customWidth="1"/>
    <col min="23" max="24" width="0" hidden="1" customWidth="1"/>
    <col min="25" max="25" width="13" hidden="1" customWidth="1"/>
    <col min="26" max="26" width="0" hidden="1" customWidth="1"/>
  </cols>
  <sheetData>
    <row r="1" spans="1:23" ht="80" customHeight="1" x14ac:dyDescent="0.45">
      <c r="A1" s="361" t="s">
        <v>1874</v>
      </c>
      <c r="B1" s="362"/>
      <c r="C1" s="362"/>
      <c r="D1" s="362"/>
      <c r="E1" s="362"/>
      <c r="F1" s="362"/>
      <c r="G1" s="30" t="e" vm="3">
        <v>#VALUE!</v>
      </c>
      <c r="H1" s="44" t="e" vm="4">
        <v>#VALUE!</v>
      </c>
      <c r="I1" s="358" t="s">
        <v>163</v>
      </c>
      <c r="J1" s="359"/>
      <c r="K1" s="359"/>
      <c r="L1" s="360"/>
    </row>
    <row r="2" spans="1:23" ht="66" customHeight="1" x14ac:dyDescent="0.35">
      <c r="A2" s="50" t="s">
        <v>3089</v>
      </c>
      <c r="B2" s="317" t="str">
        <f>REPT("█",ROUND($W$2*50,0))&amp;REPT("░",50-ROUND($W$2*50,0))&amp;" "&amp;TEXT($W$2,"0%")</f>
        <v>░░░░░░░░░░░░░░░░░░░░░░░░░░░░░░░░░░░░░░░░░░░░░░░░░░ 0%</v>
      </c>
      <c r="C2" s="235"/>
      <c r="D2" s="235"/>
      <c r="E2" s="235"/>
      <c r="F2" s="235"/>
      <c r="G2" s="235"/>
      <c r="H2" s="235"/>
      <c r="I2" s="235"/>
      <c r="J2" s="235"/>
      <c r="K2" s="235"/>
      <c r="L2" s="235"/>
      <c r="W2" s="32">
        <f>IFERROR(1-COUNTIF($G:$G,"Not assessed")/(COUNTIF($D:$D,"Minimum Standard")+COUNTIF($D:$D,"Quality Recommendation")),0)</f>
        <v>0</v>
      </c>
    </row>
    <row r="3" spans="1:23" ht="20" customHeight="1" x14ac:dyDescent="0.35">
      <c r="A3" s="33"/>
      <c r="B3" s="33"/>
      <c r="C3" s="33"/>
      <c r="D3" s="33"/>
      <c r="E3" s="33"/>
      <c r="F3" s="33"/>
      <c r="G3" s="236"/>
      <c r="H3" s="235"/>
      <c r="I3" s="235"/>
      <c r="J3" s="236"/>
      <c r="K3" s="235"/>
      <c r="L3" s="235"/>
    </row>
    <row r="4" spans="1:23" ht="30" customHeight="1" x14ac:dyDescent="0.35">
      <c r="A4" s="34" t="s">
        <v>161</v>
      </c>
      <c r="B4" s="34" t="s">
        <v>105</v>
      </c>
      <c r="C4" s="34" t="s">
        <v>164</v>
      </c>
      <c r="D4" s="34" t="s">
        <v>165</v>
      </c>
      <c r="E4" s="34" t="s">
        <v>166</v>
      </c>
      <c r="F4" s="34" t="s">
        <v>167</v>
      </c>
      <c r="G4" s="35" t="s">
        <v>68</v>
      </c>
      <c r="H4" s="34" t="s">
        <v>70</v>
      </c>
      <c r="I4" s="34" t="s">
        <v>45</v>
      </c>
      <c r="J4" s="34" t="s">
        <v>47</v>
      </c>
      <c r="K4" s="36" t="s">
        <v>49</v>
      </c>
      <c r="L4" s="34" t="s">
        <v>15</v>
      </c>
    </row>
    <row r="5" spans="1:23" ht="60" customHeight="1" x14ac:dyDescent="0.35">
      <c r="A5" s="40" t="s">
        <v>1875</v>
      </c>
      <c r="B5" s="40" t="s">
        <v>1876</v>
      </c>
      <c r="C5" s="40" t="s">
        <v>1877</v>
      </c>
      <c r="D5" s="40" t="s">
        <v>125</v>
      </c>
      <c r="E5" s="40">
        <v>1</v>
      </c>
      <c r="F5" s="40" t="s">
        <v>1878</v>
      </c>
      <c r="G5" s="7" t="s">
        <v>24</v>
      </c>
      <c r="H5" s="13"/>
      <c r="I5" s="14"/>
      <c r="J5" s="15"/>
      <c r="K5" s="15"/>
      <c r="L5" s="6" t="s">
        <v>172</v>
      </c>
    </row>
    <row r="6" spans="1:23" ht="60" customHeight="1" x14ac:dyDescent="0.35">
      <c r="A6" s="42" t="s">
        <v>1879</v>
      </c>
      <c r="B6" s="42" t="s">
        <v>1876</v>
      </c>
      <c r="C6" s="42" t="s">
        <v>1877</v>
      </c>
      <c r="D6" s="42" t="s">
        <v>125</v>
      </c>
      <c r="E6" s="42">
        <v>2</v>
      </c>
      <c r="F6" s="42" t="s">
        <v>1880</v>
      </c>
      <c r="G6" s="6" t="s">
        <v>24</v>
      </c>
      <c r="H6" s="13"/>
      <c r="I6" s="16"/>
      <c r="J6" s="17"/>
      <c r="K6" s="17"/>
      <c r="L6" s="6" t="s">
        <v>172</v>
      </c>
    </row>
    <row r="7" spans="1:23" ht="60" customHeight="1" x14ac:dyDescent="0.35">
      <c r="A7" s="40" t="s">
        <v>1881</v>
      </c>
      <c r="B7" s="40" t="s">
        <v>1876</v>
      </c>
      <c r="C7" s="40" t="s">
        <v>1877</v>
      </c>
      <c r="D7" s="40" t="s">
        <v>125</v>
      </c>
      <c r="E7" s="40">
        <v>3</v>
      </c>
      <c r="F7" s="40" t="s">
        <v>3316</v>
      </c>
      <c r="G7" s="6" t="s">
        <v>24</v>
      </c>
      <c r="H7" s="13"/>
      <c r="I7" s="16"/>
      <c r="J7" s="17"/>
      <c r="K7" s="17"/>
      <c r="L7" s="6" t="s">
        <v>172</v>
      </c>
    </row>
    <row r="8" spans="1:23" ht="60" customHeight="1" x14ac:dyDescent="0.35">
      <c r="A8" s="42" t="s">
        <v>1882</v>
      </c>
      <c r="B8" s="42" t="s">
        <v>1876</v>
      </c>
      <c r="C8" s="42" t="s">
        <v>1877</v>
      </c>
      <c r="D8" s="42" t="s">
        <v>125</v>
      </c>
      <c r="E8" s="42">
        <v>4</v>
      </c>
      <c r="F8" s="42" t="s">
        <v>1883</v>
      </c>
      <c r="G8" s="6" t="s">
        <v>24</v>
      </c>
      <c r="H8" s="13"/>
      <c r="I8" s="16"/>
      <c r="J8" s="17"/>
      <c r="K8" s="17"/>
      <c r="L8" s="6" t="s">
        <v>172</v>
      </c>
    </row>
    <row r="9" spans="1:23" ht="60" customHeight="1" x14ac:dyDescent="0.35">
      <c r="A9" s="40" t="s">
        <v>1884</v>
      </c>
      <c r="B9" s="40" t="s">
        <v>1876</v>
      </c>
      <c r="C9" s="40" t="s">
        <v>1877</v>
      </c>
      <c r="D9" s="40" t="s">
        <v>125</v>
      </c>
      <c r="E9" s="40">
        <v>5</v>
      </c>
      <c r="F9" s="40" t="s">
        <v>3317</v>
      </c>
      <c r="G9" s="6" t="s">
        <v>24</v>
      </c>
      <c r="H9" s="13"/>
      <c r="I9" s="16"/>
      <c r="J9" s="17"/>
      <c r="K9" s="17"/>
      <c r="L9" s="6" t="s">
        <v>172</v>
      </c>
    </row>
    <row r="10" spans="1:23" ht="60" customHeight="1" x14ac:dyDescent="0.35">
      <c r="A10" s="42" t="s">
        <v>1885</v>
      </c>
      <c r="B10" s="42" t="s">
        <v>1876</v>
      </c>
      <c r="C10" s="42" t="s">
        <v>1877</v>
      </c>
      <c r="D10" s="42" t="s">
        <v>125</v>
      </c>
      <c r="E10" s="42">
        <v>6</v>
      </c>
      <c r="F10" s="42" t="s">
        <v>1886</v>
      </c>
      <c r="G10" s="6" t="s">
        <v>24</v>
      </c>
      <c r="H10" s="13"/>
      <c r="I10" s="16"/>
      <c r="J10" s="17"/>
      <c r="K10" s="17"/>
      <c r="L10" s="6" t="s">
        <v>172</v>
      </c>
    </row>
    <row r="11" spans="1:23" ht="60" customHeight="1" x14ac:dyDescent="0.35">
      <c r="A11" s="40" t="s">
        <v>1887</v>
      </c>
      <c r="B11" s="40" t="s">
        <v>1876</v>
      </c>
      <c r="C11" s="40" t="s">
        <v>1877</v>
      </c>
      <c r="D11" s="40" t="s">
        <v>125</v>
      </c>
      <c r="E11" s="40">
        <v>7</v>
      </c>
      <c r="F11" s="40" t="s">
        <v>3318</v>
      </c>
      <c r="G11" s="6" t="s">
        <v>24</v>
      </c>
      <c r="H11" s="13"/>
      <c r="I11" s="16"/>
      <c r="J11" s="17"/>
      <c r="K11" s="17"/>
      <c r="L11" s="6" t="s">
        <v>172</v>
      </c>
    </row>
    <row r="12" spans="1:23" ht="60" customHeight="1" x14ac:dyDescent="0.35">
      <c r="A12" s="42" t="s">
        <v>1888</v>
      </c>
      <c r="B12" s="42" t="s">
        <v>1876</v>
      </c>
      <c r="C12" s="42" t="s">
        <v>1877</v>
      </c>
      <c r="D12" s="42" t="s">
        <v>125</v>
      </c>
      <c r="E12" s="42">
        <v>8</v>
      </c>
      <c r="F12" s="42" t="s">
        <v>3319</v>
      </c>
      <c r="G12" s="6" t="s">
        <v>24</v>
      </c>
      <c r="H12" s="13"/>
      <c r="I12" s="16"/>
      <c r="J12" s="17"/>
      <c r="K12" s="18"/>
      <c r="L12" s="6" t="s">
        <v>172</v>
      </c>
    </row>
    <row r="13" spans="1:23" ht="60" customHeight="1" x14ac:dyDescent="0.35">
      <c r="A13" s="40" t="s">
        <v>1889</v>
      </c>
      <c r="B13" s="40" t="s">
        <v>1876</v>
      </c>
      <c r="C13" s="40" t="s">
        <v>1877</v>
      </c>
      <c r="D13" s="40" t="s">
        <v>125</v>
      </c>
      <c r="E13" s="40">
        <v>9</v>
      </c>
      <c r="F13" s="40" t="s">
        <v>3320</v>
      </c>
      <c r="G13" s="6" t="s">
        <v>24</v>
      </c>
      <c r="H13" s="13"/>
      <c r="I13" s="16"/>
      <c r="J13" s="17"/>
      <c r="K13" s="18"/>
      <c r="L13" s="6" t="s">
        <v>172</v>
      </c>
    </row>
    <row r="14" spans="1:23" ht="60" customHeight="1" x14ac:dyDescent="0.35">
      <c r="A14" s="42" t="s">
        <v>1890</v>
      </c>
      <c r="B14" s="42" t="s">
        <v>1876</v>
      </c>
      <c r="C14" s="42" t="s">
        <v>1877</v>
      </c>
      <c r="D14" s="42" t="s">
        <v>125</v>
      </c>
      <c r="E14" s="42">
        <v>10</v>
      </c>
      <c r="F14" s="42" t="s">
        <v>3321</v>
      </c>
      <c r="G14" s="6" t="s">
        <v>24</v>
      </c>
      <c r="H14" s="13"/>
      <c r="I14" s="16"/>
      <c r="J14" s="17"/>
      <c r="K14" s="17"/>
      <c r="L14" s="6" t="s">
        <v>172</v>
      </c>
    </row>
    <row r="15" spans="1:23" ht="60" customHeight="1" x14ac:dyDescent="0.35">
      <c r="A15" s="40" t="s">
        <v>1891</v>
      </c>
      <c r="B15" s="40" t="s">
        <v>1876</v>
      </c>
      <c r="C15" s="40" t="s">
        <v>1877</v>
      </c>
      <c r="D15" s="40" t="s">
        <v>184</v>
      </c>
      <c r="E15" s="40">
        <v>1</v>
      </c>
      <c r="F15" s="40" t="s">
        <v>3322</v>
      </c>
      <c r="G15" s="6" t="s">
        <v>24</v>
      </c>
      <c r="H15" s="13"/>
      <c r="I15" s="16"/>
      <c r="J15" s="17"/>
      <c r="K15" s="17"/>
      <c r="L15" s="6" t="s">
        <v>172</v>
      </c>
    </row>
    <row r="16" spans="1:23" ht="60" customHeight="1" x14ac:dyDescent="0.35">
      <c r="A16" s="42" t="s">
        <v>1892</v>
      </c>
      <c r="B16" s="42" t="s">
        <v>1876</v>
      </c>
      <c r="C16" s="42" t="s">
        <v>1877</v>
      </c>
      <c r="D16" s="42" t="s">
        <v>184</v>
      </c>
      <c r="E16" s="42">
        <v>2</v>
      </c>
      <c r="F16" s="42" t="s">
        <v>1893</v>
      </c>
      <c r="G16" s="6" t="s">
        <v>24</v>
      </c>
      <c r="H16" s="13"/>
      <c r="I16" s="16"/>
      <c r="J16" s="17"/>
      <c r="K16" s="17"/>
      <c r="L16" s="6" t="s">
        <v>172</v>
      </c>
    </row>
    <row r="17" spans="1:12" ht="60" customHeight="1" x14ac:dyDescent="0.35">
      <c r="A17" s="40" t="s">
        <v>1894</v>
      </c>
      <c r="B17" s="40" t="s">
        <v>1876</v>
      </c>
      <c r="C17" s="40" t="s">
        <v>1877</v>
      </c>
      <c r="D17" s="40" t="s">
        <v>184</v>
      </c>
      <c r="E17" s="40">
        <v>3</v>
      </c>
      <c r="F17" s="40" t="s">
        <v>3323</v>
      </c>
      <c r="G17" s="6" t="s">
        <v>24</v>
      </c>
      <c r="H17" s="13"/>
      <c r="I17" s="16"/>
      <c r="J17" s="17"/>
      <c r="K17" s="18"/>
      <c r="L17" s="6" t="s">
        <v>172</v>
      </c>
    </row>
    <row r="18" spans="1:12" x14ac:dyDescent="0.35">
      <c r="A18" s="45"/>
      <c r="B18" s="45"/>
      <c r="C18" s="45"/>
      <c r="D18" s="45"/>
      <c r="E18" s="45"/>
      <c r="F18" s="45"/>
      <c r="G18" s="46"/>
      <c r="H18" s="45"/>
      <c r="I18" s="47"/>
      <c r="J18" s="48"/>
      <c r="K18" s="49"/>
      <c r="L18" s="48"/>
    </row>
    <row r="19" spans="1:12" x14ac:dyDescent="0.35">
      <c r="A19" s="45"/>
      <c r="B19" s="45"/>
      <c r="C19" s="45"/>
      <c r="D19" s="45"/>
      <c r="E19" s="45"/>
      <c r="F19" s="45"/>
      <c r="G19" s="46"/>
      <c r="H19" s="45"/>
      <c r="I19" s="47"/>
      <c r="J19" s="48"/>
      <c r="K19" s="49"/>
      <c r="L19" s="48"/>
    </row>
    <row r="20" spans="1:12" x14ac:dyDescent="0.35">
      <c r="A20" s="45"/>
      <c r="B20" s="45"/>
      <c r="C20" s="45"/>
      <c r="D20" s="45"/>
      <c r="E20" s="45"/>
      <c r="F20" s="45"/>
      <c r="G20" s="46"/>
      <c r="H20" s="45"/>
      <c r="I20" s="47"/>
      <c r="J20" s="48"/>
      <c r="K20" s="49"/>
      <c r="L20" s="48"/>
    </row>
    <row r="21" spans="1:12" x14ac:dyDescent="0.35">
      <c r="A21" s="45"/>
      <c r="B21" s="45"/>
      <c r="C21" s="45"/>
      <c r="D21" s="45"/>
      <c r="E21" s="45"/>
      <c r="F21" s="45"/>
      <c r="G21" s="46"/>
      <c r="H21" s="45"/>
      <c r="I21" s="47"/>
      <c r="J21" s="48"/>
      <c r="K21" s="49"/>
      <c r="L21" s="48"/>
    </row>
    <row r="22" spans="1:12" x14ac:dyDescent="0.35">
      <c r="A22" s="45"/>
      <c r="B22" s="45"/>
      <c r="C22" s="45"/>
      <c r="D22" s="45"/>
      <c r="E22" s="45"/>
      <c r="F22" s="45"/>
      <c r="G22" s="46"/>
      <c r="H22" s="45"/>
      <c r="I22" s="47"/>
      <c r="J22" s="48"/>
      <c r="K22" s="48"/>
      <c r="L22" s="48"/>
    </row>
  </sheetData>
  <sheetProtection sheet="1" selectLockedCells="1" sort="0" autoFilter="0"/>
  <autoFilter ref="A4:L4" xr:uid="{00000000-0009-0000-0000-000041000000}"/>
  <mergeCells count="5">
    <mergeCell ref="I1:L1"/>
    <mergeCell ref="A1:F1"/>
    <mergeCell ref="B2:L2"/>
    <mergeCell ref="G3:I3"/>
    <mergeCell ref="J3:L3"/>
  </mergeCells>
  <conditionalFormatting sqref="B2:L2">
    <cfRule type="dataBar" priority="34">
      <dataBar>
        <cfvo type="num" val="0"/>
        <cfvo type="num" val="1"/>
        <color rgb="FF4F81BD"/>
      </dataBar>
    </cfRule>
    <cfRule type="expression" dxfId="135" priority="34">
      <formula>$W$2&gt;=0.8</formula>
    </cfRule>
    <cfRule type="expression" dxfId="134" priority="34">
      <formula>AND($W$2&gt;=0.5,$W$2&lt;0.8)</formula>
    </cfRule>
    <cfRule type="expression" dxfId="133" priority="34">
      <formula>$W$2&lt;0.5</formula>
    </cfRule>
  </conditionalFormatting>
  <conditionalFormatting sqref="G5:G22">
    <cfRule type="expression" dxfId="132" priority="21">
      <formula>$G5="Met"</formula>
    </cfRule>
    <cfRule type="expression" dxfId="131" priority="22">
      <formula>$G5="Achieved"</formula>
    </cfRule>
    <cfRule type="expression" dxfId="130" priority="23">
      <formula>$G5="Partially met"</formula>
    </cfRule>
    <cfRule type="expression" dxfId="129" priority="24">
      <formula>$G5="Partially achieved"</formula>
    </cfRule>
    <cfRule type="expression" dxfId="128" priority="25">
      <formula>$G5="Not met"</formula>
    </cfRule>
    <cfRule type="expression" dxfId="127" priority="26">
      <formula>$G5="Not yet achieved"</formula>
    </cfRule>
    <cfRule type="expression" dxfId="126" priority="27">
      <formula>$G5="Not applicable"</formula>
    </cfRule>
  </conditionalFormatting>
  <conditionalFormatting sqref="K5:K500">
    <cfRule type="expression" dxfId="125" priority="1">
      <formula>AND(K5&lt;&gt;"",K5&lt;TODAY())</formula>
    </cfRule>
  </conditionalFormatting>
  <conditionalFormatting sqref="L5:L22">
    <cfRule type="beginsWith" dxfId="124" priority="2" operator="beginsWith" text="Blue">
      <formula>LEFT(L5,LEN("Blue"))="Blue"</formula>
    </cfRule>
    <cfRule type="beginsWith" dxfId="123" priority="3" operator="beginsWith" text="Green">
      <formula>LEFT(L5,LEN("Green"))="Green"</formula>
    </cfRule>
    <cfRule type="beginsWith" dxfId="122" priority="4" operator="beginsWith" text="Red">
      <formula>LEFT(L5,LEN("Red"))="Red"</formula>
    </cfRule>
    <cfRule type="beginsWith" dxfId="121" priority="5" operator="beginsWith" text="Grey">
      <formula>LEFT(L5,LEN("Grey"))="Grey"</formula>
    </cfRule>
    <cfRule type="beginsWith" dxfId="120" priority="6" operator="beginsWith" text="Amber">
      <formula>LEFT(L5,LEN("Amber"))="Amber"</formula>
    </cfRule>
    <cfRule type="beginsWith" dxfId="119" priority="7" operator="beginsWith" text="Black">
      <formula>LEFT(L5,LEN("Black"))="Black"</formula>
    </cfRule>
  </conditionalFormatting>
  <dataValidations count="3">
    <dataValidation type="list" allowBlank="1" sqref="G5:G14" xr:uid="{00000000-0002-0000-4100-000000000000}">
      <formula1>MSStatus</formula1>
    </dataValidation>
    <dataValidation type="list" allowBlank="1" sqref="G15:G17" xr:uid="{00000000-0002-0000-4100-000001000000}">
      <formula1>RecStatus</formula1>
    </dataValidation>
    <dataValidation type="list" allowBlank="1" sqref="L5:L22" xr:uid="{00000000-0002-0000-4100-000002000000}">
      <formula1>BRAGStatus</formula1>
    </dataValidation>
  </dataValidations>
  <hyperlinks>
    <hyperlink ref="I1" r:id="rId1" xr:uid="{00000000-0004-0000-4100-000000000000}"/>
    <hyperlink ref="H1" location="Dashboard!A1" display="← Dashboard" xr:uid="{0B0F4CB5-02A8-4821-BA8B-6F491C94E3B7}"/>
  </hyperlinks>
  <pageMargins left="0.3" right="0.3" top="0.75" bottom="0.75" header="0.5" footer="0.5"/>
  <pageSetup fitToHeight="0" orientation="landscape"/>
  <headerFooter>
    <oddHeader>&amp;LMid Cheshire Hospitals NHS Foundation Trust&amp;CGPICS V3 – Appendix 3 Audit&amp;R28 Jan 2026</oddHeader>
    <oddFooter>&amp;LConfidential – For internal audit use&amp;CPage &amp;P of &amp;N&amp;R© NHS</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7">
    <tabColor rgb="FF2E75B6"/>
  </sheetPr>
  <dimension ref="A1:Y22"/>
  <sheetViews>
    <sheetView showGridLines="0" showOutlineSymbols="0" zoomScaleNormal="100" workbookViewId="0">
      <pane ySplit="4" topLeftCell="A5" activePane="bottomLeft" state="frozen"/>
      <selection activeCell="K12" sqref="K12"/>
      <selection pane="bottomLeft" activeCell="G5" sqref="G5"/>
    </sheetView>
  </sheetViews>
  <sheetFormatPr defaultRowHeight="14.5" x14ac:dyDescent="0.35"/>
  <cols>
    <col min="1" max="1" width="10.81640625" customWidth="1"/>
    <col min="2" max="2" width="13" hidden="1" customWidth="1"/>
    <col min="3" max="3" width="26" hidden="1" customWidth="1"/>
    <col min="4" max="4" width="18" customWidth="1"/>
    <col min="5" max="5" width="12" hidden="1" customWidth="1"/>
    <col min="6" max="6" width="45" customWidth="1"/>
    <col min="7" max="7" width="30" customWidth="1"/>
    <col min="8" max="8" width="33.1796875" customWidth="1"/>
    <col min="9" max="10" width="34" customWidth="1"/>
    <col min="11" max="11" width="16" customWidth="1"/>
    <col min="12" max="12" width="14" customWidth="1"/>
    <col min="23" max="24" width="0" hidden="1" customWidth="1"/>
    <col min="25" max="25" width="13" hidden="1" customWidth="1"/>
    <col min="26" max="26" width="0" hidden="1" customWidth="1"/>
  </cols>
  <sheetData>
    <row r="1" spans="1:23" ht="80" customHeight="1" x14ac:dyDescent="0.45">
      <c r="A1" s="361" t="s">
        <v>1895</v>
      </c>
      <c r="B1" s="362"/>
      <c r="C1" s="362"/>
      <c r="D1" s="362"/>
      <c r="E1" s="362"/>
      <c r="F1" s="362"/>
      <c r="G1" s="30" t="e" vm="3">
        <v>#VALUE!</v>
      </c>
      <c r="H1" s="44" t="e" vm="4">
        <v>#VALUE!</v>
      </c>
      <c r="I1" s="358" t="s">
        <v>163</v>
      </c>
      <c r="J1" s="359"/>
      <c r="K1" s="359"/>
      <c r="L1" s="360"/>
    </row>
    <row r="2" spans="1:23" ht="66" customHeight="1" x14ac:dyDescent="0.35">
      <c r="A2" s="50" t="s">
        <v>3089</v>
      </c>
      <c r="B2" s="317" t="str">
        <f>REPT("█",ROUND($W$2*50,0))&amp;REPT("░",50-ROUND($W$2*50,0))&amp;" "&amp;TEXT($W$2,"0%")</f>
        <v>░░░░░░░░░░░░░░░░░░░░░░░░░░░░░░░░░░░░░░░░░░░░░░░░░░ 0%</v>
      </c>
      <c r="C2" s="235"/>
      <c r="D2" s="235"/>
      <c r="E2" s="235"/>
      <c r="F2" s="235"/>
      <c r="G2" s="235"/>
      <c r="H2" s="235"/>
      <c r="I2" s="235"/>
      <c r="J2" s="235"/>
      <c r="K2" s="235"/>
      <c r="L2" s="235"/>
      <c r="W2" s="32">
        <f>IFERROR(1-COUNTIF($G:$G,"Not assessed")/(COUNTIF($D:$D,"Minimum Standard")+COUNTIF($D:$D,"Quality Recommendation")),0)</f>
        <v>0</v>
      </c>
    </row>
    <row r="3" spans="1:23" ht="20" customHeight="1" x14ac:dyDescent="0.35">
      <c r="A3" s="33"/>
      <c r="B3" s="33"/>
      <c r="C3" s="33"/>
      <c r="D3" s="33"/>
      <c r="E3" s="33"/>
      <c r="F3" s="33"/>
      <c r="G3" s="236"/>
      <c r="H3" s="235"/>
      <c r="I3" s="235"/>
      <c r="J3" s="236"/>
      <c r="K3" s="235"/>
      <c r="L3" s="235"/>
    </row>
    <row r="4" spans="1:23" ht="30" customHeight="1" x14ac:dyDescent="0.35">
      <c r="A4" s="34" t="s">
        <v>161</v>
      </c>
      <c r="B4" s="34" t="s">
        <v>105</v>
      </c>
      <c r="C4" s="34" t="s">
        <v>164</v>
      </c>
      <c r="D4" s="34" t="s">
        <v>165</v>
      </c>
      <c r="E4" s="34" t="s">
        <v>166</v>
      </c>
      <c r="F4" s="34" t="s">
        <v>167</v>
      </c>
      <c r="G4" s="35" t="s">
        <v>68</v>
      </c>
      <c r="H4" s="34" t="s">
        <v>70</v>
      </c>
      <c r="I4" s="34" t="s">
        <v>45</v>
      </c>
      <c r="J4" s="34" t="s">
        <v>47</v>
      </c>
      <c r="K4" s="36" t="s">
        <v>49</v>
      </c>
      <c r="L4" s="34" t="s">
        <v>15</v>
      </c>
    </row>
    <row r="5" spans="1:23" ht="60" customHeight="1" x14ac:dyDescent="0.35">
      <c r="A5" s="40" t="s">
        <v>1896</v>
      </c>
      <c r="B5" s="40" t="s">
        <v>1897</v>
      </c>
      <c r="C5" s="40" t="s">
        <v>1898</v>
      </c>
      <c r="D5" s="40" t="s">
        <v>125</v>
      </c>
      <c r="E5" s="40">
        <v>1</v>
      </c>
      <c r="F5" s="40" t="s">
        <v>3324</v>
      </c>
      <c r="G5" s="7" t="s">
        <v>24</v>
      </c>
      <c r="H5" s="13"/>
      <c r="I5" s="14"/>
      <c r="J5" s="15"/>
      <c r="K5" s="15"/>
      <c r="L5" s="6" t="s">
        <v>172</v>
      </c>
    </row>
    <row r="6" spans="1:23" ht="60" customHeight="1" x14ac:dyDescent="0.35">
      <c r="A6" s="42" t="s">
        <v>1899</v>
      </c>
      <c r="B6" s="42" t="s">
        <v>1897</v>
      </c>
      <c r="C6" s="42" t="s">
        <v>1898</v>
      </c>
      <c r="D6" s="42" t="s">
        <v>125</v>
      </c>
      <c r="E6" s="42">
        <v>2</v>
      </c>
      <c r="F6" s="42" t="s">
        <v>3325</v>
      </c>
      <c r="G6" s="6" t="s">
        <v>24</v>
      </c>
      <c r="H6" s="13"/>
      <c r="I6" s="16"/>
      <c r="J6" s="17"/>
      <c r="K6" s="17"/>
      <c r="L6" s="6" t="s">
        <v>172</v>
      </c>
    </row>
    <row r="7" spans="1:23" ht="60" customHeight="1" x14ac:dyDescent="0.35">
      <c r="A7" s="40" t="s">
        <v>1900</v>
      </c>
      <c r="B7" s="40" t="s">
        <v>1897</v>
      </c>
      <c r="C7" s="40" t="s">
        <v>1898</v>
      </c>
      <c r="D7" s="40" t="s">
        <v>125</v>
      </c>
      <c r="E7" s="40">
        <v>3</v>
      </c>
      <c r="F7" s="40" t="s">
        <v>3326</v>
      </c>
      <c r="G7" s="6" t="s">
        <v>24</v>
      </c>
      <c r="H7" s="13"/>
      <c r="I7" s="16"/>
      <c r="J7" s="17"/>
      <c r="K7" s="17"/>
      <c r="L7" s="6" t="s">
        <v>172</v>
      </c>
    </row>
    <row r="8" spans="1:23" ht="60" customHeight="1" x14ac:dyDescent="0.35">
      <c r="A8" s="42" t="s">
        <v>1901</v>
      </c>
      <c r="B8" s="42" t="s">
        <v>1897</v>
      </c>
      <c r="C8" s="42" t="s">
        <v>1898</v>
      </c>
      <c r="D8" s="42" t="s">
        <v>125</v>
      </c>
      <c r="E8" s="42">
        <v>4</v>
      </c>
      <c r="F8" s="42" t="s">
        <v>3327</v>
      </c>
      <c r="G8" s="6" t="s">
        <v>24</v>
      </c>
      <c r="H8" s="13"/>
      <c r="I8" s="16"/>
      <c r="J8" s="17"/>
      <c r="K8" s="17"/>
      <c r="L8" s="6" t="s">
        <v>172</v>
      </c>
    </row>
    <row r="9" spans="1:23" ht="60" customHeight="1" x14ac:dyDescent="0.35">
      <c r="A9" s="40" t="s">
        <v>1902</v>
      </c>
      <c r="B9" s="40" t="s">
        <v>1897</v>
      </c>
      <c r="C9" s="40" t="s">
        <v>1898</v>
      </c>
      <c r="D9" s="40" t="s">
        <v>125</v>
      </c>
      <c r="E9" s="40">
        <v>5</v>
      </c>
      <c r="F9" s="40" t="s">
        <v>3328</v>
      </c>
      <c r="G9" s="6" t="s">
        <v>24</v>
      </c>
      <c r="H9" s="13"/>
      <c r="I9" s="16"/>
      <c r="J9" s="17"/>
      <c r="K9" s="17"/>
      <c r="L9" s="6" t="s">
        <v>172</v>
      </c>
    </row>
    <row r="10" spans="1:23" ht="60" customHeight="1" x14ac:dyDescent="0.35">
      <c r="A10" s="42" t="s">
        <v>1903</v>
      </c>
      <c r="B10" s="42" t="s">
        <v>1897</v>
      </c>
      <c r="C10" s="42" t="s">
        <v>1898</v>
      </c>
      <c r="D10" s="42" t="s">
        <v>125</v>
      </c>
      <c r="E10" s="42">
        <v>6</v>
      </c>
      <c r="F10" s="42" t="s">
        <v>3329</v>
      </c>
      <c r="G10" s="6" t="s">
        <v>24</v>
      </c>
      <c r="H10" s="13"/>
      <c r="I10" s="16"/>
      <c r="J10" s="17"/>
      <c r="K10" s="17"/>
      <c r="L10" s="6" t="s">
        <v>172</v>
      </c>
    </row>
    <row r="11" spans="1:23" ht="60" customHeight="1" x14ac:dyDescent="0.35">
      <c r="A11" s="40" t="s">
        <v>1904</v>
      </c>
      <c r="B11" s="40" t="s">
        <v>1897</v>
      </c>
      <c r="C11" s="40" t="s">
        <v>1898</v>
      </c>
      <c r="D11" s="40" t="s">
        <v>125</v>
      </c>
      <c r="E11" s="40">
        <v>7</v>
      </c>
      <c r="F11" s="40" t="s">
        <v>3330</v>
      </c>
      <c r="G11" s="6" t="s">
        <v>24</v>
      </c>
      <c r="H11" s="13"/>
      <c r="I11" s="16"/>
      <c r="J11" s="17"/>
      <c r="K11" s="17"/>
      <c r="L11" s="6" t="s">
        <v>172</v>
      </c>
    </row>
    <row r="12" spans="1:23" ht="60" customHeight="1" x14ac:dyDescent="0.35">
      <c r="A12" s="42" t="s">
        <v>1905</v>
      </c>
      <c r="B12" s="42" t="s">
        <v>1897</v>
      </c>
      <c r="C12" s="42" t="s">
        <v>1898</v>
      </c>
      <c r="D12" s="42" t="s">
        <v>125</v>
      </c>
      <c r="E12" s="42">
        <v>8</v>
      </c>
      <c r="F12" s="42" t="s">
        <v>3331</v>
      </c>
      <c r="G12" s="6" t="s">
        <v>24</v>
      </c>
      <c r="H12" s="13"/>
      <c r="I12" s="16"/>
      <c r="J12" s="17"/>
      <c r="K12" s="18"/>
      <c r="L12" s="6" t="s">
        <v>172</v>
      </c>
    </row>
    <row r="13" spans="1:23" ht="60" customHeight="1" x14ac:dyDescent="0.35">
      <c r="A13" s="40" t="s">
        <v>1906</v>
      </c>
      <c r="B13" s="40" t="s">
        <v>1897</v>
      </c>
      <c r="C13" s="40" t="s">
        <v>1898</v>
      </c>
      <c r="D13" s="40" t="s">
        <v>125</v>
      </c>
      <c r="E13" s="40">
        <v>9</v>
      </c>
      <c r="F13" s="40" t="s">
        <v>3332</v>
      </c>
      <c r="G13" s="6" t="s">
        <v>24</v>
      </c>
      <c r="H13" s="13"/>
      <c r="I13" s="16"/>
      <c r="J13" s="17"/>
      <c r="K13" s="18"/>
      <c r="L13" s="6" t="s">
        <v>172</v>
      </c>
    </row>
    <row r="14" spans="1:23" x14ac:dyDescent="0.35">
      <c r="A14" s="45"/>
      <c r="B14" s="45"/>
      <c r="C14" s="45"/>
      <c r="D14" s="45"/>
      <c r="E14" s="45"/>
      <c r="F14" s="45"/>
      <c r="G14" s="46"/>
      <c r="H14" s="45"/>
      <c r="I14" s="47"/>
      <c r="J14" s="48"/>
      <c r="K14" s="48"/>
      <c r="L14" s="48"/>
    </row>
    <row r="15" spans="1:23" x14ac:dyDescent="0.35">
      <c r="A15" s="45"/>
      <c r="B15" s="45"/>
      <c r="C15" s="45"/>
      <c r="D15" s="45"/>
      <c r="E15" s="45"/>
      <c r="F15" s="45"/>
      <c r="G15" s="46"/>
      <c r="H15" s="45"/>
      <c r="I15" s="47"/>
      <c r="J15" s="48"/>
      <c r="K15" s="48"/>
      <c r="L15" s="48"/>
    </row>
    <row r="16" spans="1:23" x14ac:dyDescent="0.35">
      <c r="A16" s="45"/>
      <c r="B16" s="45"/>
      <c r="C16" s="45"/>
      <c r="D16" s="45"/>
      <c r="E16" s="45"/>
      <c r="F16" s="45"/>
      <c r="G16" s="46"/>
      <c r="H16" s="45"/>
      <c r="I16" s="47"/>
      <c r="J16" s="48"/>
      <c r="K16" s="48"/>
      <c r="L16" s="48"/>
    </row>
    <row r="17" spans="1:12" x14ac:dyDescent="0.35">
      <c r="A17" s="45"/>
      <c r="B17" s="45"/>
      <c r="C17" s="45"/>
      <c r="D17" s="45"/>
      <c r="E17" s="45"/>
      <c r="F17" s="45"/>
      <c r="G17" s="46"/>
      <c r="H17" s="45"/>
      <c r="I17" s="47"/>
      <c r="J17" s="48"/>
      <c r="K17" s="49"/>
      <c r="L17" s="48"/>
    </row>
    <row r="18" spans="1:12" x14ac:dyDescent="0.35">
      <c r="A18" s="45"/>
      <c r="B18" s="45"/>
      <c r="C18" s="45"/>
      <c r="D18" s="45"/>
      <c r="E18" s="45"/>
      <c r="F18" s="45"/>
      <c r="G18" s="46"/>
      <c r="H18" s="45"/>
      <c r="I18" s="47"/>
      <c r="J18" s="48"/>
      <c r="K18" s="49"/>
      <c r="L18" s="48"/>
    </row>
    <row r="19" spans="1:12" x14ac:dyDescent="0.35">
      <c r="A19" s="45"/>
      <c r="B19" s="45"/>
      <c r="C19" s="45"/>
      <c r="D19" s="45"/>
      <c r="E19" s="45"/>
      <c r="F19" s="45"/>
      <c r="G19" s="46"/>
      <c r="H19" s="45"/>
      <c r="I19" s="47"/>
      <c r="J19" s="48"/>
      <c r="K19" s="49"/>
      <c r="L19" s="48"/>
    </row>
    <row r="20" spans="1:12" x14ac:dyDescent="0.35">
      <c r="A20" s="45"/>
      <c r="B20" s="45"/>
      <c r="C20" s="45"/>
      <c r="D20" s="45"/>
      <c r="E20" s="45"/>
      <c r="F20" s="45"/>
      <c r="G20" s="46"/>
      <c r="H20" s="45"/>
      <c r="I20" s="47"/>
      <c r="J20" s="48"/>
      <c r="K20" s="49"/>
      <c r="L20" s="48"/>
    </row>
    <row r="21" spans="1:12" x14ac:dyDescent="0.35">
      <c r="A21" s="45"/>
      <c r="B21" s="45"/>
      <c r="C21" s="45"/>
      <c r="D21" s="45"/>
      <c r="E21" s="45"/>
      <c r="F21" s="45"/>
      <c r="G21" s="46"/>
      <c r="H21" s="45"/>
      <c r="I21" s="47"/>
      <c r="J21" s="48"/>
      <c r="K21" s="49"/>
      <c r="L21" s="48"/>
    </row>
    <row r="22" spans="1:12" x14ac:dyDescent="0.35">
      <c r="A22" s="45"/>
      <c r="B22" s="45"/>
      <c r="C22" s="45"/>
      <c r="D22" s="45"/>
      <c r="E22" s="45"/>
      <c r="F22" s="45"/>
      <c r="G22" s="46"/>
      <c r="H22" s="45"/>
      <c r="I22" s="47"/>
      <c r="J22" s="48"/>
      <c r="K22" s="48"/>
      <c r="L22" s="48"/>
    </row>
  </sheetData>
  <sheetProtection sheet="1" selectLockedCells="1" sort="0" autoFilter="0"/>
  <autoFilter ref="A4:L4" xr:uid="{00000000-0009-0000-0000-000042000000}"/>
  <mergeCells count="5">
    <mergeCell ref="I1:L1"/>
    <mergeCell ref="A1:F1"/>
    <mergeCell ref="B2:L2"/>
    <mergeCell ref="G3:I3"/>
    <mergeCell ref="J3:L3"/>
  </mergeCells>
  <conditionalFormatting sqref="B2:L2">
    <cfRule type="dataBar" priority="34">
      <dataBar>
        <cfvo type="num" val="0"/>
        <cfvo type="num" val="1"/>
        <color rgb="FF4F81BD"/>
      </dataBar>
    </cfRule>
    <cfRule type="expression" dxfId="118" priority="34">
      <formula>$W$2&gt;=0.8</formula>
    </cfRule>
    <cfRule type="expression" dxfId="117" priority="34">
      <formula>AND($W$2&gt;=0.5,$W$2&lt;0.8)</formula>
    </cfRule>
    <cfRule type="expression" dxfId="116" priority="34">
      <formula>$W$2&lt;0.5</formula>
    </cfRule>
  </conditionalFormatting>
  <conditionalFormatting sqref="G5:G22">
    <cfRule type="expression" dxfId="115" priority="21">
      <formula>$G5="Met"</formula>
    </cfRule>
    <cfRule type="expression" dxfId="114" priority="22">
      <formula>$G5="Achieved"</formula>
    </cfRule>
    <cfRule type="expression" dxfId="113" priority="23">
      <formula>$G5="Partially met"</formula>
    </cfRule>
    <cfRule type="expression" dxfId="112" priority="24">
      <formula>$G5="Partially achieved"</formula>
    </cfRule>
    <cfRule type="expression" dxfId="111" priority="25">
      <formula>$G5="Not met"</formula>
    </cfRule>
    <cfRule type="expression" dxfId="110" priority="26">
      <formula>$G5="Not yet achieved"</formula>
    </cfRule>
    <cfRule type="expression" dxfId="109" priority="27">
      <formula>$G5="Not applicable"</formula>
    </cfRule>
  </conditionalFormatting>
  <conditionalFormatting sqref="K5:K500">
    <cfRule type="expression" dxfId="108" priority="1">
      <formula>AND(K5&lt;&gt;"",K5&lt;TODAY())</formula>
    </cfRule>
  </conditionalFormatting>
  <conditionalFormatting sqref="L5:L22">
    <cfRule type="beginsWith" dxfId="107" priority="2" operator="beginsWith" text="Blue">
      <formula>LEFT(L5,LEN("Blue"))="Blue"</formula>
    </cfRule>
    <cfRule type="beginsWith" dxfId="106" priority="3" operator="beginsWith" text="Green">
      <formula>LEFT(L5,LEN("Green"))="Green"</formula>
    </cfRule>
    <cfRule type="beginsWith" dxfId="105" priority="4" operator="beginsWith" text="Red">
      <formula>LEFT(L5,LEN("Red"))="Red"</formula>
    </cfRule>
    <cfRule type="beginsWith" dxfId="104" priority="5" operator="beginsWith" text="Grey">
      <formula>LEFT(L5,LEN("Grey"))="Grey"</formula>
    </cfRule>
    <cfRule type="beginsWith" dxfId="103" priority="6" operator="beginsWith" text="Amber">
      <formula>LEFT(L5,LEN("Amber"))="Amber"</formula>
    </cfRule>
    <cfRule type="beginsWith" dxfId="102" priority="7" operator="beginsWith" text="Black">
      <formula>LEFT(L5,LEN("Black"))="Black"</formula>
    </cfRule>
  </conditionalFormatting>
  <dataValidations count="2">
    <dataValidation type="list" allowBlank="1" sqref="G5:G13" xr:uid="{00000000-0002-0000-4200-000000000000}">
      <formula1>MSStatus</formula1>
    </dataValidation>
    <dataValidation type="list" allowBlank="1" sqref="L5:L22" xr:uid="{00000000-0002-0000-4200-000001000000}">
      <formula1>BRAGStatus</formula1>
    </dataValidation>
  </dataValidations>
  <hyperlinks>
    <hyperlink ref="I1" r:id="rId1" xr:uid="{00000000-0004-0000-4200-000000000000}"/>
    <hyperlink ref="H1" location="Dashboard!A1" display="← Dashboard" xr:uid="{AE8B1342-1FC5-461F-A2B8-6ED6D57EFC04}"/>
  </hyperlinks>
  <pageMargins left="0.3" right="0.3" top="0.75" bottom="0.75" header="0.5" footer="0.5"/>
  <pageSetup fitToHeight="0" orientation="landscape"/>
  <headerFooter>
    <oddHeader>&amp;LMid Cheshire Hospitals NHS Foundation Trust&amp;CGPICS V3 – Appendix 3 Audit&amp;R28 Jan 2026</oddHeader>
    <oddFooter>&amp;LConfidential – For internal audit use&amp;CPage &amp;P of &amp;N&amp;R© NHS</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23369-391C-4E38-9740-DF9C49E5004C}">
  <sheetPr codeName="Sheet80"/>
  <dimension ref="A1:D1339"/>
  <sheetViews>
    <sheetView workbookViewId="0"/>
  </sheetViews>
  <sheetFormatPr defaultRowHeight="14.5" x14ac:dyDescent="0.35"/>
  <sheetData>
    <row r="1" spans="1:4" x14ac:dyDescent="0.35">
      <c r="A1" t="s">
        <v>161</v>
      </c>
      <c r="B1" t="s">
        <v>68</v>
      </c>
      <c r="C1" t="s">
        <v>3121</v>
      </c>
      <c r="D1" t="s">
        <v>3122</v>
      </c>
    </row>
    <row r="2" spans="1:4" x14ac:dyDescent="0.35">
      <c r="A2" t="str">
        <f>'1.1 Scope Of Adult Intensive Ca'!A5</f>
        <v>1.1 MS1</v>
      </c>
      <c r="B2" t="str">
        <f>'1.1 Scope Of Adult Intensive Ca'!G5</f>
        <v>Not assessed</v>
      </c>
      <c r="C2" t="s">
        <v>2074</v>
      </c>
      <c r="D2">
        <v>5</v>
      </c>
    </row>
    <row r="3" spans="1:4" x14ac:dyDescent="0.35">
      <c r="A3" t="str">
        <f>'1.1 Scope Of Adult Intensive Ca'!A6</f>
        <v>1.1 MS2</v>
      </c>
      <c r="B3" t="str">
        <f>'1.1 Scope Of Adult Intensive Ca'!G6</f>
        <v>Not assessed</v>
      </c>
      <c r="C3" t="s">
        <v>2074</v>
      </c>
      <c r="D3">
        <v>6</v>
      </c>
    </row>
    <row r="4" spans="1:4" x14ac:dyDescent="0.35">
      <c r="A4" t="str">
        <f>'1.1 Scope Of Adult Intensive Ca'!A7</f>
        <v>1.1 MS3</v>
      </c>
      <c r="B4" t="str">
        <f>'1.1 Scope Of Adult Intensive Ca'!G7</f>
        <v>Not assessed</v>
      </c>
      <c r="C4" t="s">
        <v>2074</v>
      </c>
      <c r="D4">
        <v>7</v>
      </c>
    </row>
    <row r="5" spans="1:4" x14ac:dyDescent="0.35">
      <c r="A5" t="str">
        <f>'1.1 Scope Of Adult Intensive Ca'!A8</f>
        <v>1.1 MS4</v>
      </c>
      <c r="B5" t="str">
        <f>'1.1 Scope Of Adult Intensive Ca'!G8</f>
        <v>Not assessed</v>
      </c>
      <c r="C5" t="s">
        <v>2074</v>
      </c>
      <c r="D5">
        <v>8</v>
      </c>
    </row>
    <row r="6" spans="1:4" x14ac:dyDescent="0.35">
      <c r="A6" t="str">
        <f>'1.1 Scope Of Adult Intensive Ca'!A9</f>
        <v>1.1 MS5</v>
      </c>
      <c r="B6" t="str">
        <f>'1.1 Scope Of Adult Intensive Ca'!G9</f>
        <v>Not assessed</v>
      </c>
      <c r="C6" t="s">
        <v>2074</v>
      </c>
      <c r="D6">
        <v>9</v>
      </c>
    </row>
    <row r="7" spans="1:4" x14ac:dyDescent="0.35">
      <c r="A7" t="str">
        <f>'1.1 Scope Of Adult Intensive Ca'!A10</f>
        <v>1.1 MS6</v>
      </c>
      <c r="B7" t="str">
        <f>'1.1 Scope Of Adult Intensive Ca'!G10</f>
        <v>Not assessed</v>
      </c>
      <c r="C7" t="s">
        <v>2074</v>
      </c>
      <c r="D7">
        <v>10</v>
      </c>
    </row>
    <row r="8" spans="1:4" x14ac:dyDescent="0.35">
      <c r="A8" t="str">
        <f>'1.1 Scope Of Adult Intensive Ca'!A11</f>
        <v>1.1 MS7</v>
      </c>
      <c r="B8" t="str">
        <f>'1.1 Scope Of Adult Intensive Ca'!G11</f>
        <v>Not assessed</v>
      </c>
      <c r="C8" t="s">
        <v>2074</v>
      </c>
      <c r="D8">
        <v>11</v>
      </c>
    </row>
    <row r="9" spans="1:4" x14ac:dyDescent="0.35">
      <c r="A9" t="str">
        <f>'1.1 Scope Of Adult Intensive Ca'!A12</f>
        <v>1.1 MS8</v>
      </c>
      <c r="B9" t="str">
        <f>'1.1 Scope Of Adult Intensive Ca'!G12</f>
        <v>Not assessed</v>
      </c>
      <c r="C9" t="s">
        <v>2074</v>
      </c>
      <c r="D9">
        <v>12</v>
      </c>
    </row>
    <row r="10" spans="1:4" x14ac:dyDescent="0.35">
      <c r="A10" t="str">
        <f>'1.1 Scope Of Adult Intensive Ca'!A13</f>
        <v>1.1 MS9</v>
      </c>
      <c r="B10" t="str">
        <f>'1.1 Scope Of Adult Intensive Ca'!G13</f>
        <v>Not assessed</v>
      </c>
      <c r="C10" t="s">
        <v>2074</v>
      </c>
      <c r="D10">
        <v>13</v>
      </c>
    </row>
    <row r="11" spans="1:4" x14ac:dyDescent="0.35">
      <c r="A11" t="str">
        <f>'1.1 Scope Of Adult Intensive Ca'!A14</f>
        <v>1.1 QR1</v>
      </c>
      <c r="B11" t="str">
        <f>'1.1 Scope Of Adult Intensive Ca'!G14</f>
        <v>Not assessed</v>
      </c>
      <c r="C11" t="s">
        <v>2074</v>
      </c>
      <c r="D11">
        <v>14</v>
      </c>
    </row>
    <row r="12" spans="1:4" x14ac:dyDescent="0.35">
      <c r="A12" t="str">
        <f>'1.1 Scope Of Adult Intensive Ca'!A15</f>
        <v>1.1 QR2</v>
      </c>
      <c r="B12" t="str">
        <f>'1.1 Scope Of Adult Intensive Ca'!G15</f>
        <v>Not assessed</v>
      </c>
      <c r="C12" t="s">
        <v>2074</v>
      </c>
      <c r="D12">
        <v>15</v>
      </c>
    </row>
    <row r="13" spans="1:4" x14ac:dyDescent="0.35">
      <c r="A13" t="str">
        <f>'1.1 Scope Of Adult Intensive Ca'!A16</f>
        <v>1.1 QR3</v>
      </c>
      <c r="B13" t="str">
        <f>'1.1 Scope Of Adult Intensive Ca'!G16</f>
        <v>Not assessed</v>
      </c>
      <c r="C13" t="s">
        <v>2074</v>
      </c>
      <c r="D13">
        <v>16</v>
      </c>
    </row>
    <row r="14" spans="1:4" x14ac:dyDescent="0.35">
      <c r="A14" t="str">
        <f>'1.1 Scope Of Adult Intensive Ca'!A17</f>
        <v>1.1 QR4</v>
      </c>
      <c r="B14" t="str">
        <f>'1.1 Scope Of Adult Intensive Ca'!G17</f>
        <v>Not assessed</v>
      </c>
      <c r="C14" t="s">
        <v>2074</v>
      </c>
      <c r="D14">
        <v>17</v>
      </c>
    </row>
    <row r="15" spans="1:4" x14ac:dyDescent="0.35">
      <c r="A15" t="str">
        <f>'1.1 Scope Of Adult Intensive Ca'!A18</f>
        <v>1.1 QR5</v>
      </c>
      <c r="B15" t="str">
        <f>'1.1 Scope Of Adult Intensive Ca'!G18</f>
        <v>Not assessed</v>
      </c>
      <c r="C15" t="s">
        <v>2074</v>
      </c>
      <c r="D15">
        <v>18</v>
      </c>
    </row>
    <row r="16" spans="1:4" x14ac:dyDescent="0.35">
      <c r="A16" t="str">
        <f>'1.1 Scope Of Adult Intensive Ca'!A19</f>
        <v>1.1 QR6</v>
      </c>
      <c r="B16" t="str">
        <f>'1.1 Scope Of Adult Intensive Ca'!G19</f>
        <v>Not assessed</v>
      </c>
      <c r="C16" t="s">
        <v>2074</v>
      </c>
      <c r="D16">
        <v>19</v>
      </c>
    </row>
    <row r="17" spans="1:4" x14ac:dyDescent="0.35">
      <c r="A17" t="str">
        <f>'1.1 Scope Of Adult Intensive Ca'!A20</f>
        <v>1.1 QR7</v>
      </c>
      <c r="B17" t="str">
        <f>'1.1 Scope Of Adult Intensive Ca'!G20</f>
        <v>Not assessed</v>
      </c>
      <c r="C17" t="s">
        <v>2074</v>
      </c>
      <c r="D17">
        <v>20</v>
      </c>
    </row>
    <row r="18" spans="1:4" x14ac:dyDescent="0.35">
      <c r="A18" t="str">
        <f>'1.1 Scope Of Adult Intensive Ca'!A21</f>
        <v>1.1 QR8</v>
      </c>
      <c r="B18" t="str">
        <f>'1.1 Scope Of Adult Intensive Ca'!G21</f>
        <v>Not assessed</v>
      </c>
      <c r="C18" t="s">
        <v>2074</v>
      </c>
      <c r="D18">
        <v>21</v>
      </c>
    </row>
    <row r="19" spans="1:4" x14ac:dyDescent="0.35">
      <c r="A19" t="str">
        <f>'1.1 Scope Of Adult Intensive Ca'!A22</f>
        <v>1.1 QR9</v>
      </c>
      <c r="B19" t="str">
        <f>'1.1 Scope Of Adult Intensive Ca'!G22</f>
        <v>Not assessed</v>
      </c>
      <c r="C19" t="s">
        <v>2074</v>
      </c>
      <c r="D19">
        <v>22</v>
      </c>
    </row>
    <row r="20" spans="1:4" x14ac:dyDescent="0.35">
      <c r="A20" t="str">
        <f>'1.2 Intensive Care Outcomes'!A5</f>
        <v>1.2 MS1</v>
      </c>
      <c r="B20" t="str">
        <f>'1.2 Intensive Care Outcomes'!G5</f>
        <v>Not assessed</v>
      </c>
      <c r="C20" t="s">
        <v>2075</v>
      </c>
      <c r="D20">
        <v>5</v>
      </c>
    </row>
    <row r="21" spans="1:4" x14ac:dyDescent="0.35">
      <c r="A21" t="str">
        <f>'1.2 Intensive Care Outcomes'!A6</f>
        <v>1.2 MS2</v>
      </c>
      <c r="B21" t="str">
        <f>'1.2 Intensive Care Outcomes'!G6</f>
        <v>Not assessed</v>
      </c>
      <c r="C21" t="s">
        <v>2075</v>
      </c>
      <c r="D21">
        <v>6</v>
      </c>
    </row>
    <row r="22" spans="1:4" x14ac:dyDescent="0.35">
      <c r="A22" t="str">
        <f>'1.2 Intensive Care Outcomes'!A7</f>
        <v>1.2 MS3</v>
      </c>
      <c r="B22" t="str">
        <f>'1.2 Intensive Care Outcomes'!G7</f>
        <v>Not assessed</v>
      </c>
      <c r="C22" t="s">
        <v>2075</v>
      </c>
      <c r="D22">
        <v>7</v>
      </c>
    </row>
    <row r="23" spans="1:4" x14ac:dyDescent="0.35">
      <c r="A23" t="str">
        <f>'1.2 Intensive Care Outcomes'!A8</f>
        <v>1.2 MS4</v>
      </c>
      <c r="B23" t="str">
        <f>'1.2 Intensive Care Outcomes'!G8</f>
        <v>Not assessed</v>
      </c>
      <c r="C23" t="s">
        <v>2075</v>
      </c>
      <c r="D23">
        <v>8</v>
      </c>
    </row>
    <row r="24" spans="1:4" x14ac:dyDescent="0.35">
      <c r="A24" t="str">
        <f>'1.2 Intensive Care Outcomes'!A9</f>
        <v>1.2 QR1</v>
      </c>
      <c r="B24" t="str">
        <f>'1.2 Intensive Care Outcomes'!G9</f>
        <v>Not assessed</v>
      </c>
      <c r="C24" t="s">
        <v>2075</v>
      </c>
      <c r="D24">
        <v>9</v>
      </c>
    </row>
    <row r="25" spans="1:4" x14ac:dyDescent="0.35">
      <c r="A25" t="str">
        <f>'1.2 Intensive Care Outcomes'!A10</f>
        <v>1.2 QR2</v>
      </c>
      <c r="B25" t="str">
        <f>'1.2 Intensive Care Outcomes'!G10</f>
        <v>Not assessed</v>
      </c>
      <c r="C25" t="s">
        <v>2075</v>
      </c>
      <c r="D25">
        <v>10</v>
      </c>
    </row>
    <row r="26" spans="1:4" x14ac:dyDescent="0.35">
      <c r="A26" t="str">
        <f>'1.2 Intensive Care Outcomes'!A11</f>
        <v>1.2 QR3</v>
      </c>
      <c r="B26" t="str">
        <f>'1.2 Intensive Care Outcomes'!G11</f>
        <v>Not assessed</v>
      </c>
      <c r="C26" t="s">
        <v>2075</v>
      </c>
      <c r="D26">
        <v>11</v>
      </c>
    </row>
    <row r="27" spans="1:4" x14ac:dyDescent="0.35">
      <c r="A27" t="str">
        <f>'1.2 Intensive Care Outcomes'!A12</f>
        <v>1.2 QR4</v>
      </c>
      <c r="B27" t="str">
        <f>'1.2 Intensive Care Outcomes'!G12</f>
        <v>Not assessed</v>
      </c>
      <c r="C27" t="s">
        <v>2075</v>
      </c>
      <c r="D27">
        <v>12</v>
      </c>
    </row>
    <row r="28" spans="1:4" x14ac:dyDescent="0.35">
      <c r="A28" t="str">
        <f>'1.2 Intensive Care Outcomes'!A13</f>
        <v>1.2 QR5</v>
      </c>
      <c r="B28" t="str">
        <f>'1.2 Intensive Care Outcomes'!G13</f>
        <v>Not assessed</v>
      </c>
      <c r="C28" t="s">
        <v>2075</v>
      </c>
      <c r="D28">
        <v>13</v>
      </c>
    </row>
    <row r="29" spans="1:4" x14ac:dyDescent="0.35">
      <c r="A29" t="str">
        <f>'1.2 Intensive Care Outcomes'!A14</f>
        <v>1.2 QR6</v>
      </c>
      <c r="B29" t="str">
        <f>'1.2 Intensive Care Outcomes'!G14</f>
        <v>Not assessed</v>
      </c>
      <c r="C29" t="s">
        <v>2075</v>
      </c>
      <c r="D29">
        <v>14</v>
      </c>
    </row>
    <row r="30" spans="1:4" x14ac:dyDescent="0.35">
      <c r="A30" t="str">
        <f>'1.3 Physical Facilities'!A5</f>
        <v>1.3 MS1</v>
      </c>
      <c r="B30" t="str">
        <f>'1.3 Physical Facilities'!G5</f>
        <v>Not assessed</v>
      </c>
      <c r="C30" t="s">
        <v>2076</v>
      </c>
      <c r="D30">
        <v>5</v>
      </c>
    </row>
    <row r="31" spans="1:4" x14ac:dyDescent="0.35">
      <c r="A31" t="str">
        <f>'1.3 Physical Facilities'!A6</f>
        <v>1.3 MS2</v>
      </c>
      <c r="B31" t="str">
        <f>'1.3 Physical Facilities'!G6</f>
        <v>Not assessed</v>
      </c>
      <c r="C31" t="s">
        <v>2076</v>
      </c>
      <c r="D31">
        <v>6</v>
      </c>
    </row>
    <row r="32" spans="1:4" x14ac:dyDescent="0.35">
      <c r="A32" t="str">
        <f>'1.3 Physical Facilities'!A7</f>
        <v>1.3 MS3</v>
      </c>
      <c r="B32" t="str">
        <f>'1.3 Physical Facilities'!G7</f>
        <v>Not assessed</v>
      </c>
      <c r="C32" t="s">
        <v>2076</v>
      </c>
      <c r="D32">
        <v>7</v>
      </c>
    </row>
    <row r="33" spans="1:4" x14ac:dyDescent="0.35">
      <c r="A33" t="str">
        <f>'1.3 Physical Facilities'!A8</f>
        <v>1.3 MS4</v>
      </c>
      <c r="B33" t="str">
        <f>'1.3 Physical Facilities'!G8</f>
        <v>Not assessed</v>
      </c>
      <c r="C33" t="s">
        <v>2076</v>
      </c>
      <c r="D33">
        <v>8</v>
      </c>
    </row>
    <row r="34" spans="1:4" x14ac:dyDescent="0.35">
      <c r="A34" t="str">
        <f>'1.3 Physical Facilities'!A9</f>
        <v>1.3 MS5</v>
      </c>
      <c r="B34" t="str">
        <f>'1.3 Physical Facilities'!G9</f>
        <v>Not assessed</v>
      </c>
      <c r="C34" t="s">
        <v>2076</v>
      </c>
      <c r="D34">
        <v>9</v>
      </c>
    </row>
    <row r="35" spans="1:4" x14ac:dyDescent="0.35">
      <c r="A35" t="str">
        <f>'1.3 Physical Facilities'!A10</f>
        <v>1.3 MS6</v>
      </c>
      <c r="B35" t="str">
        <f>'1.3 Physical Facilities'!G10</f>
        <v>Not assessed</v>
      </c>
      <c r="C35" t="s">
        <v>2076</v>
      </c>
      <c r="D35">
        <v>10</v>
      </c>
    </row>
    <row r="36" spans="1:4" x14ac:dyDescent="0.35">
      <c r="A36" t="str">
        <f>'1.3 Physical Facilities'!A11</f>
        <v>1.3 MS7</v>
      </c>
      <c r="B36" t="str">
        <f>'1.3 Physical Facilities'!G11</f>
        <v>Not assessed</v>
      </c>
      <c r="C36" t="s">
        <v>2076</v>
      </c>
      <c r="D36">
        <v>11</v>
      </c>
    </row>
    <row r="37" spans="1:4" x14ac:dyDescent="0.35">
      <c r="A37" t="str">
        <f>'1.3 Physical Facilities'!A12</f>
        <v>1.3 MS8</v>
      </c>
      <c r="B37" t="str">
        <f>'1.3 Physical Facilities'!G12</f>
        <v>Not assessed</v>
      </c>
      <c r="C37" t="s">
        <v>2076</v>
      </c>
      <c r="D37">
        <v>12</v>
      </c>
    </row>
    <row r="38" spans="1:4" x14ac:dyDescent="0.35">
      <c r="A38" t="str">
        <f>'1.3 Physical Facilities'!A13</f>
        <v>1.3 MS9</v>
      </c>
      <c r="B38" t="str">
        <f>'1.3 Physical Facilities'!G13</f>
        <v>Not assessed</v>
      </c>
      <c r="C38" t="s">
        <v>2076</v>
      </c>
      <c r="D38">
        <v>13</v>
      </c>
    </row>
    <row r="39" spans="1:4" x14ac:dyDescent="0.35">
      <c r="A39" t="str">
        <f>'1.3 Physical Facilities'!A14</f>
        <v>1.3 QR1</v>
      </c>
      <c r="B39" t="str">
        <f>'1.3 Physical Facilities'!G14</f>
        <v>Not assessed</v>
      </c>
      <c r="C39" t="s">
        <v>2076</v>
      </c>
      <c r="D39">
        <v>14</v>
      </c>
    </row>
    <row r="40" spans="1:4" x14ac:dyDescent="0.35">
      <c r="A40" t="str">
        <f>'1.3 Physical Facilities'!A15</f>
        <v>1.3 QR2</v>
      </c>
      <c r="B40" t="str">
        <f>'1.3 Physical Facilities'!G15</f>
        <v>Not assessed</v>
      </c>
      <c r="C40" t="s">
        <v>2076</v>
      </c>
      <c r="D40">
        <v>15</v>
      </c>
    </row>
    <row r="41" spans="1:4" x14ac:dyDescent="0.35">
      <c r="A41" t="str">
        <f>'1.3 Physical Facilities'!A16</f>
        <v>1.3 QR3</v>
      </c>
      <c r="B41" t="str">
        <f>'1.3 Physical Facilities'!G16</f>
        <v>Not assessed</v>
      </c>
      <c r="C41" t="s">
        <v>2076</v>
      </c>
      <c r="D41">
        <v>16</v>
      </c>
    </row>
    <row r="42" spans="1:4" x14ac:dyDescent="0.35">
      <c r="A42" t="str">
        <f>'1.3 Physical Facilities'!A17</f>
        <v>1.3 QR4</v>
      </c>
      <c r="B42" t="str">
        <f>'1.3 Physical Facilities'!G17</f>
        <v>Not assessed</v>
      </c>
      <c r="C42" t="s">
        <v>2076</v>
      </c>
      <c r="D42">
        <v>17</v>
      </c>
    </row>
    <row r="43" spans="1:4" x14ac:dyDescent="0.35">
      <c r="A43" t="str">
        <f>'1.3 Physical Facilities'!A18</f>
        <v>1.3 QR5</v>
      </c>
      <c r="B43" t="str">
        <f>'1.3 Physical Facilities'!G18</f>
        <v>Not assessed</v>
      </c>
      <c r="C43" t="s">
        <v>2076</v>
      </c>
      <c r="D43">
        <v>18</v>
      </c>
    </row>
    <row r="44" spans="1:4" x14ac:dyDescent="0.35">
      <c r="A44" t="str">
        <f>'1.3 Physical Facilities'!A19</f>
        <v>1.3 QR6</v>
      </c>
      <c r="B44" t="str">
        <f>'1.3 Physical Facilities'!G19</f>
        <v>Not assessed</v>
      </c>
      <c r="C44" t="s">
        <v>2076</v>
      </c>
      <c r="D44">
        <v>19</v>
      </c>
    </row>
    <row r="45" spans="1:4" x14ac:dyDescent="0.35">
      <c r="A45" t="str">
        <f>'1.3 Physical Facilities'!A20</f>
        <v>1.3 QR7</v>
      </c>
      <c r="B45" t="str">
        <f>'1.3 Physical Facilities'!G20</f>
        <v>Not assessed</v>
      </c>
      <c r="C45" t="s">
        <v>2076</v>
      </c>
      <c r="D45">
        <v>20</v>
      </c>
    </row>
    <row r="46" spans="1:4" x14ac:dyDescent="0.35">
      <c r="A46" t="str">
        <f>'1.3 Physical Facilities'!A21</f>
        <v>1.3 QR8</v>
      </c>
      <c r="B46" t="str">
        <f>'1.3 Physical Facilities'!G21</f>
        <v>Not assessed</v>
      </c>
      <c r="C46" t="s">
        <v>2076</v>
      </c>
      <c r="D46">
        <v>21</v>
      </c>
    </row>
    <row r="47" spans="1:4" x14ac:dyDescent="0.35">
      <c r="A47" t="str">
        <f>'1.4 Clinical Information System'!A5</f>
        <v>1.4 MS1</v>
      </c>
      <c r="B47" t="str">
        <f>'1.4 Clinical Information System'!G5</f>
        <v>Not assessed</v>
      </c>
      <c r="C47" t="s">
        <v>2077</v>
      </c>
      <c r="D47">
        <v>5</v>
      </c>
    </row>
    <row r="48" spans="1:4" x14ac:dyDescent="0.35">
      <c r="A48" t="str">
        <f>'1.4 Clinical Information System'!A6</f>
        <v>1.4 MS2</v>
      </c>
      <c r="B48" t="str">
        <f>'1.4 Clinical Information System'!G6</f>
        <v>Not assessed</v>
      </c>
      <c r="C48" t="s">
        <v>2077</v>
      </c>
      <c r="D48">
        <v>6</v>
      </c>
    </row>
    <row r="49" spans="1:4" x14ac:dyDescent="0.35">
      <c r="A49" t="str">
        <f>'1.4 Clinical Information System'!A7</f>
        <v>1.4 MS3</v>
      </c>
      <c r="B49" t="str">
        <f>'1.4 Clinical Information System'!G7</f>
        <v>Not assessed</v>
      </c>
      <c r="C49" t="s">
        <v>2077</v>
      </c>
      <c r="D49">
        <v>7</v>
      </c>
    </row>
    <row r="50" spans="1:4" x14ac:dyDescent="0.35">
      <c r="A50" t="str">
        <f>'1.4 Clinical Information System'!A8</f>
        <v>1.4 MS4</v>
      </c>
      <c r="B50" t="str">
        <f>'1.4 Clinical Information System'!G8</f>
        <v>Not assessed</v>
      </c>
      <c r="C50" t="s">
        <v>2077</v>
      </c>
      <c r="D50">
        <v>8</v>
      </c>
    </row>
    <row r="51" spans="1:4" x14ac:dyDescent="0.35">
      <c r="A51" t="str">
        <f>'1.4 Clinical Information System'!A9</f>
        <v>1.4 MS5</v>
      </c>
      <c r="B51" t="str">
        <f>'1.4 Clinical Information System'!G9</f>
        <v>Not assessed</v>
      </c>
      <c r="C51" t="s">
        <v>2077</v>
      </c>
      <c r="D51">
        <v>9</v>
      </c>
    </row>
    <row r="52" spans="1:4" x14ac:dyDescent="0.35">
      <c r="A52" t="str">
        <f>'1.4 Clinical Information System'!A10</f>
        <v>1.4 MS6</v>
      </c>
      <c r="B52" t="str">
        <f>'1.4 Clinical Information System'!G10</f>
        <v>Not assessed</v>
      </c>
      <c r="C52" t="s">
        <v>2077</v>
      </c>
      <c r="D52">
        <v>10</v>
      </c>
    </row>
    <row r="53" spans="1:4" x14ac:dyDescent="0.35">
      <c r="A53" t="str">
        <f>'1.4 Clinical Information System'!A11</f>
        <v>1.4 MS7</v>
      </c>
      <c r="B53" t="str">
        <f>'1.4 Clinical Information System'!G11</f>
        <v>Not assessed</v>
      </c>
      <c r="C53" t="s">
        <v>2077</v>
      </c>
      <c r="D53">
        <v>11</v>
      </c>
    </row>
    <row r="54" spans="1:4" x14ac:dyDescent="0.35">
      <c r="A54" t="str">
        <f>'1.4 Clinical Information System'!A12</f>
        <v>1.4 MS8</v>
      </c>
      <c r="B54" t="str">
        <f>'1.4 Clinical Information System'!G12</f>
        <v>Not assessed</v>
      </c>
      <c r="C54" t="s">
        <v>2077</v>
      </c>
      <c r="D54">
        <v>12</v>
      </c>
    </row>
    <row r="55" spans="1:4" x14ac:dyDescent="0.35">
      <c r="A55" t="str">
        <f>'1.4 Clinical Information System'!A13</f>
        <v>1.4 MS9</v>
      </c>
      <c r="B55" t="str">
        <f>'1.4 Clinical Information System'!G13</f>
        <v>Not assessed</v>
      </c>
      <c r="C55" t="s">
        <v>2077</v>
      </c>
      <c r="D55">
        <v>13</v>
      </c>
    </row>
    <row r="56" spans="1:4" x14ac:dyDescent="0.35">
      <c r="A56" t="str">
        <f>'1.4 Clinical Information System'!A14</f>
        <v>1.4 MS10</v>
      </c>
      <c r="B56" t="str">
        <f>'1.4 Clinical Information System'!G14</f>
        <v>Not assessed</v>
      </c>
      <c r="C56" t="s">
        <v>2077</v>
      </c>
      <c r="D56">
        <v>14</v>
      </c>
    </row>
    <row r="57" spans="1:4" x14ac:dyDescent="0.35">
      <c r="A57" t="str">
        <f>'1.4 Clinical Information System'!A15</f>
        <v>1.4 MS11</v>
      </c>
      <c r="B57" t="str">
        <f>'1.4 Clinical Information System'!G15</f>
        <v>Not assessed</v>
      </c>
      <c r="C57" t="s">
        <v>2077</v>
      </c>
      <c r="D57">
        <v>15</v>
      </c>
    </row>
    <row r="58" spans="1:4" x14ac:dyDescent="0.35">
      <c r="A58" t="str">
        <f>'1.4 Clinical Information System'!A16</f>
        <v>1.4 QR1</v>
      </c>
      <c r="B58" t="str">
        <f>'1.4 Clinical Information System'!G16</f>
        <v>Not assessed</v>
      </c>
      <c r="C58" t="s">
        <v>2077</v>
      </c>
      <c r="D58">
        <v>16</v>
      </c>
    </row>
    <row r="59" spans="1:4" x14ac:dyDescent="0.35">
      <c r="A59" t="str">
        <f>'1.4 Clinical Information System'!A17</f>
        <v>1.4 QR2</v>
      </c>
      <c r="B59" t="str">
        <f>'1.4 Clinical Information System'!G17</f>
        <v>Not assessed</v>
      </c>
      <c r="C59" t="s">
        <v>2077</v>
      </c>
      <c r="D59">
        <v>17</v>
      </c>
    </row>
    <row r="60" spans="1:4" x14ac:dyDescent="0.35">
      <c r="A60" t="str">
        <f>'1.4 Clinical Information System'!A18</f>
        <v>1.4 QR3</v>
      </c>
      <c r="B60" t="str">
        <f>'1.4 Clinical Information System'!G18</f>
        <v>Not assessed</v>
      </c>
      <c r="C60" t="s">
        <v>2077</v>
      </c>
      <c r="D60">
        <v>18</v>
      </c>
    </row>
    <row r="61" spans="1:4" x14ac:dyDescent="0.35">
      <c r="A61" t="str">
        <f>'1.4 Clinical Information System'!A19</f>
        <v>1.4 QR4</v>
      </c>
      <c r="B61" t="str">
        <f>'1.4 Clinical Information System'!G19</f>
        <v>Not assessed</v>
      </c>
      <c r="C61" t="s">
        <v>2077</v>
      </c>
      <c r="D61">
        <v>19</v>
      </c>
    </row>
    <row r="62" spans="1:4" x14ac:dyDescent="0.35">
      <c r="A62" t="str">
        <f>'1.4 Clinical Information System'!A20</f>
        <v>1.4 QR5</v>
      </c>
      <c r="B62" t="str">
        <f>'1.4 Clinical Information System'!G20</f>
        <v>Not assessed</v>
      </c>
      <c r="C62" t="s">
        <v>2077</v>
      </c>
      <c r="D62">
        <v>20</v>
      </c>
    </row>
    <row r="63" spans="1:4" x14ac:dyDescent="0.35">
      <c r="A63" t="str">
        <f>'1.4 Clinical Information System'!A21</f>
        <v>1.4 QR6</v>
      </c>
      <c r="B63" t="str">
        <f>'1.4 Clinical Information System'!G21</f>
        <v>Not assessed</v>
      </c>
      <c r="C63" t="s">
        <v>2077</v>
      </c>
      <c r="D63">
        <v>21</v>
      </c>
    </row>
    <row r="64" spans="1:4" x14ac:dyDescent="0.35">
      <c r="A64" t="str">
        <f>'1.4 Clinical Information System'!A22</f>
        <v>1.4 QR7</v>
      </c>
      <c r="B64" t="str">
        <f>'1.4 Clinical Information System'!G22</f>
        <v>Not assessed</v>
      </c>
      <c r="C64" t="s">
        <v>2077</v>
      </c>
      <c r="D64">
        <v>22</v>
      </c>
    </row>
    <row r="65" spans="1:4" x14ac:dyDescent="0.35">
      <c r="A65" t="str">
        <f>'1.5 Clinical Equipment'!A5</f>
        <v>1.5 MS1</v>
      </c>
      <c r="B65" t="str">
        <f>'1.5 Clinical Equipment'!G5</f>
        <v>Not assessed</v>
      </c>
      <c r="C65" t="s">
        <v>2078</v>
      </c>
      <c r="D65">
        <v>5</v>
      </c>
    </row>
    <row r="66" spans="1:4" x14ac:dyDescent="0.35">
      <c r="A66" t="str">
        <f>'1.5 Clinical Equipment'!A6</f>
        <v>1.5 MS2</v>
      </c>
      <c r="B66" t="str">
        <f>'1.5 Clinical Equipment'!G6</f>
        <v>Not assessed</v>
      </c>
      <c r="C66" t="s">
        <v>2078</v>
      </c>
      <c r="D66">
        <v>6</v>
      </c>
    </row>
    <row r="67" spans="1:4" x14ac:dyDescent="0.35">
      <c r="A67" t="str">
        <f>'1.5 Clinical Equipment'!A7</f>
        <v>1.5 MS3</v>
      </c>
      <c r="B67" t="str">
        <f>'1.5 Clinical Equipment'!G7</f>
        <v>Not assessed</v>
      </c>
      <c r="C67" t="s">
        <v>2078</v>
      </c>
      <c r="D67">
        <v>7</v>
      </c>
    </row>
    <row r="68" spans="1:4" x14ac:dyDescent="0.35">
      <c r="A68" t="str">
        <f>'1.5 Clinical Equipment'!A8</f>
        <v>1.5 MS4</v>
      </c>
      <c r="B68" t="str">
        <f>'1.5 Clinical Equipment'!G8</f>
        <v>Not assessed</v>
      </c>
      <c r="C68" t="s">
        <v>2078</v>
      </c>
      <c r="D68">
        <v>8</v>
      </c>
    </row>
    <row r="69" spans="1:4" x14ac:dyDescent="0.35">
      <c r="A69" t="str">
        <f>'1.5 Clinical Equipment'!A9</f>
        <v>1.5 MS5</v>
      </c>
      <c r="B69" t="str">
        <f>'1.5 Clinical Equipment'!G9</f>
        <v>Not assessed</v>
      </c>
      <c r="C69" t="s">
        <v>2078</v>
      </c>
      <c r="D69">
        <v>9</v>
      </c>
    </row>
    <row r="70" spans="1:4" x14ac:dyDescent="0.35">
      <c r="A70" t="str">
        <f>'1.5 Clinical Equipment'!A10</f>
        <v>1.5 MS6</v>
      </c>
      <c r="B70" t="str">
        <f>'1.5 Clinical Equipment'!G10</f>
        <v>Not assessed</v>
      </c>
      <c r="C70" t="s">
        <v>2078</v>
      </c>
      <c r="D70">
        <v>10</v>
      </c>
    </row>
    <row r="71" spans="1:4" x14ac:dyDescent="0.35">
      <c r="A71" t="str">
        <f>'1.5 Clinical Equipment'!A11</f>
        <v>1.5 MS7</v>
      </c>
      <c r="B71" t="str">
        <f>'1.5 Clinical Equipment'!G11</f>
        <v>Not assessed</v>
      </c>
      <c r="C71" t="s">
        <v>2078</v>
      </c>
      <c r="D71">
        <v>11</v>
      </c>
    </row>
    <row r="72" spans="1:4" x14ac:dyDescent="0.35">
      <c r="A72" t="str">
        <f>'1.5 Clinical Equipment'!A12</f>
        <v>1.5 MS8</v>
      </c>
      <c r="B72" t="str">
        <f>'1.5 Clinical Equipment'!G12</f>
        <v>Not assessed</v>
      </c>
      <c r="C72" t="s">
        <v>2078</v>
      </c>
      <c r="D72">
        <v>12</v>
      </c>
    </row>
    <row r="73" spans="1:4" x14ac:dyDescent="0.35">
      <c r="A73" t="str">
        <f>'1.5 Clinical Equipment'!A13</f>
        <v>1.5 MS9</v>
      </c>
      <c r="B73" t="str">
        <f>'1.5 Clinical Equipment'!G13</f>
        <v>Not assessed</v>
      </c>
      <c r="C73" t="s">
        <v>2078</v>
      </c>
      <c r="D73">
        <v>13</v>
      </c>
    </row>
    <row r="74" spans="1:4" x14ac:dyDescent="0.35">
      <c r="A74" t="str">
        <f>'1.5 Clinical Equipment'!A14</f>
        <v>1.5 MS10</v>
      </c>
      <c r="B74" t="str">
        <f>'1.5 Clinical Equipment'!G14</f>
        <v>Not assessed</v>
      </c>
      <c r="C74" t="s">
        <v>2078</v>
      </c>
      <c r="D74">
        <v>14</v>
      </c>
    </row>
    <row r="75" spans="1:4" x14ac:dyDescent="0.35">
      <c r="A75" t="str">
        <f>'1.5 Clinical Equipment'!A15</f>
        <v>1.5 MS11</v>
      </c>
      <c r="B75" t="str">
        <f>'1.5 Clinical Equipment'!G15</f>
        <v>Not assessed</v>
      </c>
      <c r="C75" t="s">
        <v>2078</v>
      </c>
      <c r="D75">
        <v>15</v>
      </c>
    </row>
    <row r="76" spans="1:4" x14ac:dyDescent="0.35">
      <c r="A76" t="str">
        <f>'1.5 Clinical Equipment'!A16</f>
        <v>1.5 MS12</v>
      </c>
      <c r="B76" t="str">
        <f>'1.5 Clinical Equipment'!G16</f>
        <v>Not assessed</v>
      </c>
      <c r="C76" t="s">
        <v>2078</v>
      </c>
      <c r="D76">
        <v>16</v>
      </c>
    </row>
    <row r="77" spans="1:4" x14ac:dyDescent="0.35">
      <c r="A77" t="str">
        <f>'1.5 Clinical Equipment'!A17</f>
        <v>1.5 MS13</v>
      </c>
      <c r="B77" t="str">
        <f>'1.5 Clinical Equipment'!G17</f>
        <v>Not assessed</v>
      </c>
      <c r="C77" t="s">
        <v>2078</v>
      </c>
      <c r="D77">
        <v>17</v>
      </c>
    </row>
    <row r="78" spans="1:4" x14ac:dyDescent="0.35">
      <c r="A78" t="str">
        <f>'1.5 Clinical Equipment'!A18</f>
        <v>1.5 QR1</v>
      </c>
      <c r="B78" t="str">
        <f>'1.5 Clinical Equipment'!G18</f>
        <v>Not assessed</v>
      </c>
      <c r="C78" t="s">
        <v>2078</v>
      </c>
      <c r="D78">
        <v>18</v>
      </c>
    </row>
    <row r="79" spans="1:4" x14ac:dyDescent="0.35">
      <c r="A79" t="str">
        <f>'1.5 Clinical Equipment'!A19</f>
        <v>1.5 QR2</v>
      </c>
      <c r="B79" t="str">
        <f>'1.5 Clinical Equipment'!G19</f>
        <v>Not assessed</v>
      </c>
      <c r="C79" t="s">
        <v>2078</v>
      </c>
      <c r="D79">
        <v>19</v>
      </c>
    </row>
    <row r="80" spans="1:4" x14ac:dyDescent="0.35">
      <c r="A80" t="str">
        <f>'1.5 Clinical Equipment'!A20</f>
        <v>1.5 QR3</v>
      </c>
      <c r="B80" t="str">
        <f>'1.5 Clinical Equipment'!G20</f>
        <v>Not assessed</v>
      </c>
      <c r="C80" t="s">
        <v>2078</v>
      </c>
      <c r="D80">
        <v>20</v>
      </c>
    </row>
    <row r="81" spans="1:4" x14ac:dyDescent="0.35">
      <c r="A81" t="str">
        <f>'1.6 Intensive Care Ultrasound'!A5</f>
        <v>1.6 MS1</v>
      </c>
      <c r="B81" t="str">
        <f>'1.6 Intensive Care Ultrasound'!G5</f>
        <v>Not assessed</v>
      </c>
      <c r="C81" t="s">
        <v>2079</v>
      </c>
      <c r="D81">
        <v>5</v>
      </c>
    </row>
    <row r="82" spans="1:4" x14ac:dyDescent="0.35">
      <c r="A82" t="str">
        <f>'1.6 Intensive Care Ultrasound'!A6</f>
        <v>1.6 MS2</v>
      </c>
      <c r="B82" t="str">
        <f>'1.6 Intensive Care Ultrasound'!G6</f>
        <v>Not assessed</v>
      </c>
      <c r="C82" t="s">
        <v>2079</v>
      </c>
      <c r="D82">
        <v>6</v>
      </c>
    </row>
    <row r="83" spans="1:4" x14ac:dyDescent="0.35">
      <c r="A83" t="str">
        <f>'1.6 Intensive Care Ultrasound'!A7</f>
        <v>1.6 MS3</v>
      </c>
      <c r="B83" t="str">
        <f>'1.6 Intensive Care Ultrasound'!G7</f>
        <v>Not assessed</v>
      </c>
      <c r="C83" t="s">
        <v>2079</v>
      </c>
      <c r="D83">
        <v>7</v>
      </c>
    </row>
    <row r="84" spans="1:4" x14ac:dyDescent="0.35">
      <c r="A84" t="str">
        <f>'1.6 Intensive Care Ultrasound'!A8</f>
        <v>1.6 MS4</v>
      </c>
      <c r="B84" t="str">
        <f>'1.6 Intensive Care Ultrasound'!G8</f>
        <v>Not assessed</v>
      </c>
      <c r="C84" t="s">
        <v>2079</v>
      </c>
      <c r="D84">
        <v>8</v>
      </c>
    </row>
    <row r="85" spans="1:4" x14ac:dyDescent="0.35">
      <c r="A85" t="str">
        <f>'1.6 Intensive Care Ultrasound'!A9</f>
        <v>1.6 MS5</v>
      </c>
      <c r="B85" t="str">
        <f>'1.6 Intensive Care Ultrasound'!G9</f>
        <v>Not assessed</v>
      </c>
      <c r="C85" t="s">
        <v>2079</v>
      </c>
      <c r="D85">
        <v>9</v>
      </c>
    </row>
    <row r="86" spans="1:4" x14ac:dyDescent="0.35">
      <c r="A86" t="str">
        <f>'1.6 Intensive Care Ultrasound'!A10</f>
        <v>1.6 MS6</v>
      </c>
      <c r="B86" t="str">
        <f>'1.6 Intensive Care Ultrasound'!G10</f>
        <v>Not assessed</v>
      </c>
      <c r="C86" t="s">
        <v>2079</v>
      </c>
      <c r="D86">
        <v>10</v>
      </c>
    </row>
    <row r="87" spans="1:4" x14ac:dyDescent="0.35">
      <c r="A87" t="str">
        <f>'1.6 Intensive Care Ultrasound'!A11</f>
        <v>1.6 MS7</v>
      </c>
      <c r="B87" t="str">
        <f>'1.6 Intensive Care Ultrasound'!G11</f>
        <v>Not assessed</v>
      </c>
      <c r="C87" t="s">
        <v>2079</v>
      </c>
      <c r="D87">
        <v>11</v>
      </c>
    </row>
    <row r="88" spans="1:4" x14ac:dyDescent="0.35">
      <c r="A88" t="str">
        <f>'1.6 Intensive Care Ultrasound'!A12</f>
        <v>1.6 MS8</v>
      </c>
      <c r="B88" t="str">
        <f>'1.6 Intensive Care Ultrasound'!G12</f>
        <v>Not assessed</v>
      </c>
      <c r="C88" t="s">
        <v>2079</v>
      </c>
      <c r="D88">
        <v>12</v>
      </c>
    </row>
    <row r="89" spans="1:4" x14ac:dyDescent="0.35">
      <c r="A89" t="str">
        <f>'1.6 Intensive Care Ultrasound'!A13</f>
        <v>1.6 MS9</v>
      </c>
      <c r="B89" t="str">
        <f>'1.6 Intensive Care Ultrasound'!G13</f>
        <v>Not assessed</v>
      </c>
      <c r="C89" t="s">
        <v>2079</v>
      </c>
      <c r="D89">
        <v>13</v>
      </c>
    </row>
    <row r="90" spans="1:4" x14ac:dyDescent="0.35">
      <c r="A90" t="str">
        <f>'1.6 Intensive Care Ultrasound'!A14</f>
        <v>1.6 MS10</v>
      </c>
      <c r="B90" t="str">
        <f>'1.6 Intensive Care Ultrasound'!G14</f>
        <v>Not assessed</v>
      </c>
      <c r="C90" t="s">
        <v>2079</v>
      </c>
      <c r="D90">
        <v>14</v>
      </c>
    </row>
    <row r="91" spans="1:4" x14ac:dyDescent="0.35">
      <c r="A91" t="str">
        <f>'1.6 Intensive Care Ultrasound'!A15</f>
        <v>1.6 MS11</v>
      </c>
      <c r="B91" t="str">
        <f>'1.6 Intensive Care Ultrasound'!G15</f>
        <v>Not assessed</v>
      </c>
      <c r="C91" t="s">
        <v>2079</v>
      </c>
      <c r="D91">
        <v>15</v>
      </c>
    </row>
    <row r="92" spans="1:4" x14ac:dyDescent="0.35">
      <c r="A92" t="str">
        <f>'1.6 Intensive Care Ultrasound'!A16</f>
        <v>1.6 QR1</v>
      </c>
      <c r="B92" t="str">
        <f>'1.6 Intensive Care Ultrasound'!G16</f>
        <v>Not assessed</v>
      </c>
      <c r="C92" t="s">
        <v>2079</v>
      </c>
      <c r="D92">
        <v>16</v>
      </c>
    </row>
    <row r="93" spans="1:4" x14ac:dyDescent="0.35">
      <c r="A93" t="str">
        <f>'1.6 Intensive Care Ultrasound'!A17</f>
        <v>1.6 QR2</v>
      </c>
      <c r="B93" t="str">
        <f>'1.6 Intensive Care Ultrasound'!G17</f>
        <v>Not assessed</v>
      </c>
      <c r="C93" t="s">
        <v>2079</v>
      </c>
      <c r="D93">
        <v>17</v>
      </c>
    </row>
    <row r="94" spans="1:4" x14ac:dyDescent="0.35">
      <c r="A94" t="str">
        <f>'1.6 Intensive Care Ultrasound'!A18</f>
        <v>1.6 QR3</v>
      </c>
      <c r="B94" t="str">
        <f>'1.6 Intensive Care Ultrasound'!G18</f>
        <v>Not assessed</v>
      </c>
      <c r="C94" t="s">
        <v>2079</v>
      </c>
      <c r="D94">
        <v>18</v>
      </c>
    </row>
    <row r="95" spans="1:4" x14ac:dyDescent="0.35">
      <c r="A95" t="str">
        <f>'1.6 Intensive Care Ultrasound'!A19</f>
        <v>1.6 QR4</v>
      </c>
      <c r="B95" t="str">
        <f>'1.6 Intensive Care Ultrasound'!G19</f>
        <v>Not assessed</v>
      </c>
      <c r="C95" t="s">
        <v>2079</v>
      </c>
      <c r="D95">
        <v>19</v>
      </c>
    </row>
    <row r="96" spans="1:4" x14ac:dyDescent="0.35">
      <c r="A96" t="str">
        <f>'1.6 Intensive Care Ultrasound'!A20</f>
        <v>1.6 QR5</v>
      </c>
      <c r="B96" t="str">
        <f>'1.6 Intensive Care Ultrasound'!G20</f>
        <v>Not assessed</v>
      </c>
      <c r="C96" t="s">
        <v>2079</v>
      </c>
      <c r="D96">
        <v>20</v>
      </c>
    </row>
    <row r="97" spans="1:4" x14ac:dyDescent="0.35">
      <c r="A97" t="str">
        <f>'1.6 Intensive Care Ultrasound'!A21</f>
        <v>1.6 QR6</v>
      </c>
      <c r="B97" t="str">
        <f>'1.6 Intensive Care Ultrasound'!G21</f>
        <v>Not assessed</v>
      </c>
      <c r="C97" t="s">
        <v>2079</v>
      </c>
      <c r="D97">
        <v>21</v>
      </c>
    </row>
    <row r="98" spans="1:4" x14ac:dyDescent="0.35">
      <c r="A98" t="str">
        <f>'1.7 Critical Care Outreach, Rap'!A5</f>
        <v>1.7 MS1</v>
      </c>
      <c r="B98" t="str">
        <f>'1.7 Critical Care Outreach, Rap'!G5</f>
        <v>Not assessed</v>
      </c>
      <c r="C98" t="s">
        <v>2080</v>
      </c>
      <c r="D98">
        <v>5</v>
      </c>
    </row>
    <row r="99" spans="1:4" x14ac:dyDescent="0.35">
      <c r="A99" t="str">
        <f>'1.7 Critical Care Outreach, Rap'!A6</f>
        <v>1.7 MS2</v>
      </c>
      <c r="B99" t="str">
        <f>'1.7 Critical Care Outreach, Rap'!G6</f>
        <v>Not assessed</v>
      </c>
      <c r="C99" t="s">
        <v>2080</v>
      </c>
      <c r="D99">
        <v>6</v>
      </c>
    </row>
    <row r="100" spans="1:4" x14ac:dyDescent="0.35">
      <c r="A100" t="str">
        <f>'1.7 Critical Care Outreach, Rap'!A7</f>
        <v>1.7 MS3</v>
      </c>
      <c r="B100" t="str">
        <f>'1.7 Critical Care Outreach, Rap'!G7</f>
        <v>Not assessed</v>
      </c>
      <c r="C100" t="s">
        <v>2080</v>
      </c>
      <c r="D100">
        <v>7</v>
      </c>
    </row>
    <row r="101" spans="1:4" x14ac:dyDescent="0.35">
      <c r="A101" t="str">
        <f>'1.7 Critical Care Outreach, Rap'!A8</f>
        <v>1.7 MS4</v>
      </c>
      <c r="B101" t="str">
        <f>'1.7 Critical Care Outreach, Rap'!G8</f>
        <v>Not assessed</v>
      </c>
      <c r="C101" t="s">
        <v>2080</v>
      </c>
      <c r="D101">
        <v>8</v>
      </c>
    </row>
    <row r="102" spans="1:4" x14ac:dyDescent="0.35">
      <c r="A102" t="str">
        <f>'1.7 Critical Care Outreach, Rap'!A9</f>
        <v>1.7 MS5</v>
      </c>
      <c r="B102" t="str">
        <f>'1.7 Critical Care Outreach, Rap'!G9</f>
        <v>Not assessed</v>
      </c>
      <c r="C102" t="s">
        <v>2080</v>
      </c>
      <c r="D102">
        <v>9</v>
      </c>
    </row>
    <row r="103" spans="1:4" x14ac:dyDescent="0.35">
      <c r="A103" t="str">
        <f>'1.7 Critical Care Outreach, Rap'!A10</f>
        <v>1.7 MS6</v>
      </c>
      <c r="B103" t="str">
        <f>'1.7 Critical Care Outreach, Rap'!G10</f>
        <v>Not assessed</v>
      </c>
      <c r="C103" t="s">
        <v>2080</v>
      </c>
      <c r="D103">
        <v>10</v>
      </c>
    </row>
    <row r="104" spans="1:4" x14ac:dyDescent="0.35">
      <c r="A104" t="str">
        <f>'1.7 Critical Care Outreach, Rap'!A11</f>
        <v>1.7 MS7</v>
      </c>
      <c r="B104" t="str">
        <f>'1.7 Critical Care Outreach, Rap'!G11</f>
        <v>Not assessed</v>
      </c>
      <c r="C104" t="s">
        <v>2080</v>
      </c>
      <c r="D104">
        <v>11</v>
      </c>
    </row>
    <row r="105" spans="1:4" x14ac:dyDescent="0.35">
      <c r="A105" t="str">
        <f>'1.7 Critical Care Outreach, Rap'!A12</f>
        <v>1.7 MS8</v>
      </c>
      <c r="B105" t="str">
        <f>'1.7 Critical Care Outreach, Rap'!G12</f>
        <v>Not assessed</v>
      </c>
      <c r="C105" t="s">
        <v>2080</v>
      </c>
      <c r="D105">
        <v>12</v>
      </c>
    </row>
    <row r="106" spans="1:4" x14ac:dyDescent="0.35">
      <c r="A106" t="str">
        <f>'1.7 Critical Care Outreach, Rap'!A13</f>
        <v>1.7 QR1</v>
      </c>
      <c r="B106" t="str">
        <f>'1.7 Critical Care Outreach, Rap'!G13</f>
        <v>Not assessed</v>
      </c>
      <c r="C106" t="s">
        <v>2080</v>
      </c>
      <c r="D106">
        <v>13</v>
      </c>
    </row>
    <row r="107" spans="1:4" x14ac:dyDescent="0.35">
      <c r="A107" t="str">
        <f>'1.7 Critical Care Outreach, Rap'!A14</f>
        <v>1.7 QR2</v>
      </c>
      <c r="B107" t="str">
        <f>'1.7 Critical Care Outreach, Rap'!G14</f>
        <v>Not assessed</v>
      </c>
      <c r="C107" t="s">
        <v>2080</v>
      </c>
      <c r="D107">
        <v>14</v>
      </c>
    </row>
    <row r="108" spans="1:4" x14ac:dyDescent="0.35">
      <c r="A108" t="str">
        <f>'1.7 Critical Care Outreach, Rap'!A15</f>
        <v>1.7 QR3</v>
      </c>
      <c r="B108" t="str">
        <f>'1.7 Critical Care Outreach, Rap'!G15</f>
        <v>Not assessed</v>
      </c>
      <c r="C108" t="s">
        <v>2080</v>
      </c>
      <c r="D108">
        <v>15</v>
      </c>
    </row>
    <row r="109" spans="1:4" x14ac:dyDescent="0.35">
      <c r="A109" t="str">
        <f>'1.7 Critical Care Outreach, Rap'!A16</f>
        <v>1.7 QR4</v>
      </c>
      <c r="B109" t="str">
        <f>'1.7 Critical Care Outreach, Rap'!G16</f>
        <v>Not assessed</v>
      </c>
      <c r="C109" t="s">
        <v>2080</v>
      </c>
      <c r="D109">
        <v>16</v>
      </c>
    </row>
    <row r="110" spans="1:4" x14ac:dyDescent="0.35">
      <c r="A110" t="str">
        <f>'1.7 Critical Care Outreach, Rap'!A17</f>
        <v>1.7 QR5</v>
      </c>
      <c r="B110" t="str">
        <f>'1.7 Critical Care Outreach, Rap'!G17</f>
        <v>Not assessed</v>
      </c>
      <c r="C110" t="s">
        <v>2080</v>
      </c>
      <c r="D110">
        <v>17</v>
      </c>
    </row>
    <row r="111" spans="1:4" x14ac:dyDescent="0.35">
      <c r="A111" t="str">
        <f>'1.7 Critical Care Outreach, Rap'!A18</f>
        <v>1.7 QR6</v>
      </c>
      <c r="B111" t="str">
        <f>'1.7 Critical Care Outreach, Rap'!G18</f>
        <v>Not assessed</v>
      </c>
      <c r="C111" t="s">
        <v>2080</v>
      </c>
      <c r="D111">
        <v>18</v>
      </c>
    </row>
    <row r="112" spans="1:4" x14ac:dyDescent="0.35">
      <c r="A112" t="str">
        <f>'1.8 Cardiothoracic Critical Car'!A5</f>
        <v>1.8 MS1</v>
      </c>
      <c r="B112" t="str">
        <f>'1.8 Cardiothoracic Critical Car'!G5</f>
        <v>Not assessed</v>
      </c>
      <c r="C112" t="s">
        <v>2081</v>
      </c>
      <c r="D112">
        <v>5</v>
      </c>
    </row>
    <row r="113" spans="1:4" x14ac:dyDescent="0.35">
      <c r="A113" t="str">
        <f>'1.8 Cardiothoracic Critical Car'!A6</f>
        <v>1.8 MS2</v>
      </c>
      <c r="B113" t="str">
        <f>'1.8 Cardiothoracic Critical Car'!G6</f>
        <v>Not assessed</v>
      </c>
      <c r="C113" t="s">
        <v>2081</v>
      </c>
      <c r="D113">
        <v>6</v>
      </c>
    </row>
    <row r="114" spans="1:4" x14ac:dyDescent="0.35">
      <c r="A114" t="str">
        <f>'1.8 Cardiothoracic Critical Car'!A7</f>
        <v>1.8 MS3</v>
      </c>
      <c r="B114" t="str">
        <f>'1.8 Cardiothoracic Critical Car'!G7</f>
        <v>Not assessed</v>
      </c>
      <c r="C114" t="s">
        <v>2081</v>
      </c>
      <c r="D114">
        <v>7</v>
      </c>
    </row>
    <row r="115" spans="1:4" x14ac:dyDescent="0.35">
      <c r="A115" t="str">
        <f>'1.8 Cardiothoracic Critical Car'!A8</f>
        <v>1.8 MS4</v>
      </c>
      <c r="B115" t="str">
        <f>'1.8 Cardiothoracic Critical Car'!G8</f>
        <v>Not assessed</v>
      </c>
      <c r="C115" t="s">
        <v>2081</v>
      </c>
      <c r="D115">
        <v>8</v>
      </c>
    </row>
    <row r="116" spans="1:4" x14ac:dyDescent="0.35">
      <c r="A116" t="str">
        <f>'1.8 Cardiothoracic Critical Car'!A9</f>
        <v>1.8 MS5</v>
      </c>
      <c r="B116" t="str">
        <f>'1.8 Cardiothoracic Critical Car'!G9</f>
        <v>Not assessed</v>
      </c>
      <c r="C116" t="s">
        <v>2081</v>
      </c>
      <c r="D116">
        <v>9</v>
      </c>
    </row>
    <row r="117" spans="1:4" x14ac:dyDescent="0.35">
      <c r="A117" t="str">
        <f>'1.8 Cardiothoracic Critical Car'!A10</f>
        <v>1.8 MS6</v>
      </c>
      <c r="B117" t="str">
        <f>'1.8 Cardiothoracic Critical Car'!G10</f>
        <v>Not assessed</v>
      </c>
      <c r="C117" t="s">
        <v>2081</v>
      </c>
      <c r="D117">
        <v>10</v>
      </c>
    </row>
    <row r="118" spans="1:4" x14ac:dyDescent="0.35">
      <c r="A118" t="str">
        <f>'1.8 Cardiothoracic Critical Car'!A11</f>
        <v>1.8 MS7</v>
      </c>
      <c r="B118" t="str">
        <f>'1.8 Cardiothoracic Critical Car'!G11</f>
        <v>Not assessed</v>
      </c>
      <c r="C118" t="s">
        <v>2081</v>
      </c>
      <c r="D118">
        <v>11</v>
      </c>
    </row>
    <row r="119" spans="1:4" x14ac:dyDescent="0.35">
      <c r="A119" t="str">
        <f>'1.8 Cardiothoracic Critical Car'!A12</f>
        <v>1.8 MS8</v>
      </c>
      <c r="B119" t="str">
        <f>'1.8 Cardiothoracic Critical Car'!G12</f>
        <v>Not assessed</v>
      </c>
      <c r="C119" t="s">
        <v>2081</v>
      </c>
      <c r="D119">
        <v>12</v>
      </c>
    </row>
    <row r="120" spans="1:4" x14ac:dyDescent="0.35">
      <c r="A120" t="str">
        <f>'1.8 Cardiothoracic Critical Car'!A13</f>
        <v>1.8 MS9</v>
      </c>
      <c r="B120" t="str">
        <f>'1.8 Cardiothoracic Critical Car'!G13</f>
        <v>Not assessed</v>
      </c>
      <c r="C120" t="s">
        <v>2081</v>
      </c>
      <c r="D120">
        <v>13</v>
      </c>
    </row>
    <row r="121" spans="1:4" x14ac:dyDescent="0.35">
      <c r="A121" t="str">
        <f>'1.8 Cardiothoracic Critical Car'!A14</f>
        <v>1.8 QR1</v>
      </c>
      <c r="B121" t="str">
        <f>'1.8 Cardiothoracic Critical Car'!G14</f>
        <v>Not assessed</v>
      </c>
      <c r="C121" t="s">
        <v>2081</v>
      </c>
      <c r="D121">
        <v>14</v>
      </c>
    </row>
    <row r="122" spans="1:4" x14ac:dyDescent="0.35">
      <c r="A122" t="str">
        <f>'1.8 Cardiothoracic Critical Car'!A15</f>
        <v>1.8 QR2</v>
      </c>
      <c r="B122" t="str">
        <f>'1.8 Cardiothoracic Critical Car'!G15</f>
        <v>Not assessed</v>
      </c>
      <c r="C122" t="s">
        <v>2081</v>
      </c>
      <c r="D122">
        <v>15</v>
      </c>
    </row>
    <row r="123" spans="1:4" x14ac:dyDescent="0.35">
      <c r="A123" t="str">
        <f>'1.8 Cardiothoracic Critical Car'!A16</f>
        <v>1.8 QR3</v>
      </c>
      <c r="B123" t="str">
        <f>'1.8 Cardiothoracic Critical Car'!G16</f>
        <v>Not assessed</v>
      </c>
      <c r="C123" t="s">
        <v>2081</v>
      </c>
      <c r="D123">
        <v>16</v>
      </c>
    </row>
    <row r="124" spans="1:4" x14ac:dyDescent="0.35">
      <c r="A124" t="str">
        <f>'1.8 Cardiothoracic Critical Car'!A17</f>
        <v>1.8 QR4</v>
      </c>
      <c r="B124" t="str">
        <f>'1.8 Cardiothoracic Critical Car'!G17</f>
        <v>Not assessed</v>
      </c>
      <c r="C124" t="s">
        <v>2081</v>
      </c>
      <c r="D124">
        <v>17</v>
      </c>
    </row>
    <row r="125" spans="1:4" x14ac:dyDescent="0.35">
      <c r="A125" t="str">
        <f>'1.8 Cardiothoracic Critical Car'!A18</f>
        <v>1.8 QR5</v>
      </c>
      <c r="B125" t="str">
        <f>'1.8 Cardiothoracic Critical Car'!G18</f>
        <v>Not assessed</v>
      </c>
      <c r="C125" t="s">
        <v>2081</v>
      </c>
      <c r="D125">
        <v>18</v>
      </c>
    </row>
    <row r="126" spans="1:4" x14ac:dyDescent="0.35">
      <c r="A126" t="str">
        <f>'1.8 Cardiothoracic Critical Car'!A19</f>
        <v>1.8 QR6</v>
      </c>
      <c r="B126" t="str">
        <f>'1.8 Cardiothoracic Critical Car'!G19</f>
        <v>Not assessed</v>
      </c>
      <c r="C126" t="s">
        <v>2081</v>
      </c>
      <c r="D126">
        <v>19</v>
      </c>
    </row>
    <row r="127" spans="1:4" x14ac:dyDescent="0.35">
      <c r="A127" t="str">
        <f>'1.9 Neurocritical Care'!A5</f>
        <v>1.9 MS1</v>
      </c>
      <c r="B127" t="str">
        <f>'1.9 Neurocritical Care'!G5</f>
        <v>Not assessed</v>
      </c>
      <c r="C127" t="s">
        <v>2082</v>
      </c>
      <c r="D127">
        <v>5</v>
      </c>
    </row>
    <row r="128" spans="1:4" x14ac:dyDescent="0.35">
      <c r="A128" t="str">
        <f>'1.9 Neurocritical Care'!A6</f>
        <v>1.9 MS2</v>
      </c>
      <c r="B128" t="str">
        <f>'1.9 Neurocritical Care'!G6</f>
        <v>Not assessed</v>
      </c>
      <c r="C128" t="s">
        <v>2082</v>
      </c>
      <c r="D128">
        <v>6</v>
      </c>
    </row>
    <row r="129" spans="1:4" x14ac:dyDescent="0.35">
      <c r="A129" t="str">
        <f>'1.9 Neurocritical Care'!A7</f>
        <v>1.9 MS3</v>
      </c>
      <c r="B129" t="str">
        <f>'1.9 Neurocritical Care'!G7</f>
        <v>Not assessed</v>
      </c>
      <c r="C129" t="s">
        <v>2082</v>
      </c>
      <c r="D129">
        <v>7</v>
      </c>
    </row>
    <row r="130" spans="1:4" x14ac:dyDescent="0.35">
      <c r="A130" t="str">
        <f>'1.9 Neurocritical Care'!A8</f>
        <v>1.9 MS4</v>
      </c>
      <c r="B130" t="str">
        <f>'1.9 Neurocritical Care'!G8</f>
        <v>Not assessed</v>
      </c>
      <c r="C130" t="s">
        <v>2082</v>
      </c>
      <c r="D130">
        <v>8</v>
      </c>
    </row>
    <row r="131" spans="1:4" x14ac:dyDescent="0.35">
      <c r="A131" t="str">
        <f>'1.9 Neurocritical Care'!A9</f>
        <v>1.9 MS5</v>
      </c>
      <c r="B131" t="str">
        <f>'1.9 Neurocritical Care'!G9</f>
        <v>Not assessed</v>
      </c>
      <c r="C131" t="s">
        <v>2082</v>
      </c>
      <c r="D131">
        <v>9</v>
      </c>
    </row>
    <row r="132" spans="1:4" x14ac:dyDescent="0.35">
      <c r="A132" t="str">
        <f>'1.9 Neurocritical Care'!A10</f>
        <v>1.9 MS6</v>
      </c>
      <c r="B132" t="str">
        <f>'1.9 Neurocritical Care'!G10</f>
        <v>Not assessed</v>
      </c>
      <c r="C132" t="s">
        <v>2082</v>
      </c>
      <c r="D132">
        <v>10</v>
      </c>
    </row>
    <row r="133" spans="1:4" x14ac:dyDescent="0.35">
      <c r="A133" t="str">
        <f>'1.9 Neurocritical Care'!A11</f>
        <v>1.9 MS7</v>
      </c>
      <c r="B133" t="str">
        <f>'1.9 Neurocritical Care'!G11</f>
        <v>Not assessed</v>
      </c>
      <c r="C133" t="s">
        <v>2082</v>
      </c>
      <c r="D133">
        <v>11</v>
      </c>
    </row>
    <row r="134" spans="1:4" x14ac:dyDescent="0.35">
      <c r="A134" t="str">
        <f>'1.9 Neurocritical Care'!A12</f>
        <v>1.9 MS8</v>
      </c>
      <c r="B134" t="str">
        <f>'1.9 Neurocritical Care'!G12</f>
        <v>Not assessed</v>
      </c>
      <c r="C134" t="s">
        <v>2082</v>
      </c>
      <c r="D134">
        <v>12</v>
      </c>
    </row>
    <row r="135" spans="1:4" x14ac:dyDescent="0.35">
      <c r="A135" t="str">
        <f>'1.9 Neurocritical Care'!A13</f>
        <v>1.9 MS9</v>
      </c>
      <c r="B135" t="str">
        <f>'1.9 Neurocritical Care'!G13</f>
        <v>Not assessed</v>
      </c>
      <c r="C135" t="s">
        <v>2082</v>
      </c>
      <c r="D135">
        <v>13</v>
      </c>
    </row>
    <row r="136" spans="1:4" x14ac:dyDescent="0.35">
      <c r="A136" t="str">
        <f>'1.9 Neurocritical Care'!A14</f>
        <v>1.9 MS10</v>
      </c>
      <c r="B136" t="str">
        <f>'1.9 Neurocritical Care'!G14</f>
        <v>Not assessed</v>
      </c>
      <c r="C136" t="s">
        <v>2082</v>
      </c>
      <c r="D136">
        <v>14</v>
      </c>
    </row>
    <row r="137" spans="1:4" x14ac:dyDescent="0.35">
      <c r="A137" t="str">
        <f>'1.9 Neurocritical Care'!A15</f>
        <v>1.9 MS11</v>
      </c>
      <c r="B137" t="str">
        <f>'1.9 Neurocritical Care'!G15</f>
        <v>Not assessed</v>
      </c>
      <c r="C137" t="s">
        <v>2082</v>
      </c>
      <c r="D137">
        <v>15</v>
      </c>
    </row>
    <row r="138" spans="1:4" x14ac:dyDescent="0.35">
      <c r="A138" t="str">
        <f>'1.9 Neurocritical Care'!A16</f>
        <v>1.9 QR1</v>
      </c>
      <c r="B138" t="str">
        <f>'1.9 Neurocritical Care'!G16</f>
        <v>Not assessed</v>
      </c>
      <c r="C138" t="s">
        <v>2082</v>
      </c>
      <c r="D138">
        <v>16</v>
      </c>
    </row>
    <row r="139" spans="1:4" x14ac:dyDescent="0.35">
      <c r="A139" t="str">
        <f>'1.9 Neurocritical Care'!A17</f>
        <v>1.9 QR2</v>
      </c>
      <c r="B139" t="str">
        <f>'1.9 Neurocritical Care'!G17</f>
        <v>Not assessed</v>
      </c>
      <c r="C139" t="s">
        <v>2082</v>
      </c>
      <c r="D139">
        <v>17</v>
      </c>
    </row>
    <row r="140" spans="1:4" x14ac:dyDescent="0.35">
      <c r="A140" t="str">
        <f>'1.9 Neurocritical Care'!A18</f>
        <v>1.9 QR3</v>
      </c>
      <c r="B140" t="str">
        <f>'1.9 Neurocritical Care'!G18</f>
        <v>Not assessed</v>
      </c>
      <c r="C140" t="s">
        <v>2082</v>
      </c>
      <c r="D140">
        <v>18</v>
      </c>
    </row>
    <row r="141" spans="1:4" x14ac:dyDescent="0.35">
      <c r="A141" t="str">
        <f>'1.10 Burns Care'!A5</f>
        <v>1.10 MS1</v>
      </c>
      <c r="B141" t="str">
        <f>'1.10 Burns Care'!G5</f>
        <v>Not assessed</v>
      </c>
      <c r="C141" t="s">
        <v>2083</v>
      </c>
      <c r="D141">
        <v>5</v>
      </c>
    </row>
    <row r="142" spans="1:4" x14ac:dyDescent="0.35">
      <c r="A142" t="str">
        <f>'1.10 Burns Care'!A6</f>
        <v>1.10 MS2</v>
      </c>
      <c r="B142" t="str">
        <f>'1.10 Burns Care'!G6</f>
        <v>Not assessed</v>
      </c>
      <c r="C142" t="s">
        <v>2083</v>
      </c>
      <c r="D142">
        <v>6</v>
      </c>
    </row>
    <row r="143" spans="1:4" x14ac:dyDescent="0.35">
      <c r="A143" t="str">
        <f>'1.10 Burns Care'!A7</f>
        <v>1.10 MS3</v>
      </c>
      <c r="B143" t="str">
        <f>'1.10 Burns Care'!G7</f>
        <v>Not assessed</v>
      </c>
      <c r="C143" t="s">
        <v>2083</v>
      </c>
      <c r="D143">
        <v>7</v>
      </c>
    </row>
    <row r="144" spans="1:4" x14ac:dyDescent="0.35">
      <c r="A144" t="str">
        <f>'1.10 Burns Care'!A8</f>
        <v>1.10 MS4</v>
      </c>
      <c r="B144" t="str">
        <f>'1.10 Burns Care'!G8</f>
        <v>Not assessed</v>
      </c>
      <c r="C144" t="s">
        <v>2083</v>
      </c>
      <c r="D144">
        <v>8</v>
      </c>
    </row>
    <row r="145" spans="1:4" x14ac:dyDescent="0.35">
      <c r="A145" t="str">
        <f>'1.10 Burns Care'!A9</f>
        <v>1.10 MS5</v>
      </c>
      <c r="B145" t="str">
        <f>'1.10 Burns Care'!G9</f>
        <v>Not assessed</v>
      </c>
      <c r="C145" t="s">
        <v>2083</v>
      </c>
      <c r="D145">
        <v>9</v>
      </c>
    </row>
    <row r="146" spans="1:4" x14ac:dyDescent="0.35">
      <c r="A146" t="str">
        <f>'1.10 Burns Care'!A10</f>
        <v>1.10 MS6</v>
      </c>
      <c r="B146" t="str">
        <f>'1.10 Burns Care'!G10</f>
        <v>Not assessed</v>
      </c>
      <c r="C146" t="s">
        <v>2083</v>
      </c>
      <c r="D146">
        <v>10</v>
      </c>
    </row>
    <row r="147" spans="1:4" x14ac:dyDescent="0.35">
      <c r="A147" t="str">
        <f>'1.10 Burns Care'!A11</f>
        <v>1.10 QR1</v>
      </c>
      <c r="B147" t="str">
        <f>'1.10 Burns Care'!G11</f>
        <v>Not assessed</v>
      </c>
      <c r="C147" t="s">
        <v>2083</v>
      </c>
      <c r="D147">
        <v>11</v>
      </c>
    </row>
    <row r="148" spans="1:4" x14ac:dyDescent="0.35">
      <c r="A148" t="str">
        <f>'1.10 Burns Care'!A12</f>
        <v>1.10 QR2</v>
      </c>
      <c r="B148" t="str">
        <f>'1.10 Burns Care'!G12</f>
        <v>Not assessed</v>
      </c>
      <c r="C148" t="s">
        <v>2083</v>
      </c>
      <c r="D148">
        <v>12</v>
      </c>
    </row>
    <row r="149" spans="1:4" x14ac:dyDescent="0.35">
      <c r="A149" t="str">
        <f>'1.10 Burns Care'!A13</f>
        <v>1.10 QR3</v>
      </c>
      <c r="B149" t="str">
        <f>'1.10 Burns Care'!G13</f>
        <v>Not assessed</v>
      </c>
      <c r="C149" t="s">
        <v>2083</v>
      </c>
      <c r="D149">
        <v>13</v>
      </c>
    </row>
    <row r="150" spans="1:4" x14ac:dyDescent="0.35">
      <c r="A150" t="str">
        <f>'1.10 Burns Care'!A14</f>
        <v>1.10 QR4</v>
      </c>
      <c r="B150" t="str">
        <f>'1.10 Burns Care'!G14</f>
        <v>Not assessed</v>
      </c>
      <c r="C150" t="s">
        <v>2083</v>
      </c>
      <c r="D150">
        <v>14</v>
      </c>
    </row>
    <row r="151" spans="1:4" x14ac:dyDescent="0.35">
      <c r="A151" t="str">
        <f>'1.10 Burns Care'!A15</f>
        <v>1.10 QR5</v>
      </c>
      <c r="B151" t="str">
        <f>'1.10 Burns Care'!G15</f>
        <v>Not assessed</v>
      </c>
      <c r="C151" t="s">
        <v>2083</v>
      </c>
      <c r="D151">
        <v>15</v>
      </c>
    </row>
    <row r="152" spans="1:4" x14ac:dyDescent="0.35">
      <c r="A152" t="str">
        <f>'1.10 Burns Care'!A16</f>
        <v>1.10 QR6</v>
      </c>
      <c r="B152" t="str">
        <f>'1.10 Burns Care'!G16</f>
        <v>Not assessed</v>
      </c>
      <c r="C152" t="s">
        <v>2083</v>
      </c>
      <c r="D152">
        <v>16</v>
      </c>
    </row>
    <row r="153" spans="1:4" x14ac:dyDescent="0.35">
      <c r="A153" t="str">
        <f>'1.10 Burns Care'!A17</f>
        <v>1.10 QR7</v>
      </c>
      <c r="B153" t="str">
        <f>'1.10 Burns Care'!G17</f>
        <v>Not assessed</v>
      </c>
      <c r="C153" t="s">
        <v>2083</v>
      </c>
      <c r="D153">
        <v>17</v>
      </c>
    </row>
    <row r="154" spans="1:4" x14ac:dyDescent="0.35">
      <c r="A154" t="str">
        <f>'1.10 Burns Care'!A18</f>
        <v>1.10 QR8</v>
      </c>
      <c r="B154" t="str">
        <f>'1.10 Burns Care'!G18</f>
        <v>Not assessed</v>
      </c>
      <c r="C154" t="s">
        <v>2083</v>
      </c>
      <c r="D154">
        <v>18</v>
      </c>
    </row>
    <row r="155" spans="1:4" x14ac:dyDescent="0.35">
      <c r="A155" t="str">
        <f>'1.11 Smaller, Remote And Rural '!A5</f>
        <v>1.11 MS1</v>
      </c>
      <c r="B155" t="str">
        <f>'1.11 Smaller, Remote And Rural '!G5</f>
        <v>Not assessed</v>
      </c>
      <c r="C155" t="s">
        <v>2084</v>
      </c>
      <c r="D155">
        <v>5</v>
      </c>
    </row>
    <row r="156" spans="1:4" x14ac:dyDescent="0.35">
      <c r="A156" t="str">
        <f>'1.11 Smaller, Remote And Rural '!A6</f>
        <v>1.11 MS2</v>
      </c>
      <c r="B156" t="str">
        <f>'1.11 Smaller, Remote And Rural '!G6</f>
        <v>Not assessed</v>
      </c>
      <c r="C156" t="s">
        <v>2084</v>
      </c>
      <c r="D156">
        <v>6</v>
      </c>
    </row>
    <row r="157" spans="1:4" x14ac:dyDescent="0.35">
      <c r="A157" t="str">
        <f>'1.11 Smaller, Remote And Rural '!A7</f>
        <v>1.11 MS3</v>
      </c>
      <c r="B157" t="str">
        <f>'1.11 Smaller, Remote And Rural '!G7</f>
        <v>Not assessed</v>
      </c>
      <c r="C157" t="s">
        <v>2084</v>
      </c>
      <c r="D157">
        <v>7</v>
      </c>
    </row>
    <row r="158" spans="1:4" x14ac:dyDescent="0.35">
      <c r="A158" t="str">
        <f>'1.11 Smaller, Remote And Rural '!A8</f>
        <v>1.11 MS4</v>
      </c>
      <c r="B158" t="str">
        <f>'1.11 Smaller, Remote And Rural '!G8</f>
        <v>Not assessed</v>
      </c>
      <c r="C158" t="s">
        <v>2084</v>
      </c>
      <c r="D158">
        <v>8</v>
      </c>
    </row>
    <row r="159" spans="1:4" x14ac:dyDescent="0.35">
      <c r="A159" t="str">
        <f>'1.11 Smaller, Remote And Rural '!A9</f>
        <v>1.11 MS5</v>
      </c>
      <c r="B159" t="str">
        <f>'1.11 Smaller, Remote And Rural '!G9</f>
        <v>Not assessed</v>
      </c>
      <c r="C159" t="s">
        <v>2084</v>
      </c>
      <c r="D159">
        <v>9</v>
      </c>
    </row>
    <row r="160" spans="1:4" x14ac:dyDescent="0.35">
      <c r="A160" t="str">
        <f>'1.11 Smaller, Remote And Rural '!A10</f>
        <v>1.11 MS6</v>
      </c>
      <c r="B160" t="str">
        <f>'1.11 Smaller, Remote And Rural '!G10</f>
        <v>Not assessed</v>
      </c>
      <c r="C160" t="s">
        <v>2084</v>
      </c>
      <c r="D160">
        <v>10</v>
      </c>
    </row>
    <row r="161" spans="1:4" x14ac:dyDescent="0.35">
      <c r="A161" t="str">
        <f>'1.11 Smaller, Remote And Rural '!A11</f>
        <v>1.11 QR1</v>
      </c>
      <c r="B161" t="str">
        <f>'1.11 Smaller, Remote And Rural '!G11</f>
        <v>Not assessed</v>
      </c>
      <c r="C161" t="s">
        <v>2084</v>
      </c>
      <c r="D161">
        <v>11</v>
      </c>
    </row>
    <row r="162" spans="1:4" x14ac:dyDescent="0.35">
      <c r="A162" t="str">
        <f>'1.11 Smaller, Remote And Rural '!A12</f>
        <v>1.11 QR2</v>
      </c>
      <c r="B162" t="str">
        <f>'1.11 Smaller, Remote And Rural '!G12</f>
        <v>Not assessed</v>
      </c>
      <c r="C162" t="s">
        <v>2084</v>
      </c>
      <c r="D162">
        <v>12</v>
      </c>
    </row>
    <row r="163" spans="1:4" x14ac:dyDescent="0.35">
      <c r="A163" t="str">
        <f>'1.11 Smaller, Remote And Rural '!A13</f>
        <v>1.11 QR3</v>
      </c>
      <c r="B163" t="str">
        <f>'1.11 Smaller, Remote And Rural '!G13</f>
        <v>Not assessed</v>
      </c>
      <c r="C163" t="s">
        <v>2084</v>
      </c>
      <c r="D163">
        <v>13</v>
      </c>
    </row>
    <row r="164" spans="1:4" x14ac:dyDescent="0.35">
      <c r="A164" t="str">
        <f>'1.11 Smaller, Remote And Rural '!A14</f>
        <v>1.11 QR4</v>
      </c>
      <c r="B164" t="str">
        <f>'1.11 Smaller, Remote And Rural '!G14</f>
        <v>Not assessed</v>
      </c>
      <c r="C164" t="s">
        <v>2084</v>
      </c>
      <c r="D164">
        <v>14</v>
      </c>
    </row>
    <row r="165" spans="1:4" x14ac:dyDescent="0.35">
      <c r="A165" t="str">
        <f>'1.11 Smaller, Remote And Rural '!A15</f>
        <v>1.11 QR5</v>
      </c>
      <c r="B165" t="str">
        <f>'1.11 Smaller, Remote And Rural '!G15</f>
        <v>Not assessed</v>
      </c>
      <c r="C165" t="s">
        <v>2084</v>
      </c>
      <c r="D165">
        <v>15</v>
      </c>
    </row>
    <row r="166" spans="1:4" x14ac:dyDescent="0.35">
      <c r="A166" t="str">
        <f>'1.11 Smaller, Remote And Rural '!A16</f>
        <v>1.11 QR6</v>
      </c>
      <c r="B166" t="str">
        <f>'1.11 Smaller, Remote And Rural '!G16</f>
        <v>Not assessed</v>
      </c>
      <c r="C166" t="s">
        <v>2084</v>
      </c>
      <c r="D166">
        <v>16</v>
      </c>
    </row>
    <row r="167" spans="1:4" x14ac:dyDescent="0.35">
      <c r="A167" t="str">
        <f>'1.12 Enhanced Care'!A5</f>
        <v>1.12 MS1</v>
      </c>
      <c r="B167" t="str">
        <f>'1.12 Enhanced Care'!G5</f>
        <v>Not assessed</v>
      </c>
      <c r="C167" t="s">
        <v>2085</v>
      </c>
      <c r="D167">
        <v>5</v>
      </c>
    </row>
    <row r="168" spans="1:4" x14ac:dyDescent="0.35">
      <c r="A168" t="str">
        <f>'1.12 Enhanced Care'!A6</f>
        <v>1.12 MS2</v>
      </c>
      <c r="B168" t="str">
        <f>'1.12 Enhanced Care'!G6</f>
        <v>Not assessed</v>
      </c>
      <c r="C168" t="s">
        <v>2085</v>
      </c>
      <c r="D168">
        <v>6</v>
      </c>
    </row>
    <row r="169" spans="1:4" x14ac:dyDescent="0.35">
      <c r="A169" t="str">
        <f>'1.12 Enhanced Care'!A7</f>
        <v>1.12 MS3</v>
      </c>
      <c r="B169" t="str">
        <f>'1.12 Enhanced Care'!G7</f>
        <v>Not assessed</v>
      </c>
      <c r="C169" t="s">
        <v>2085</v>
      </c>
      <c r="D169">
        <v>7</v>
      </c>
    </row>
    <row r="170" spans="1:4" x14ac:dyDescent="0.35">
      <c r="A170" t="str">
        <f>'1.12 Enhanced Care'!A8</f>
        <v>1.12 MS4</v>
      </c>
      <c r="B170" t="str">
        <f>'1.12 Enhanced Care'!G8</f>
        <v>Not assessed</v>
      </c>
      <c r="C170" t="s">
        <v>2085</v>
      </c>
      <c r="D170">
        <v>8</v>
      </c>
    </row>
    <row r="171" spans="1:4" x14ac:dyDescent="0.35">
      <c r="A171" t="str">
        <f>'1.12 Enhanced Care'!A9</f>
        <v>1.12 MS5</v>
      </c>
      <c r="B171" t="str">
        <f>'1.12 Enhanced Care'!G9</f>
        <v>Not assessed</v>
      </c>
      <c r="C171" t="s">
        <v>2085</v>
      </c>
      <c r="D171">
        <v>9</v>
      </c>
    </row>
    <row r="172" spans="1:4" x14ac:dyDescent="0.35">
      <c r="A172" t="str">
        <f>'1.12 Enhanced Care'!A10</f>
        <v>1.12 MS6</v>
      </c>
      <c r="B172" t="str">
        <f>'1.12 Enhanced Care'!G10</f>
        <v>Not assessed</v>
      </c>
      <c r="C172" t="s">
        <v>2085</v>
      </c>
      <c r="D172">
        <v>10</v>
      </c>
    </row>
    <row r="173" spans="1:4" x14ac:dyDescent="0.35">
      <c r="A173" t="str">
        <f>'1.12 Enhanced Care'!A11</f>
        <v>1.12 MS7</v>
      </c>
      <c r="B173" t="str">
        <f>'1.12 Enhanced Care'!G11</f>
        <v>Not assessed</v>
      </c>
      <c r="C173" t="s">
        <v>2085</v>
      </c>
      <c r="D173">
        <v>11</v>
      </c>
    </row>
    <row r="174" spans="1:4" x14ac:dyDescent="0.35">
      <c r="A174" t="str">
        <f>'1.12 Enhanced Care'!A12</f>
        <v>1.12 MS8</v>
      </c>
      <c r="B174" t="str">
        <f>'1.12 Enhanced Care'!G12</f>
        <v>Not assessed</v>
      </c>
      <c r="C174" t="s">
        <v>2085</v>
      </c>
      <c r="D174">
        <v>12</v>
      </c>
    </row>
    <row r="175" spans="1:4" x14ac:dyDescent="0.35">
      <c r="A175" t="str">
        <f>'1.12 Enhanced Care'!A13</f>
        <v>1.12 MS9</v>
      </c>
      <c r="B175" t="str">
        <f>'1.12 Enhanced Care'!G13</f>
        <v>Not assessed</v>
      </c>
      <c r="C175" t="s">
        <v>2085</v>
      </c>
      <c r="D175">
        <v>13</v>
      </c>
    </row>
    <row r="176" spans="1:4" x14ac:dyDescent="0.35">
      <c r="A176" t="str">
        <f>'1.12 Enhanced Care'!A14</f>
        <v>1.12 MS10</v>
      </c>
      <c r="B176" t="str">
        <f>'1.12 Enhanced Care'!G14</f>
        <v>Not assessed</v>
      </c>
      <c r="C176" t="s">
        <v>2085</v>
      </c>
      <c r="D176">
        <v>14</v>
      </c>
    </row>
    <row r="177" spans="1:4" x14ac:dyDescent="0.35">
      <c r="A177" t="str">
        <f>'1.12 Enhanced Care'!A15</f>
        <v>1.12 MS11</v>
      </c>
      <c r="B177" t="str">
        <f>'1.12 Enhanced Care'!G15</f>
        <v>Not assessed</v>
      </c>
      <c r="C177" t="s">
        <v>2085</v>
      </c>
      <c r="D177">
        <v>15</v>
      </c>
    </row>
    <row r="178" spans="1:4" x14ac:dyDescent="0.35">
      <c r="A178" t="str">
        <f>'1.12 Enhanced Care'!A16</f>
        <v>1.12 MS12</v>
      </c>
      <c r="B178" t="str">
        <f>'1.12 Enhanced Care'!G16</f>
        <v>Not assessed</v>
      </c>
      <c r="C178" t="s">
        <v>2085</v>
      </c>
      <c r="D178">
        <v>16</v>
      </c>
    </row>
    <row r="179" spans="1:4" x14ac:dyDescent="0.35">
      <c r="A179" t="str">
        <f>'1.12 Enhanced Care'!A17</f>
        <v>1.12 QR1</v>
      </c>
      <c r="B179" t="str">
        <f>'1.12 Enhanced Care'!G17</f>
        <v>Not assessed</v>
      </c>
      <c r="C179" t="s">
        <v>2085</v>
      </c>
      <c r="D179">
        <v>17</v>
      </c>
    </row>
    <row r="180" spans="1:4" x14ac:dyDescent="0.35">
      <c r="A180" t="str">
        <f>'1.12 Enhanced Care'!A18</f>
        <v>1.12 QR2</v>
      </c>
      <c r="B180" t="str">
        <f>'1.12 Enhanced Care'!G18</f>
        <v>Not assessed</v>
      </c>
      <c r="C180" t="s">
        <v>2085</v>
      </c>
      <c r="D180">
        <v>18</v>
      </c>
    </row>
    <row r="181" spans="1:4" x14ac:dyDescent="0.35">
      <c r="A181" t="str">
        <f>'1.12 Enhanced Care'!A19</f>
        <v>1.12 QR3</v>
      </c>
      <c r="B181" t="str">
        <f>'1.12 Enhanced Care'!G19</f>
        <v>Not assessed</v>
      </c>
      <c r="C181" t="s">
        <v>2085</v>
      </c>
      <c r="D181">
        <v>19</v>
      </c>
    </row>
    <row r="182" spans="1:4" x14ac:dyDescent="0.35">
      <c r="A182" t="str">
        <f>'1.13 Interaction With Other Ser'!A5</f>
        <v>1.13 MS1</v>
      </c>
      <c r="B182" t="str">
        <f>'1.13 Interaction With Other Ser'!G5</f>
        <v>Not assessed</v>
      </c>
      <c r="C182" t="s">
        <v>2086</v>
      </c>
      <c r="D182">
        <v>5</v>
      </c>
    </row>
    <row r="183" spans="1:4" x14ac:dyDescent="0.35">
      <c r="A183" t="str">
        <f>'1.13 Interaction With Other Ser'!A6</f>
        <v>1.13 MS2</v>
      </c>
      <c r="B183" t="str">
        <f>'1.13 Interaction With Other Ser'!G6</f>
        <v>Not assessed</v>
      </c>
      <c r="C183" t="s">
        <v>2086</v>
      </c>
      <c r="D183">
        <v>6</v>
      </c>
    </row>
    <row r="184" spans="1:4" x14ac:dyDescent="0.35">
      <c r="A184" t="str">
        <f>'1.13 Interaction With Other Ser'!A7</f>
        <v>1.13 MS3</v>
      </c>
      <c r="B184" t="str">
        <f>'1.13 Interaction With Other Ser'!G7</f>
        <v>Not assessed</v>
      </c>
      <c r="C184" t="s">
        <v>2086</v>
      </c>
      <c r="D184">
        <v>7</v>
      </c>
    </row>
    <row r="185" spans="1:4" x14ac:dyDescent="0.35">
      <c r="A185" t="str">
        <f>'1.13 Interaction With Other Ser'!A8</f>
        <v>1.13 MS4</v>
      </c>
      <c r="B185" t="str">
        <f>'1.13 Interaction With Other Ser'!G8</f>
        <v>Not assessed</v>
      </c>
      <c r="C185" t="s">
        <v>2086</v>
      </c>
      <c r="D185">
        <v>8</v>
      </c>
    </row>
    <row r="186" spans="1:4" x14ac:dyDescent="0.35">
      <c r="A186" t="str">
        <f>'1.13 Interaction With Other Ser'!A9</f>
        <v>1.13 MS5</v>
      </c>
      <c r="B186" t="str">
        <f>'1.13 Interaction With Other Ser'!G9</f>
        <v>Not assessed</v>
      </c>
      <c r="C186" t="s">
        <v>2086</v>
      </c>
      <c r="D186">
        <v>9</v>
      </c>
    </row>
    <row r="187" spans="1:4" x14ac:dyDescent="0.35">
      <c r="A187" t="str">
        <f>'1.13 Interaction With Other Ser'!A10</f>
        <v>1.13 MS6</v>
      </c>
      <c r="B187" t="str">
        <f>'1.13 Interaction With Other Ser'!G10</f>
        <v>Not assessed</v>
      </c>
      <c r="C187" t="s">
        <v>2086</v>
      </c>
      <c r="D187">
        <v>10</v>
      </c>
    </row>
    <row r="188" spans="1:4" x14ac:dyDescent="0.35">
      <c r="A188" t="str">
        <f>'1.13 Interaction With Other Ser'!A11</f>
        <v>1.13 MS7</v>
      </c>
      <c r="B188" t="str">
        <f>'1.13 Interaction With Other Ser'!G11</f>
        <v>Not assessed</v>
      </c>
      <c r="C188" t="s">
        <v>2086</v>
      </c>
      <c r="D188">
        <v>11</v>
      </c>
    </row>
    <row r="189" spans="1:4" x14ac:dyDescent="0.35">
      <c r="A189" t="str">
        <f>'1.13 Interaction With Other Ser'!A12</f>
        <v>1.13 MS8</v>
      </c>
      <c r="B189" t="str">
        <f>'1.13 Interaction With Other Ser'!G12</f>
        <v>Not assessed</v>
      </c>
      <c r="C189" t="s">
        <v>2086</v>
      </c>
      <c r="D189">
        <v>12</v>
      </c>
    </row>
    <row r="190" spans="1:4" x14ac:dyDescent="0.35">
      <c r="A190" t="str">
        <f>'1.13 Interaction With Other Ser'!A13</f>
        <v>1.13 QR1</v>
      </c>
      <c r="B190" t="str">
        <f>'1.13 Interaction With Other Ser'!G13</f>
        <v>Not assessed</v>
      </c>
      <c r="C190" t="s">
        <v>2086</v>
      </c>
      <c r="D190">
        <v>13</v>
      </c>
    </row>
    <row r="191" spans="1:4" x14ac:dyDescent="0.35">
      <c r="A191" t="str">
        <f>'1.13 Interaction With Other Ser'!A14</f>
        <v>1.13 QR2</v>
      </c>
      <c r="B191" t="str">
        <f>'1.13 Interaction With Other Ser'!G14</f>
        <v>Not assessed</v>
      </c>
      <c r="C191" t="s">
        <v>2086</v>
      </c>
      <c r="D191">
        <v>14</v>
      </c>
    </row>
    <row r="192" spans="1:4" x14ac:dyDescent="0.35">
      <c r="A192" t="str">
        <f>'1.13 Interaction With Other Ser'!A15</f>
        <v>1.13 QR3</v>
      </c>
      <c r="B192" t="str">
        <f>'1.13 Interaction With Other Ser'!G15</f>
        <v>Not assessed</v>
      </c>
      <c r="C192" t="s">
        <v>2086</v>
      </c>
      <c r="D192">
        <v>15</v>
      </c>
    </row>
    <row r="193" spans="1:4" x14ac:dyDescent="0.35">
      <c r="A193" t="str">
        <f>'1.14 Prolonged Mechanical Venti'!A5</f>
        <v>1.14 MS1</v>
      </c>
      <c r="B193" t="str">
        <f>'1.14 Prolonged Mechanical Venti'!G5</f>
        <v>Not assessed</v>
      </c>
      <c r="C193" t="s">
        <v>2087</v>
      </c>
      <c r="D193">
        <v>5</v>
      </c>
    </row>
    <row r="194" spans="1:4" x14ac:dyDescent="0.35">
      <c r="A194" t="str">
        <f>'1.14 Prolonged Mechanical Venti'!A6</f>
        <v>1.14 MS2</v>
      </c>
      <c r="B194" t="str">
        <f>'1.14 Prolonged Mechanical Venti'!G6</f>
        <v>Not assessed</v>
      </c>
      <c r="C194" t="s">
        <v>2087</v>
      </c>
      <c r="D194">
        <v>6</v>
      </c>
    </row>
    <row r="195" spans="1:4" x14ac:dyDescent="0.35">
      <c r="A195" t="str">
        <f>'1.14 Prolonged Mechanical Venti'!A7</f>
        <v>1.14 MS3</v>
      </c>
      <c r="B195" t="str">
        <f>'1.14 Prolonged Mechanical Venti'!G7</f>
        <v>Not assessed</v>
      </c>
      <c r="C195" t="s">
        <v>2087</v>
      </c>
      <c r="D195">
        <v>7</v>
      </c>
    </row>
    <row r="196" spans="1:4" x14ac:dyDescent="0.35">
      <c r="A196" t="str">
        <f>'1.14 Prolonged Mechanical Venti'!A8</f>
        <v>1.14 MS4</v>
      </c>
      <c r="B196" t="str">
        <f>'1.14 Prolonged Mechanical Venti'!G8</f>
        <v>Not assessed</v>
      </c>
      <c r="C196" t="s">
        <v>2087</v>
      </c>
      <c r="D196">
        <v>8</v>
      </c>
    </row>
    <row r="197" spans="1:4" x14ac:dyDescent="0.35">
      <c r="A197" t="str">
        <f>'1.14 Prolonged Mechanical Venti'!A9</f>
        <v>1.14 QR1</v>
      </c>
      <c r="B197" t="str">
        <f>'1.14 Prolonged Mechanical Venti'!G9</f>
        <v>Not assessed</v>
      </c>
      <c r="C197" t="s">
        <v>2087</v>
      </c>
      <c r="D197">
        <v>9</v>
      </c>
    </row>
    <row r="198" spans="1:4" x14ac:dyDescent="0.35">
      <c r="A198" t="str">
        <f>'1.14 Prolonged Mechanical Venti'!A10</f>
        <v>1.14 QR2</v>
      </c>
      <c r="B198" t="str">
        <f>'1.14 Prolonged Mechanical Venti'!G10</f>
        <v>Not assessed</v>
      </c>
      <c r="C198" t="s">
        <v>2087</v>
      </c>
      <c r="D198">
        <v>10</v>
      </c>
    </row>
    <row r="199" spans="1:4" x14ac:dyDescent="0.35">
      <c r="A199" t="str">
        <f>'1.14 Prolonged Mechanical Venti'!A11</f>
        <v>1.14 QR3</v>
      </c>
      <c r="B199" t="str">
        <f>'1.14 Prolonged Mechanical Venti'!G11</f>
        <v>Not assessed</v>
      </c>
      <c r="C199" t="s">
        <v>2087</v>
      </c>
      <c r="D199">
        <v>11</v>
      </c>
    </row>
    <row r="200" spans="1:4" x14ac:dyDescent="0.35">
      <c r="A200" t="str">
        <f>'1.14 Prolonged Mechanical Venti'!A12</f>
        <v>1.14 QR4</v>
      </c>
      <c r="B200" t="str">
        <f>'1.14 Prolonged Mechanical Venti'!G12</f>
        <v>Not assessed</v>
      </c>
      <c r="C200" t="s">
        <v>2087</v>
      </c>
      <c r="D200">
        <v>12</v>
      </c>
    </row>
    <row r="201" spans="1:4" x14ac:dyDescent="0.35">
      <c r="A201" t="str">
        <f>'1.14 Prolonged Mechanical Venti'!A13</f>
        <v>1.14 QR5</v>
      </c>
      <c r="B201" t="str">
        <f>'1.14 Prolonged Mechanical Venti'!G13</f>
        <v>Not assessed</v>
      </c>
      <c r="C201" t="s">
        <v>2087</v>
      </c>
      <c r="D201">
        <v>13</v>
      </c>
    </row>
    <row r="202" spans="1:4" x14ac:dyDescent="0.35">
      <c r="A202" t="str">
        <f>'1.14 Prolonged Mechanical Venti'!A14</f>
        <v>1.14 QR6</v>
      </c>
      <c r="B202" t="str">
        <f>'1.14 Prolonged Mechanical Venti'!G14</f>
        <v>Not assessed</v>
      </c>
      <c r="C202" t="s">
        <v>2087</v>
      </c>
      <c r="D202">
        <v>14</v>
      </c>
    </row>
    <row r="203" spans="1:4" x14ac:dyDescent="0.35">
      <c r="A203" t="str">
        <f>'1.15 Critical Care Networks'!A5</f>
        <v>1.15 MS1</v>
      </c>
      <c r="B203" t="str">
        <f>'1.15 Critical Care Networks'!G5</f>
        <v>Not assessed</v>
      </c>
      <c r="C203" t="s">
        <v>2088</v>
      </c>
      <c r="D203">
        <v>5</v>
      </c>
    </row>
    <row r="204" spans="1:4" x14ac:dyDescent="0.35">
      <c r="A204" t="str">
        <f>'1.15 Critical Care Networks'!A6</f>
        <v>1.15 MS2</v>
      </c>
      <c r="B204" t="str">
        <f>'1.15 Critical Care Networks'!G6</f>
        <v>Not assessed</v>
      </c>
      <c r="C204" t="s">
        <v>2088</v>
      </c>
      <c r="D204">
        <v>6</v>
      </c>
    </row>
    <row r="205" spans="1:4" x14ac:dyDescent="0.35">
      <c r="A205" t="str">
        <f>'1.15 Critical Care Networks'!A7</f>
        <v>1.15 MS3</v>
      </c>
      <c r="B205" t="str">
        <f>'1.15 Critical Care Networks'!G7</f>
        <v>Not assessed</v>
      </c>
      <c r="C205" t="s">
        <v>2088</v>
      </c>
      <c r="D205">
        <v>7</v>
      </c>
    </row>
    <row r="206" spans="1:4" x14ac:dyDescent="0.35">
      <c r="A206" t="str">
        <f>'1.15 Critical Care Networks'!A8</f>
        <v>1.15 MS4</v>
      </c>
      <c r="B206" t="str">
        <f>'1.15 Critical Care Networks'!G8</f>
        <v>Not assessed</v>
      </c>
      <c r="C206" t="s">
        <v>2088</v>
      </c>
      <c r="D206">
        <v>8</v>
      </c>
    </row>
    <row r="207" spans="1:4" x14ac:dyDescent="0.35">
      <c r="A207" t="str">
        <f>'1.15 Critical Care Networks'!A9</f>
        <v>1.15 MS5</v>
      </c>
      <c r="B207" t="str">
        <f>'1.15 Critical Care Networks'!G9</f>
        <v>Not assessed</v>
      </c>
      <c r="C207" t="s">
        <v>2088</v>
      </c>
      <c r="D207">
        <v>9</v>
      </c>
    </row>
    <row r="208" spans="1:4" x14ac:dyDescent="0.35">
      <c r="A208" t="str">
        <f>'1.15 Critical Care Networks'!A10</f>
        <v>1.15 MS6</v>
      </c>
      <c r="B208" t="str">
        <f>'1.15 Critical Care Networks'!G10</f>
        <v>Not assessed</v>
      </c>
      <c r="C208" t="s">
        <v>2088</v>
      </c>
      <c r="D208">
        <v>10</v>
      </c>
    </row>
    <row r="209" spans="1:4" x14ac:dyDescent="0.35">
      <c r="A209" t="str">
        <f>'1.15 Critical Care Networks'!A11</f>
        <v>1.15 MS7</v>
      </c>
      <c r="B209" t="str">
        <f>'1.15 Critical Care Networks'!G11</f>
        <v>Not assessed</v>
      </c>
      <c r="C209" t="s">
        <v>2088</v>
      </c>
      <c r="D209">
        <v>11</v>
      </c>
    </row>
    <row r="210" spans="1:4" x14ac:dyDescent="0.35">
      <c r="A210" t="str">
        <f>'1.15 Critical Care Networks'!A12</f>
        <v>1.15 MS8</v>
      </c>
      <c r="B210" t="str">
        <f>'1.15 Critical Care Networks'!G12</f>
        <v>Not assessed</v>
      </c>
      <c r="C210" t="s">
        <v>2088</v>
      </c>
      <c r="D210">
        <v>12</v>
      </c>
    </row>
    <row r="211" spans="1:4" x14ac:dyDescent="0.35">
      <c r="A211" t="str">
        <f>'1.15 Critical Care Networks'!A13</f>
        <v>1.15 QR1</v>
      </c>
      <c r="B211" t="str">
        <f>'1.15 Critical Care Networks'!G13</f>
        <v>Not assessed</v>
      </c>
      <c r="C211" t="s">
        <v>2088</v>
      </c>
      <c r="D211">
        <v>13</v>
      </c>
    </row>
    <row r="212" spans="1:4" x14ac:dyDescent="0.35">
      <c r="A212" t="str">
        <f>'1.15 Critical Care Networks'!A14</f>
        <v>1.15 QR2</v>
      </c>
      <c r="B212" t="str">
        <f>'1.15 Critical Care Networks'!G14</f>
        <v>Not assessed</v>
      </c>
      <c r="C212" t="s">
        <v>2088</v>
      </c>
      <c r="D212">
        <v>14</v>
      </c>
    </row>
    <row r="213" spans="1:4" x14ac:dyDescent="0.35">
      <c r="A213" t="str">
        <f>'1.15 Critical Care Networks'!A15</f>
        <v>1.15 QR3</v>
      </c>
      <c r="B213" t="str">
        <f>'1.15 Critical Care Networks'!G15</f>
        <v>Not assessed</v>
      </c>
      <c r="C213" t="s">
        <v>2088</v>
      </c>
      <c r="D213">
        <v>15</v>
      </c>
    </row>
    <row r="214" spans="1:4" x14ac:dyDescent="0.35">
      <c r="A214" t="str">
        <f>'1.15 Critical Care Networks'!A16</f>
        <v>1.15 QR4</v>
      </c>
      <c r="B214" t="str">
        <f>'1.15 Critical Care Networks'!G16</f>
        <v>Not assessed</v>
      </c>
      <c r="C214" t="s">
        <v>2088</v>
      </c>
      <c r="D214">
        <v>16</v>
      </c>
    </row>
    <row r="215" spans="1:4" x14ac:dyDescent="0.35">
      <c r="A215" t="str">
        <f>'1.16 Commissioning (England)'!A5</f>
        <v>1.16 MS1</v>
      </c>
      <c r="B215" t="str">
        <f>'1.16 Commissioning (England)'!G5</f>
        <v>Not assessed</v>
      </c>
      <c r="C215" t="s">
        <v>2089</v>
      </c>
      <c r="D215">
        <v>5</v>
      </c>
    </row>
    <row r="216" spans="1:4" x14ac:dyDescent="0.35">
      <c r="A216" t="str">
        <f>'1.16 Commissioning (England)'!A6</f>
        <v>1.16 MS2</v>
      </c>
      <c r="B216" t="str">
        <f>'1.16 Commissioning (England)'!G6</f>
        <v>Not assessed</v>
      </c>
      <c r="C216" t="s">
        <v>2089</v>
      </c>
      <c r="D216">
        <v>6</v>
      </c>
    </row>
    <row r="217" spans="1:4" x14ac:dyDescent="0.35">
      <c r="A217" t="str">
        <f>'1.16 Commissioning (England)'!A7</f>
        <v>1.16 MS3</v>
      </c>
      <c r="B217" t="str">
        <f>'1.16 Commissioning (England)'!G7</f>
        <v>Not assessed</v>
      </c>
      <c r="C217" t="s">
        <v>2089</v>
      </c>
      <c r="D217">
        <v>7</v>
      </c>
    </row>
    <row r="218" spans="1:4" x14ac:dyDescent="0.35">
      <c r="A218" t="str">
        <f>'1.16 Commissioning (England)'!A8</f>
        <v>1.16 MS4</v>
      </c>
      <c r="B218" t="str">
        <f>'1.16 Commissioning (England)'!G8</f>
        <v>Not assessed</v>
      </c>
      <c r="C218" t="s">
        <v>2089</v>
      </c>
      <c r="D218">
        <v>8</v>
      </c>
    </row>
    <row r="219" spans="1:4" x14ac:dyDescent="0.35">
      <c r="A219" t="str">
        <f>'1.16 Commissioning (England)'!A9</f>
        <v>1.16 MS5</v>
      </c>
      <c r="B219" t="str">
        <f>'1.16 Commissioning (England)'!G9</f>
        <v>Not assessed</v>
      </c>
      <c r="C219" t="s">
        <v>2089</v>
      </c>
      <c r="D219">
        <v>9</v>
      </c>
    </row>
    <row r="220" spans="1:4" x14ac:dyDescent="0.35">
      <c r="A220" t="str">
        <f>'1.16 Commissioning (England)'!A10</f>
        <v>1.16 MS6</v>
      </c>
      <c r="B220" t="str">
        <f>'1.16 Commissioning (England)'!G10</f>
        <v>Not assessed</v>
      </c>
      <c r="C220" t="s">
        <v>2089</v>
      </c>
      <c r="D220">
        <v>10</v>
      </c>
    </row>
    <row r="221" spans="1:4" x14ac:dyDescent="0.35">
      <c r="A221" t="str">
        <f>'1.16 Commissioning (England)'!A11</f>
        <v>1.16 MS7</v>
      </c>
      <c r="B221" t="str">
        <f>'1.16 Commissioning (England)'!G11</f>
        <v>Not assessed</v>
      </c>
      <c r="C221" t="s">
        <v>2089</v>
      </c>
      <c r="D221">
        <v>11</v>
      </c>
    </row>
    <row r="222" spans="1:4" x14ac:dyDescent="0.35">
      <c r="A222" t="str">
        <f>'1.16 Commissioning (England)'!A12</f>
        <v>1.16 QR1</v>
      </c>
      <c r="B222" t="str">
        <f>'1.16 Commissioning (England)'!G12</f>
        <v>Not assessed</v>
      </c>
      <c r="C222" t="s">
        <v>2089</v>
      </c>
      <c r="D222">
        <v>12</v>
      </c>
    </row>
    <row r="223" spans="1:4" x14ac:dyDescent="0.35">
      <c r="A223" t="str">
        <f>'1.16 Commissioning (England)'!A13</f>
        <v>1.16 QR2</v>
      </c>
      <c r="B223" t="str">
        <f>'1.16 Commissioning (England)'!G13</f>
        <v>Not assessed</v>
      </c>
      <c r="C223" t="s">
        <v>2089</v>
      </c>
      <c r="D223">
        <v>13</v>
      </c>
    </row>
    <row r="224" spans="1:4" x14ac:dyDescent="0.35">
      <c r="A224" t="str">
        <f>'1.16 Commissioning (England)'!A14</f>
        <v>1.16 QR3</v>
      </c>
      <c r="B224" t="str">
        <f>'1.16 Commissioning (England)'!G14</f>
        <v>Not assessed</v>
      </c>
      <c r="C224" t="s">
        <v>2089</v>
      </c>
      <c r="D224">
        <v>14</v>
      </c>
    </row>
    <row r="225" spans="1:4" x14ac:dyDescent="0.35">
      <c r="A225" t="str">
        <f>'1.17 Commissioning (Scotland, W'!A5</f>
        <v>1.17 MS1</v>
      </c>
      <c r="B225" t="str">
        <f>'1.17 Commissioning (Scotland, W'!G5</f>
        <v>Not assessed</v>
      </c>
      <c r="C225" t="s">
        <v>2090</v>
      </c>
      <c r="D225">
        <v>5</v>
      </c>
    </row>
    <row r="226" spans="1:4" x14ac:dyDescent="0.35">
      <c r="A226" t="str">
        <f>'1.17 Commissioning (Scotland, W'!A6</f>
        <v>1.17 MS2</v>
      </c>
      <c r="B226" t="str">
        <f>'1.17 Commissioning (Scotland, W'!G6</f>
        <v>Not assessed</v>
      </c>
      <c r="C226" t="s">
        <v>2090</v>
      </c>
      <c r="D226">
        <v>6</v>
      </c>
    </row>
    <row r="227" spans="1:4" x14ac:dyDescent="0.35">
      <c r="A227" t="str">
        <f>'1.17 Commissioning (Scotland, W'!A7</f>
        <v>1.17 MS3</v>
      </c>
      <c r="B227" t="str">
        <f>'1.17 Commissioning (Scotland, W'!G7</f>
        <v>Not assessed</v>
      </c>
      <c r="C227" t="s">
        <v>2090</v>
      </c>
      <c r="D227">
        <v>7</v>
      </c>
    </row>
    <row r="228" spans="1:4" x14ac:dyDescent="0.35">
      <c r="A228" t="str">
        <f>'1.17 Commissioning (Scotland, W'!A8</f>
        <v>1.17 MS4</v>
      </c>
      <c r="B228" t="str">
        <f>'1.17 Commissioning (Scotland, W'!G8</f>
        <v>Not assessed</v>
      </c>
      <c r="C228" t="s">
        <v>2090</v>
      </c>
      <c r="D228">
        <v>8</v>
      </c>
    </row>
    <row r="229" spans="1:4" x14ac:dyDescent="0.35">
      <c r="A229" t="str">
        <f>'1.17 Commissioning (Scotland, W'!A9</f>
        <v>1.17 MS5</v>
      </c>
      <c r="B229" t="str">
        <f>'1.17 Commissioning (Scotland, W'!G9</f>
        <v>Not assessed</v>
      </c>
      <c r="C229" t="s">
        <v>2090</v>
      </c>
      <c r="D229">
        <v>9</v>
      </c>
    </row>
    <row r="230" spans="1:4" x14ac:dyDescent="0.35">
      <c r="A230" t="str">
        <f>'1.17 Commissioning (Scotland, W'!A10</f>
        <v>1.17 QR1</v>
      </c>
      <c r="B230" t="str">
        <f>'1.17 Commissioning (Scotland, W'!G10</f>
        <v>Not assessed</v>
      </c>
      <c r="C230" t="s">
        <v>2090</v>
      </c>
      <c r="D230">
        <v>10</v>
      </c>
    </row>
    <row r="231" spans="1:4" x14ac:dyDescent="0.35">
      <c r="A231" t="str">
        <f>'1.17 Commissioning (Scotland, W'!A11</f>
        <v>1.17 QR2</v>
      </c>
      <c r="B231" t="str">
        <f>'1.17 Commissioning (Scotland, W'!G11</f>
        <v>Not assessed</v>
      </c>
      <c r="C231" t="s">
        <v>2090</v>
      </c>
      <c r="D231">
        <v>11</v>
      </c>
    </row>
    <row r="232" spans="1:4" x14ac:dyDescent="0.35">
      <c r="A232" t="str">
        <f>'1.17 Commissioning (Scotland, W'!A12</f>
        <v>1.17 QR3</v>
      </c>
      <c r="B232" t="str">
        <f>'1.17 Commissioning (Scotland, W'!G12</f>
        <v>Not assessed</v>
      </c>
      <c r="C232" t="s">
        <v>2090</v>
      </c>
      <c r="D232">
        <v>12</v>
      </c>
    </row>
    <row r="233" spans="1:4" x14ac:dyDescent="0.35">
      <c r="A233" t="str">
        <f>'2.1 Consultant Staffing'!A5</f>
        <v>2.1 MS1</v>
      </c>
      <c r="B233" t="str">
        <f>'2.1 Consultant Staffing'!G5</f>
        <v>Not assessed</v>
      </c>
      <c r="C233" t="s">
        <v>2091</v>
      </c>
      <c r="D233">
        <v>5</v>
      </c>
    </row>
    <row r="234" spans="1:4" x14ac:dyDescent="0.35">
      <c r="A234" t="str">
        <f>'2.1 Consultant Staffing'!A6</f>
        <v>2.1 MS2</v>
      </c>
      <c r="B234" t="str">
        <f>'2.1 Consultant Staffing'!G6</f>
        <v>Not assessed</v>
      </c>
      <c r="C234" t="s">
        <v>2091</v>
      </c>
      <c r="D234">
        <v>6</v>
      </c>
    </row>
    <row r="235" spans="1:4" x14ac:dyDescent="0.35">
      <c r="A235" t="str">
        <f>'2.1 Consultant Staffing'!A7</f>
        <v>2.1 MS3</v>
      </c>
      <c r="B235" t="str">
        <f>'2.1 Consultant Staffing'!G7</f>
        <v>Not assessed</v>
      </c>
      <c r="C235" t="s">
        <v>2091</v>
      </c>
      <c r="D235">
        <v>7</v>
      </c>
    </row>
    <row r="236" spans="1:4" x14ac:dyDescent="0.35">
      <c r="A236" t="str">
        <f>'2.1 Consultant Staffing'!A8</f>
        <v>2.1 MS4</v>
      </c>
      <c r="B236" t="str">
        <f>'2.1 Consultant Staffing'!G8</f>
        <v>Not assessed</v>
      </c>
      <c r="C236" t="s">
        <v>2091</v>
      </c>
      <c r="D236">
        <v>8</v>
      </c>
    </row>
    <row r="237" spans="1:4" x14ac:dyDescent="0.35">
      <c r="A237" t="str">
        <f>'2.1 Consultant Staffing'!A9</f>
        <v>2.1 MS5</v>
      </c>
      <c r="B237" t="str">
        <f>'2.1 Consultant Staffing'!G9</f>
        <v>Not assessed</v>
      </c>
      <c r="C237" t="s">
        <v>2091</v>
      </c>
      <c r="D237">
        <v>9</v>
      </c>
    </row>
    <row r="238" spans="1:4" x14ac:dyDescent="0.35">
      <c r="A238" t="str">
        <f>'2.1 Consultant Staffing'!A10</f>
        <v>2.1 MS6</v>
      </c>
      <c r="B238" t="str">
        <f>'2.1 Consultant Staffing'!G10</f>
        <v>Not assessed</v>
      </c>
      <c r="C238" t="s">
        <v>2091</v>
      </c>
      <c r="D238">
        <v>10</v>
      </c>
    </row>
    <row r="239" spans="1:4" x14ac:dyDescent="0.35">
      <c r="A239" t="str">
        <f>'2.1 Consultant Staffing'!A11</f>
        <v>2.1 MS7</v>
      </c>
      <c r="B239" t="str">
        <f>'2.1 Consultant Staffing'!G11</f>
        <v>Not assessed</v>
      </c>
      <c r="C239" t="s">
        <v>2091</v>
      </c>
      <c r="D239">
        <v>11</v>
      </c>
    </row>
    <row r="240" spans="1:4" x14ac:dyDescent="0.35">
      <c r="A240" t="str">
        <f>'2.1 Consultant Staffing'!A12</f>
        <v>2.1 MS8</v>
      </c>
      <c r="B240" t="str">
        <f>'2.1 Consultant Staffing'!G12</f>
        <v>Not assessed</v>
      </c>
      <c r="C240" t="s">
        <v>2091</v>
      </c>
      <c r="D240">
        <v>12</v>
      </c>
    </row>
    <row r="241" spans="1:4" x14ac:dyDescent="0.35">
      <c r="A241" t="str">
        <f>'2.1 Consultant Staffing'!A13</f>
        <v>2.1 MS9</v>
      </c>
      <c r="B241" t="str">
        <f>'2.1 Consultant Staffing'!G13</f>
        <v>Not assessed</v>
      </c>
      <c r="C241" t="s">
        <v>2091</v>
      </c>
      <c r="D241">
        <v>13</v>
      </c>
    </row>
    <row r="242" spans="1:4" x14ac:dyDescent="0.35">
      <c r="A242" t="str">
        <f>'2.1 Consultant Staffing'!A14</f>
        <v>2.1 MS10</v>
      </c>
      <c r="B242" t="str">
        <f>'2.1 Consultant Staffing'!G14</f>
        <v>Not assessed</v>
      </c>
      <c r="C242" t="s">
        <v>2091</v>
      </c>
      <c r="D242">
        <v>14</v>
      </c>
    </row>
    <row r="243" spans="1:4" x14ac:dyDescent="0.35">
      <c r="A243" t="str">
        <f>'2.1 Consultant Staffing'!A15</f>
        <v>2.1 MS11</v>
      </c>
      <c r="B243" t="str">
        <f>'2.1 Consultant Staffing'!G15</f>
        <v>Not assessed</v>
      </c>
      <c r="C243" t="s">
        <v>2091</v>
      </c>
      <c r="D243">
        <v>15</v>
      </c>
    </row>
    <row r="244" spans="1:4" x14ac:dyDescent="0.35">
      <c r="A244" t="str">
        <f>'2.1 Consultant Staffing'!A16</f>
        <v>2.1 QR1</v>
      </c>
      <c r="B244" t="str">
        <f>'2.1 Consultant Staffing'!G16</f>
        <v>Not assessed</v>
      </c>
      <c r="C244" t="s">
        <v>2091</v>
      </c>
      <c r="D244">
        <v>16</v>
      </c>
    </row>
    <row r="245" spans="1:4" x14ac:dyDescent="0.35">
      <c r="A245" t="str">
        <f>'2.1 Consultant Staffing'!A17</f>
        <v>2.1 QR2</v>
      </c>
      <c r="B245" t="str">
        <f>'2.1 Consultant Staffing'!G17</f>
        <v>Not assessed</v>
      </c>
      <c r="C245" t="s">
        <v>2091</v>
      </c>
      <c r="D245">
        <v>17</v>
      </c>
    </row>
    <row r="246" spans="1:4" x14ac:dyDescent="0.35">
      <c r="A246" t="str">
        <f>'2.1 Consultant Staffing'!A18</f>
        <v>2.1 QR3</v>
      </c>
      <c r="B246" t="str">
        <f>'2.1 Consultant Staffing'!G18</f>
        <v>Not assessed</v>
      </c>
      <c r="C246" t="s">
        <v>2091</v>
      </c>
      <c r="D246">
        <v>18</v>
      </c>
    </row>
    <row r="247" spans="1:4" x14ac:dyDescent="0.35">
      <c r="A247" t="str">
        <f>'2.1 Consultant Staffing'!A19</f>
        <v>2.1 QR4</v>
      </c>
      <c r="B247" t="str">
        <f>'2.1 Consultant Staffing'!G19</f>
        <v>Not assessed</v>
      </c>
      <c r="C247" t="s">
        <v>2091</v>
      </c>
      <c r="D247">
        <v>19</v>
      </c>
    </row>
    <row r="248" spans="1:4" x14ac:dyDescent="0.35">
      <c r="A248" t="str">
        <f>'2.1 Consultant Staffing'!A20</f>
        <v>2.1 QR5</v>
      </c>
      <c r="B248" t="str">
        <f>'2.1 Consultant Staffing'!G20</f>
        <v>Not assessed</v>
      </c>
      <c r="C248" t="s">
        <v>2091</v>
      </c>
      <c r="D248">
        <v>20</v>
      </c>
    </row>
    <row r="249" spans="1:4" x14ac:dyDescent="0.35">
      <c r="A249" t="str">
        <f>'2.1 Consultant Staffing'!A21</f>
        <v>2.1 QR6</v>
      </c>
      <c r="B249" t="str">
        <f>'2.1 Consultant Staffing'!G21</f>
        <v>Not assessed</v>
      </c>
      <c r="C249" t="s">
        <v>2091</v>
      </c>
      <c r="D249">
        <v>21</v>
      </c>
    </row>
    <row r="250" spans="1:4" x14ac:dyDescent="0.35">
      <c r="A250" t="str">
        <f>'2.1 Consultant Staffing'!A22</f>
        <v>2.1 QR7</v>
      </c>
      <c r="B250" t="str">
        <f>'2.1 Consultant Staffing'!G22</f>
        <v>Not assessed</v>
      </c>
      <c r="C250" t="s">
        <v>2091</v>
      </c>
      <c r="D250">
        <v>22</v>
      </c>
    </row>
    <row r="251" spans="1:4" x14ac:dyDescent="0.35">
      <c r="A251" t="str">
        <f>'2.1 Consultant Staffing'!A23</f>
        <v>2.1 QR8</v>
      </c>
      <c r="B251" t="str">
        <f>'2.1 Consultant Staffing'!G23</f>
        <v>Not assessed</v>
      </c>
      <c r="C251" t="s">
        <v>2091</v>
      </c>
      <c r="D251">
        <v>23</v>
      </c>
    </row>
    <row r="252" spans="1:4" x14ac:dyDescent="0.35">
      <c r="A252" t="str">
        <f>'2.2 Non-Consultant Medical Doct'!A5</f>
        <v>2.2 MS1</v>
      </c>
      <c r="B252" t="str">
        <f>'2.2 Non-Consultant Medical Doct'!G5</f>
        <v>Not assessed</v>
      </c>
      <c r="C252" t="s">
        <v>2092</v>
      </c>
      <c r="D252">
        <v>5</v>
      </c>
    </row>
    <row r="253" spans="1:4" x14ac:dyDescent="0.35">
      <c r="A253" t="str">
        <f>'2.2 Non-Consultant Medical Doct'!A6</f>
        <v>2.2 MS2</v>
      </c>
      <c r="B253" t="str">
        <f>'2.2 Non-Consultant Medical Doct'!G6</f>
        <v>Not assessed</v>
      </c>
      <c r="C253" t="s">
        <v>2092</v>
      </c>
      <c r="D253">
        <v>6</v>
      </c>
    </row>
    <row r="254" spans="1:4" x14ac:dyDescent="0.35">
      <c r="A254" t="str">
        <f>'2.2 Non-Consultant Medical Doct'!A7</f>
        <v>2.2 MS3</v>
      </c>
      <c r="B254" t="str">
        <f>'2.2 Non-Consultant Medical Doct'!G7</f>
        <v>Not assessed</v>
      </c>
      <c r="C254" t="s">
        <v>2092</v>
      </c>
      <c r="D254">
        <v>7</v>
      </c>
    </row>
    <row r="255" spans="1:4" x14ac:dyDescent="0.35">
      <c r="A255" t="str">
        <f>'2.2 Non-Consultant Medical Doct'!A8</f>
        <v>2.2 MS4</v>
      </c>
      <c r="B255" t="str">
        <f>'2.2 Non-Consultant Medical Doct'!G8</f>
        <v>Not assessed</v>
      </c>
      <c r="C255" t="s">
        <v>2092</v>
      </c>
      <c r="D255">
        <v>8</v>
      </c>
    </row>
    <row r="256" spans="1:4" x14ac:dyDescent="0.35">
      <c r="A256" t="str">
        <f>'2.2 Non-Consultant Medical Doct'!A9</f>
        <v>2.2 MS5</v>
      </c>
      <c r="B256" t="str">
        <f>'2.2 Non-Consultant Medical Doct'!G9</f>
        <v>Not assessed</v>
      </c>
      <c r="C256" t="s">
        <v>2092</v>
      </c>
      <c r="D256">
        <v>9</v>
      </c>
    </row>
    <row r="257" spans="1:4" x14ac:dyDescent="0.35">
      <c r="A257" t="str">
        <f>'2.2 Non-Consultant Medical Doct'!A10</f>
        <v>2.2 MS6</v>
      </c>
      <c r="B257" t="str">
        <f>'2.2 Non-Consultant Medical Doct'!G10</f>
        <v>Not assessed</v>
      </c>
      <c r="C257" t="s">
        <v>2092</v>
      </c>
      <c r="D257">
        <v>10</v>
      </c>
    </row>
    <row r="258" spans="1:4" x14ac:dyDescent="0.35">
      <c r="A258" t="str">
        <f>'2.2 Non-Consultant Medical Doct'!A11</f>
        <v>2.2 QR1</v>
      </c>
      <c r="B258" t="str">
        <f>'2.2 Non-Consultant Medical Doct'!G11</f>
        <v>Not assessed</v>
      </c>
      <c r="C258" t="s">
        <v>2092</v>
      </c>
      <c r="D258">
        <v>11</v>
      </c>
    </row>
    <row r="259" spans="1:4" x14ac:dyDescent="0.35">
      <c r="A259" t="str">
        <f>'2.2 Non-Consultant Medical Doct'!A12</f>
        <v>2.2 QR2</v>
      </c>
      <c r="B259" t="str">
        <f>'2.2 Non-Consultant Medical Doct'!G12</f>
        <v>Not assessed</v>
      </c>
      <c r="C259" t="s">
        <v>2092</v>
      </c>
      <c r="D259">
        <v>12</v>
      </c>
    </row>
    <row r="260" spans="1:4" x14ac:dyDescent="0.35">
      <c r="A260" t="str">
        <f>'2.2 Non-Consultant Medical Doct'!A13</f>
        <v>2.2 QR3</v>
      </c>
      <c r="B260" t="str">
        <f>'2.2 Non-Consultant Medical Doct'!G13</f>
        <v>Not assessed</v>
      </c>
      <c r="C260" t="s">
        <v>2092</v>
      </c>
      <c r="D260">
        <v>13</v>
      </c>
    </row>
    <row r="261" spans="1:4" x14ac:dyDescent="0.35">
      <c r="A261" t="str">
        <f>'2.2 Non-Consultant Medical Doct'!A14</f>
        <v>2.2 QR4</v>
      </c>
      <c r="B261" t="str">
        <f>'2.2 Non-Consultant Medical Doct'!G14</f>
        <v>Not assessed</v>
      </c>
      <c r="C261" t="s">
        <v>2092</v>
      </c>
      <c r="D261">
        <v>14</v>
      </c>
    </row>
    <row r="262" spans="1:4" x14ac:dyDescent="0.35">
      <c r="A262" t="str">
        <f>'2.2 Non-Consultant Medical Doct'!A15</f>
        <v>2.2 QR5</v>
      </c>
      <c r="B262" t="str">
        <f>'2.2 Non-Consultant Medical Doct'!G15</f>
        <v>Not assessed</v>
      </c>
      <c r="C262" t="s">
        <v>2092</v>
      </c>
      <c r="D262">
        <v>15</v>
      </c>
    </row>
    <row r="263" spans="1:4" x14ac:dyDescent="0.35">
      <c r="A263" t="str">
        <f>'2.2 Non-Consultant Medical Doct'!A16</f>
        <v>2.2 QR6</v>
      </c>
      <c r="B263" t="str">
        <f>'2.2 Non-Consultant Medical Doct'!G16</f>
        <v>Not assessed</v>
      </c>
      <c r="C263" t="s">
        <v>2092</v>
      </c>
      <c r="D263">
        <v>16</v>
      </c>
    </row>
    <row r="264" spans="1:4" x14ac:dyDescent="0.35">
      <c r="A264" t="str">
        <f>'2.2 Non-Consultant Medical Doct'!A17</f>
        <v>2.2 QR7</v>
      </c>
      <c r="B264" t="str">
        <f>'2.2 Non-Consultant Medical Doct'!G17</f>
        <v>Not assessed</v>
      </c>
      <c r="C264" t="s">
        <v>2092</v>
      </c>
      <c r="D264">
        <v>17</v>
      </c>
    </row>
    <row r="265" spans="1:4" x14ac:dyDescent="0.35">
      <c r="A265" t="str">
        <f>'2.3 Advanced Critical Care Prac'!A5</f>
        <v>2.3 MS1</v>
      </c>
      <c r="B265" t="str">
        <f>'2.3 Advanced Critical Care Prac'!G5</f>
        <v>Not assessed</v>
      </c>
      <c r="C265" t="s">
        <v>2093</v>
      </c>
      <c r="D265">
        <v>5</v>
      </c>
    </row>
    <row r="266" spans="1:4" x14ac:dyDescent="0.35">
      <c r="A266" t="str">
        <f>'2.3 Advanced Critical Care Prac'!A6</f>
        <v>2.3 MS2</v>
      </c>
      <c r="B266" t="str">
        <f>'2.3 Advanced Critical Care Prac'!G6</f>
        <v>Not assessed</v>
      </c>
      <c r="C266" t="s">
        <v>2093</v>
      </c>
      <c r="D266">
        <v>6</v>
      </c>
    </row>
    <row r="267" spans="1:4" x14ac:dyDescent="0.35">
      <c r="A267" t="str">
        <f>'2.3 Advanced Critical Care Prac'!A7</f>
        <v>2.3 MS3</v>
      </c>
      <c r="B267" t="str">
        <f>'2.3 Advanced Critical Care Prac'!G7</f>
        <v>Not assessed</v>
      </c>
      <c r="C267" t="s">
        <v>2093</v>
      </c>
      <c r="D267">
        <v>7</v>
      </c>
    </row>
    <row r="268" spans="1:4" x14ac:dyDescent="0.35">
      <c r="A268" t="str">
        <f>'2.3 Advanced Critical Care Prac'!A8</f>
        <v>2.3 MS4</v>
      </c>
      <c r="B268" t="str">
        <f>'2.3 Advanced Critical Care Prac'!G8</f>
        <v>Not assessed</v>
      </c>
      <c r="C268" t="s">
        <v>2093</v>
      </c>
      <c r="D268">
        <v>8</v>
      </c>
    </row>
    <row r="269" spans="1:4" x14ac:dyDescent="0.35">
      <c r="A269" t="str">
        <f>'2.3 Advanced Critical Care Prac'!A9</f>
        <v>2.3 MS5</v>
      </c>
      <c r="B269" t="str">
        <f>'2.3 Advanced Critical Care Prac'!G9</f>
        <v>Not assessed</v>
      </c>
      <c r="C269" t="s">
        <v>2093</v>
      </c>
      <c r="D269">
        <v>9</v>
      </c>
    </row>
    <row r="270" spans="1:4" x14ac:dyDescent="0.35">
      <c r="A270" t="str">
        <f>'2.3 Advanced Critical Care Prac'!A10</f>
        <v>2.3 MS6</v>
      </c>
      <c r="B270" t="str">
        <f>'2.3 Advanced Critical Care Prac'!G10</f>
        <v>Not assessed</v>
      </c>
      <c r="C270" t="s">
        <v>2093</v>
      </c>
      <c r="D270">
        <v>10</v>
      </c>
    </row>
    <row r="271" spans="1:4" x14ac:dyDescent="0.35">
      <c r="A271" t="str">
        <f>'2.3 Advanced Critical Care Prac'!A11</f>
        <v>2.3 MS7</v>
      </c>
      <c r="B271" t="str">
        <f>'2.3 Advanced Critical Care Prac'!G11</f>
        <v>Not assessed</v>
      </c>
      <c r="C271" t="s">
        <v>2093</v>
      </c>
      <c r="D271">
        <v>11</v>
      </c>
    </row>
    <row r="272" spans="1:4" x14ac:dyDescent="0.35">
      <c r="A272" t="str">
        <f>'2.3 Advanced Critical Care Prac'!A12</f>
        <v>2.3 MS8</v>
      </c>
      <c r="B272" t="str">
        <f>'2.3 Advanced Critical Care Prac'!G12</f>
        <v>Not assessed</v>
      </c>
      <c r="C272" t="s">
        <v>2093</v>
      </c>
      <c r="D272">
        <v>12</v>
      </c>
    </row>
    <row r="273" spans="1:4" x14ac:dyDescent="0.35">
      <c r="A273" t="str">
        <f>'2.3 Advanced Critical Care Prac'!A13</f>
        <v>2.3 QR1</v>
      </c>
      <c r="B273" t="str">
        <f>'2.3 Advanced Critical Care Prac'!G13</f>
        <v>Not assessed</v>
      </c>
      <c r="C273" t="s">
        <v>2093</v>
      </c>
      <c r="D273">
        <v>13</v>
      </c>
    </row>
    <row r="274" spans="1:4" x14ac:dyDescent="0.35">
      <c r="A274" t="str">
        <f>'2.3 Advanced Critical Care Prac'!A14</f>
        <v>2.3 QR2</v>
      </c>
      <c r="B274" t="str">
        <f>'2.3 Advanced Critical Care Prac'!G14</f>
        <v>Not assessed</v>
      </c>
      <c r="C274" t="s">
        <v>2093</v>
      </c>
      <c r="D274">
        <v>14</v>
      </c>
    </row>
    <row r="275" spans="1:4" x14ac:dyDescent="0.35">
      <c r="A275" t="str">
        <f>'2.3 Advanced Critical Care Prac'!A15</f>
        <v>2.3 QR3</v>
      </c>
      <c r="B275" t="str">
        <f>'2.3 Advanced Critical Care Prac'!G15</f>
        <v>Not assessed</v>
      </c>
      <c r="C275" t="s">
        <v>2093</v>
      </c>
      <c r="D275">
        <v>15</v>
      </c>
    </row>
    <row r="276" spans="1:4" x14ac:dyDescent="0.35">
      <c r="A276" t="str">
        <f>'2.3 Advanced Critical Care Prac'!A16</f>
        <v>2.3 QR4</v>
      </c>
      <c r="B276" t="str">
        <f>'2.3 Advanced Critical Care Prac'!G16</f>
        <v>Not assessed</v>
      </c>
      <c r="C276" t="s">
        <v>2093</v>
      </c>
      <c r="D276">
        <v>16</v>
      </c>
    </row>
    <row r="277" spans="1:4" x14ac:dyDescent="0.35">
      <c r="A277" t="str">
        <f>'2.3 Advanced Critical Care Prac'!A17</f>
        <v>2.3 QR5</v>
      </c>
      <c r="B277" t="str">
        <f>'2.3 Advanced Critical Care Prac'!G17</f>
        <v>Not assessed</v>
      </c>
      <c r="C277" t="s">
        <v>2093</v>
      </c>
      <c r="D277">
        <v>17</v>
      </c>
    </row>
    <row r="278" spans="1:4" x14ac:dyDescent="0.35">
      <c r="A278" t="str">
        <f>'2.3 Advanced Critical Care Prac'!A18</f>
        <v>2.3 QR6</v>
      </c>
      <c r="B278" t="str">
        <f>'2.3 Advanced Critical Care Prac'!G18</f>
        <v>Not assessed</v>
      </c>
      <c r="C278" t="s">
        <v>2093</v>
      </c>
      <c r="D278">
        <v>18</v>
      </c>
    </row>
    <row r="279" spans="1:4" x14ac:dyDescent="0.35">
      <c r="A279" t="str">
        <f>'2.3 Advanced Critical Care Prac'!A19</f>
        <v>2.3 QR7</v>
      </c>
      <c r="B279" t="str">
        <f>'2.3 Advanced Critical Care Prac'!G19</f>
        <v>Not assessed</v>
      </c>
      <c r="C279" t="s">
        <v>2093</v>
      </c>
      <c r="D279">
        <v>19</v>
      </c>
    </row>
    <row r="280" spans="1:4" x14ac:dyDescent="0.35">
      <c r="A280" t="str">
        <f>'2.3 Advanced Critical Care Prac'!A20</f>
        <v>2.3 QR8</v>
      </c>
      <c r="B280" t="str">
        <f>'2.3 Advanced Critical Care Prac'!G20</f>
        <v>Not assessed</v>
      </c>
      <c r="C280" t="s">
        <v>2093</v>
      </c>
      <c r="D280">
        <v>20</v>
      </c>
    </row>
    <row r="281" spans="1:4" x14ac:dyDescent="0.35">
      <c r="A281" t="str">
        <f>'2.4 On-Site Medical Doctor And '!A5</f>
        <v>2.4 MS1</v>
      </c>
      <c r="B281" t="str">
        <f>'2.4 On-Site Medical Doctor And '!G5</f>
        <v>Not assessed</v>
      </c>
      <c r="C281" t="s">
        <v>2094</v>
      </c>
      <c r="D281">
        <v>5</v>
      </c>
    </row>
    <row r="282" spans="1:4" x14ac:dyDescent="0.35">
      <c r="A282" t="str">
        <f>'2.4 On-Site Medical Doctor And '!A6</f>
        <v>2.4 MS2</v>
      </c>
      <c r="B282" t="str">
        <f>'2.4 On-Site Medical Doctor And '!G6</f>
        <v>Not assessed</v>
      </c>
      <c r="C282" t="s">
        <v>2094</v>
      </c>
      <c r="D282">
        <v>6</v>
      </c>
    </row>
    <row r="283" spans="1:4" x14ac:dyDescent="0.35">
      <c r="A283" t="str">
        <f>'2.4 On-Site Medical Doctor And '!A7</f>
        <v>2.4 MS3</v>
      </c>
      <c r="B283" t="str">
        <f>'2.4 On-Site Medical Doctor And '!G7</f>
        <v>Not assessed</v>
      </c>
      <c r="C283" t="s">
        <v>2094</v>
      </c>
      <c r="D283">
        <v>7</v>
      </c>
    </row>
    <row r="284" spans="1:4" x14ac:dyDescent="0.35">
      <c r="A284" t="str">
        <f>'2.4 On-Site Medical Doctor And '!A8</f>
        <v>2.4 MS4</v>
      </c>
      <c r="B284" t="str">
        <f>'2.4 On-Site Medical Doctor And '!G8</f>
        <v>Not assessed</v>
      </c>
      <c r="C284" t="s">
        <v>2094</v>
      </c>
      <c r="D284">
        <v>8</v>
      </c>
    </row>
    <row r="285" spans="1:4" x14ac:dyDescent="0.35">
      <c r="A285" t="str">
        <f>'2.4 On-Site Medical Doctor And '!A9</f>
        <v>2.4 MS5</v>
      </c>
      <c r="B285" t="str">
        <f>'2.4 On-Site Medical Doctor And '!G9</f>
        <v>Not assessed</v>
      </c>
      <c r="C285" t="s">
        <v>2094</v>
      </c>
      <c r="D285">
        <v>9</v>
      </c>
    </row>
    <row r="286" spans="1:4" x14ac:dyDescent="0.35">
      <c r="A286" t="str">
        <f>'2.4 On-Site Medical Doctor And '!A10</f>
        <v>2.4 MS6</v>
      </c>
      <c r="B286" t="str">
        <f>'2.4 On-Site Medical Doctor And '!G10</f>
        <v>Not assessed</v>
      </c>
      <c r="C286" t="s">
        <v>2094</v>
      </c>
      <c r="D286">
        <v>10</v>
      </c>
    </row>
    <row r="287" spans="1:4" x14ac:dyDescent="0.35">
      <c r="A287" t="str">
        <f>'2.4 On-Site Medical Doctor And '!A11</f>
        <v>2.4 MS7</v>
      </c>
      <c r="B287" t="str">
        <f>'2.4 On-Site Medical Doctor And '!G11</f>
        <v>Not assessed</v>
      </c>
      <c r="C287" t="s">
        <v>2094</v>
      </c>
      <c r="D287">
        <v>11</v>
      </c>
    </row>
    <row r="288" spans="1:4" x14ac:dyDescent="0.35">
      <c r="A288" t="str">
        <f>'2.4 On-Site Medical Doctor And '!A12</f>
        <v>2.4 QR1</v>
      </c>
      <c r="B288" t="str">
        <f>'2.4 On-Site Medical Doctor And '!G12</f>
        <v>Not assessed</v>
      </c>
      <c r="C288" t="s">
        <v>2094</v>
      </c>
      <c r="D288">
        <v>12</v>
      </c>
    </row>
    <row r="289" spans="1:4" x14ac:dyDescent="0.35">
      <c r="A289" t="str">
        <f>'2.4 On-Site Medical Doctor And '!A13</f>
        <v>2.4 QR2</v>
      </c>
      <c r="B289" t="str">
        <f>'2.4 On-Site Medical Doctor And '!G13</f>
        <v>Not assessed</v>
      </c>
      <c r="C289" t="s">
        <v>2094</v>
      </c>
      <c r="D289">
        <v>13</v>
      </c>
    </row>
    <row r="290" spans="1:4" x14ac:dyDescent="0.35">
      <c r="A290" t="str">
        <f>'2.4 On-Site Medical Doctor And '!A14</f>
        <v>2.4 QR3</v>
      </c>
      <c r="B290" t="str">
        <f>'2.4 On-Site Medical Doctor And '!G14</f>
        <v>Not assessed</v>
      </c>
      <c r="C290" t="s">
        <v>2094</v>
      </c>
      <c r="D290">
        <v>14</v>
      </c>
    </row>
    <row r="291" spans="1:4" x14ac:dyDescent="0.35">
      <c r="A291" t="str">
        <f>'2.4 On-Site Medical Doctor And '!A15</f>
        <v>2.4 QR4</v>
      </c>
      <c r="B291" t="str">
        <f>'2.4 On-Site Medical Doctor And '!G15</f>
        <v>Not assessed</v>
      </c>
      <c r="C291" t="s">
        <v>2094</v>
      </c>
      <c r="D291">
        <v>15</v>
      </c>
    </row>
    <row r="292" spans="1:4" x14ac:dyDescent="0.35">
      <c r="A292" t="str">
        <f>'2.4 On-Site Medical Doctor And '!A16</f>
        <v>2.4 QR5</v>
      </c>
      <c r="B292" t="str">
        <f>'2.4 On-Site Medical Doctor And '!G16</f>
        <v>Not assessed</v>
      </c>
      <c r="C292" t="s">
        <v>2094</v>
      </c>
      <c r="D292">
        <v>16</v>
      </c>
    </row>
    <row r="293" spans="1:4" x14ac:dyDescent="0.35">
      <c r="A293" t="str">
        <f>'2.4 On-Site Medical Doctor And '!A17</f>
        <v>2.4 QR6</v>
      </c>
      <c r="B293" t="str">
        <f>'2.4 On-Site Medical Doctor And '!G17</f>
        <v>Not assessed</v>
      </c>
      <c r="C293" t="s">
        <v>2094</v>
      </c>
      <c r="D293">
        <v>17</v>
      </c>
    </row>
    <row r="294" spans="1:4" x14ac:dyDescent="0.35">
      <c r="A294" t="str">
        <f>'2.4 On-Site Medical Doctor And '!A18</f>
        <v>2.4 QR7</v>
      </c>
      <c r="B294" t="str">
        <f>'2.4 On-Site Medical Doctor And '!G18</f>
        <v>Not assessed</v>
      </c>
      <c r="C294" t="s">
        <v>2094</v>
      </c>
      <c r="D294">
        <v>18</v>
      </c>
    </row>
    <row r="295" spans="1:4" x14ac:dyDescent="0.35">
      <c r="A295" t="str">
        <f>'2.5 Registered Nurse Staffing'!A5</f>
        <v>2.5 MS1</v>
      </c>
      <c r="B295" t="str">
        <f>'2.5 Registered Nurse Staffing'!G5</f>
        <v>Not assessed</v>
      </c>
      <c r="C295" t="s">
        <v>2095</v>
      </c>
      <c r="D295">
        <v>5</v>
      </c>
    </row>
    <row r="296" spans="1:4" x14ac:dyDescent="0.35">
      <c r="A296" t="str">
        <f>'2.5 Registered Nurse Staffing'!A6</f>
        <v>2.5 MS2</v>
      </c>
      <c r="B296" t="str">
        <f>'2.5 Registered Nurse Staffing'!G6</f>
        <v>Not assessed</v>
      </c>
      <c r="C296" t="s">
        <v>2095</v>
      </c>
      <c r="D296">
        <v>6</v>
      </c>
    </row>
    <row r="297" spans="1:4" x14ac:dyDescent="0.35">
      <c r="A297" t="str">
        <f>'2.5 Registered Nurse Staffing'!A7</f>
        <v>2.5 MS3</v>
      </c>
      <c r="B297" t="str">
        <f>'2.5 Registered Nurse Staffing'!G7</f>
        <v>Not assessed</v>
      </c>
      <c r="C297" t="s">
        <v>2095</v>
      </c>
      <c r="D297">
        <v>7</v>
      </c>
    </row>
    <row r="298" spans="1:4" x14ac:dyDescent="0.35">
      <c r="A298" t="str">
        <f>'2.5 Registered Nurse Staffing'!A8</f>
        <v>2.5 MS4</v>
      </c>
      <c r="B298" t="str">
        <f>'2.5 Registered Nurse Staffing'!G8</f>
        <v>Not assessed</v>
      </c>
      <c r="C298" t="s">
        <v>2095</v>
      </c>
      <c r="D298">
        <v>8</v>
      </c>
    </row>
    <row r="299" spans="1:4" x14ac:dyDescent="0.35">
      <c r="A299" t="str">
        <f>'2.5 Registered Nurse Staffing'!A9</f>
        <v>2.5 MS5</v>
      </c>
      <c r="B299" t="str">
        <f>'2.5 Registered Nurse Staffing'!G9</f>
        <v>Not assessed</v>
      </c>
      <c r="C299" t="s">
        <v>2095</v>
      </c>
      <c r="D299">
        <v>9</v>
      </c>
    </row>
    <row r="300" spans="1:4" x14ac:dyDescent="0.35">
      <c r="A300" t="str">
        <f>'2.5 Registered Nurse Staffing'!A10</f>
        <v>2.5 MS6</v>
      </c>
      <c r="B300" t="str">
        <f>'2.5 Registered Nurse Staffing'!G10</f>
        <v>Not assessed</v>
      </c>
      <c r="C300" t="s">
        <v>2095</v>
      </c>
      <c r="D300">
        <v>10</v>
      </c>
    </row>
    <row r="301" spans="1:4" x14ac:dyDescent="0.35">
      <c r="A301" t="str">
        <f>'2.5 Registered Nurse Staffing'!A11</f>
        <v>2.5 MS7</v>
      </c>
      <c r="B301" t="str">
        <f>'2.5 Registered Nurse Staffing'!G11</f>
        <v>Not assessed</v>
      </c>
      <c r="C301" t="s">
        <v>2095</v>
      </c>
      <c r="D301">
        <v>11</v>
      </c>
    </row>
    <row r="302" spans="1:4" x14ac:dyDescent="0.35">
      <c r="A302" t="str">
        <f>'2.5 Registered Nurse Staffing'!A12</f>
        <v>2.5 MS8</v>
      </c>
      <c r="B302" t="str">
        <f>'2.5 Registered Nurse Staffing'!G12</f>
        <v>Not assessed</v>
      </c>
      <c r="C302" t="s">
        <v>2095</v>
      </c>
      <c r="D302">
        <v>12</v>
      </c>
    </row>
    <row r="303" spans="1:4" x14ac:dyDescent="0.35">
      <c r="A303" t="str">
        <f>'2.5 Registered Nurse Staffing'!A13</f>
        <v>2.5 MS9</v>
      </c>
      <c r="B303" t="str">
        <f>'2.5 Registered Nurse Staffing'!G13</f>
        <v>Not assessed</v>
      </c>
      <c r="C303" t="s">
        <v>2095</v>
      </c>
      <c r="D303">
        <v>13</v>
      </c>
    </row>
    <row r="304" spans="1:4" x14ac:dyDescent="0.35">
      <c r="A304" t="str">
        <f>'2.5 Registered Nurse Staffing'!A14</f>
        <v>2.5 MS10</v>
      </c>
      <c r="B304" t="str">
        <f>'2.5 Registered Nurse Staffing'!G14</f>
        <v>Not assessed</v>
      </c>
      <c r="C304" t="s">
        <v>2095</v>
      </c>
      <c r="D304">
        <v>14</v>
      </c>
    </row>
    <row r="305" spans="1:4" x14ac:dyDescent="0.35">
      <c r="A305" t="str">
        <f>'2.5 Registered Nurse Staffing'!A15</f>
        <v>2.5 MS11</v>
      </c>
      <c r="B305" t="str">
        <f>'2.5 Registered Nurse Staffing'!G15</f>
        <v>Not assessed</v>
      </c>
      <c r="C305" t="s">
        <v>2095</v>
      </c>
      <c r="D305">
        <v>15</v>
      </c>
    </row>
    <row r="306" spans="1:4" x14ac:dyDescent="0.35">
      <c r="A306" t="str">
        <f>'2.5 Registered Nurse Staffing'!A16</f>
        <v>2.5 MS12</v>
      </c>
      <c r="B306" t="str">
        <f>'2.5 Registered Nurse Staffing'!G16</f>
        <v>Not assessed</v>
      </c>
      <c r="C306" t="s">
        <v>2095</v>
      </c>
      <c r="D306">
        <v>16</v>
      </c>
    </row>
    <row r="307" spans="1:4" x14ac:dyDescent="0.35">
      <c r="A307" t="str">
        <f>'2.5 Registered Nurse Staffing'!A17</f>
        <v>2.5 MS13</v>
      </c>
      <c r="B307" t="str">
        <f>'2.5 Registered Nurse Staffing'!G17</f>
        <v>Not assessed</v>
      </c>
      <c r="C307" t="s">
        <v>2095</v>
      </c>
      <c r="D307">
        <v>17</v>
      </c>
    </row>
    <row r="308" spans="1:4" x14ac:dyDescent="0.35">
      <c r="A308" t="str">
        <f>'2.5 Registered Nurse Staffing'!A18</f>
        <v>2.5 MS14</v>
      </c>
      <c r="B308" t="str">
        <f>'2.5 Registered Nurse Staffing'!G18</f>
        <v>Not assessed</v>
      </c>
      <c r="C308" t="s">
        <v>2095</v>
      </c>
      <c r="D308">
        <v>18</v>
      </c>
    </row>
    <row r="309" spans="1:4" x14ac:dyDescent="0.35">
      <c r="A309" t="str">
        <f>'2.5 Registered Nurse Staffing'!A19</f>
        <v>2.5 MS15</v>
      </c>
      <c r="B309" t="str">
        <f>'2.5 Registered Nurse Staffing'!G19</f>
        <v>Not assessed</v>
      </c>
      <c r="C309" t="s">
        <v>2095</v>
      </c>
      <c r="D309">
        <v>19</v>
      </c>
    </row>
    <row r="310" spans="1:4" x14ac:dyDescent="0.35">
      <c r="A310" t="str">
        <f>'2.5 Registered Nurse Staffing'!A20</f>
        <v>2.5 QR1</v>
      </c>
      <c r="B310" t="str">
        <f>'2.5 Registered Nurse Staffing'!G20</f>
        <v>Not assessed</v>
      </c>
      <c r="C310" t="s">
        <v>2095</v>
      </c>
      <c r="D310">
        <v>20</v>
      </c>
    </row>
    <row r="311" spans="1:4" x14ac:dyDescent="0.35">
      <c r="A311" t="str">
        <f>'2.5 Registered Nurse Staffing'!A21</f>
        <v>2.5 QR2</v>
      </c>
      <c r="B311" t="str">
        <f>'2.5 Registered Nurse Staffing'!G21</f>
        <v>Not assessed</v>
      </c>
      <c r="C311" t="s">
        <v>2095</v>
      </c>
      <c r="D311">
        <v>21</v>
      </c>
    </row>
    <row r="312" spans="1:4" x14ac:dyDescent="0.35">
      <c r="A312" t="str">
        <f>'2.5 Registered Nurse Staffing'!A22</f>
        <v>2.5 QR3</v>
      </c>
      <c r="B312" t="str">
        <f>'2.5 Registered Nurse Staffing'!G22</f>
        <v>Not assessed</v>
      </c>
      <c r="C312" t="s">
        <v>2095</v>
      </c>
      <c r="D312">
        <v>22</v>
      </c>
    </row>
    <row r="313" spans="1:4" x14ac:dyDescent="0.35">
      <c r="A313" t="str">
        <f>'2.5 Registered Nurse Staffing'!A23</f>
        <v>2.5 QR4</v>
      </c>
      <c r="B313" t="str">
        <f>'2.5 Registered Nurse Staffing'!G23</f>
        <v>Not assessed</v>
      </c>
      <c r="C313" t="s">
        <v>2095</v>
      </c>
      <c r="D313">
        <v>23</v>
      </c>
    </row>
    <row r="314" spans="1:4" x14ac:dyDescent="0.35">
      <c r="A314" t="str">
        <f>'2.6 Registered Nurse Associate '!A5</f>
        <v>2.6 MS1</v>
      </c>
      <c r="B314" t="str">
        <f>'2.6 Registered Nurse Associate '!G5</f>
        <v>Not assessed</v>
      </c>
      <c r="C314" t="s">
        <v>2096</v>
      </c>
      <c r="D314">
        <v>5</v>
      </c>
    </row>
    <row r="315" spans="1:4" x14ac:dyDescent="0.35">
      <c r="A315" t="str">
        <f>'2.6 Registered Nurse Associate '!A6</f>
        <v>2.6 MS2</v>
      </c>
      <c r="B315" t="str">
        <f>'2.6 Registered Nurse Associate '!G6</f>
        <v>Not assessed</v>
      </c>
      <c r="C315" t="s">
        <v>2096</v>
      </c>
      <c r="D315">
        <v>6</v>
      </c>
    </row>
    <row r="316" spans="1:4" x14ac:dyDescent="0.35">
      <c r="A316" t="str">
        <f>'2.6 Registered Nurse Associate '!A7</f>
        <v>2.6 MS3</v>
      </c>
      <c r="B316" t="str">
        <f>'2.6 Registered Nurse Associate '!G7</f>
        <v>Not assessed</v>
      </c>
      <c r="C316" t="s">
        <v>2096</v>
      </c>
      <c r="D316">
        <v>7</v>
      </c>
    </row>
    <row r="317" spans="1:4" x14ac:dyDescent="0.35">
      <c r="A317" t="str">
        <f>'2.6 Registered Nurse Associate '!A8</f>
        <v>2.6 MS4</v>
      </c>
      <c r="B317" t="str">
        <f>'2.6 Registered Nurse Associate '!G8</f>
        <v>Not assessed</v>
      </c>
      <c r="C317" t="s">
        <v>2096</v>
      </c>
      <c r="D317">
        <v>8</v>
      </c>
    </row>
    <row r="318" spans="1:4" x14ac:dyDescent="0.35">
      <c r="A318" t="str">
        <f>'2.6 Registered Nurse Associate '!A9</f>
        <v>2.6 MS5</v>
      </c>
      <c r="B318" t="str">
        <f>'2.6 Registered Nurse Associate '!G9</f>
        <v>Not assessed</v>
      </c>
      <c r="C318" t="s">
        <v>2096</v>
      </c>
      <c r="D318">
        <v>9</v>
      </c>
    </row>
    <row r="319" spans="1:4" x14ac:dyDescent="0.35">
      <c r="A319" t="str">
        <f>'2.6 Registered Nurse Associate '!A10</f>
        <v>2.6 MS6</v>
      </c>
      <c r="B319" t="str">
        <f>'2.6 Registered Nurse Associate '!G10</f>
        <v>Not assessed</v>
      </c>
      <c r="C319" t="s">
        <v>2096</v>
      </c>
      <c r="D319">
        <v>10</v>
      </c>
    </row>
    <row r="320" spans="1:4" x14ac:dyDescent="0.35">
      <c r="A320" t="str">
        <f>'2.6 Registered Nurse Associate '!A11</f>
        <v>2.6 MS7</v>
      </c>
      <c r="B320" t="str">
        <f>'2.6 Registered Nurse Associate '!G11</f>
        <v>Not assessed</v>
      </c>
      <c r="C320" t="s">
        <v>2096</v>
      </c>
      <c r="D320">
        <v>11</v>
      </c>
    </row>
    <row r="321" spans="1:4" x14ac:dyDescent="0.35">
      <c r="A321" t="str">
        <f>'2.6 Registered Nurse Associate '!A12</f>
        <v>2.6 MS8</v>
      </c>
      <c r="B321" t="str">
        <f>'2.6 Registered Nurse Associate '!G12</f>
        <v>Not assessed</v>
      </c>
      <c r="C321" t="s">
        <v>2096</v>
      </c>
      <c r="D321">
        <v>12</v>
      </c>
    </row>
    <row r="322" spans="1:4" x14ac:dyDescent="0.35">
      <c r="A322" t="str">
        <f>'2.7 Pharmacy Team'!A5</f>
        <v>2.7 MS1</v>
      </c>
      <c r="B322" t="str">
        <f>'2.7 Pharmacy Team'!G5</f>
        <v>Not assessed</v>
      </c>
      <c r="C322" t="s">
        <v>2097</v>
      </c>
      <c r="D322">
        <v>5</v>
      </c>
    </row>
    <row r="323" spans="1:4" x14ac:dyDescent="0.35">
      <c r="A323" t="str">
        <f>'2.7 Pharmacy Team'!A6</f>
        <v>2.7 MS2</v>
      </c>
      <c r="B323" t="str">
        <f>'2.7 Pharmacy Team'!G6</f>
        <v>Not assessed</v>
      </c>
      <c r="C323" t="s">
        <v>2097</v>
      </c>
      <c r="D323">
        <v>6</v>
      </c>
    </row>
    <row r="324" spans="1:4" x14ac:dyDescent="0.35">
      <c r="A324" t="str">
        <f>'2.7 Pharmacy Team'!A7</f>
        <v>2.7 MS3</v>
      </c>
      <c r="B324" t="str">
        <f>'2.7 Pharmacy Team'!G7</f>
        <v>Not assessed</v>
      </c>
      <c r="C324" t="s">
        <v>2097</v>
      </c>
      <c r="D324">
        <v>7</v>
      </c>
    </row>
    <row r="325" spans="1:4" x14ac:dyDescent="0.35">
      <c r="A325" t="str">
        <f>'2.7 Pharmacy Team'!A8</f>
        <v>2.7 MS4</v>
      </c>
      <c r="B325" t="str">
        <f>'2.7 Pharmacy Team'!G8</f>
        <v>Not assessed</v>
      </c>
      <c r="C325" t="s">
        <v>2097</v>
      </c>
      <c r="D325">
        <v>8</v>
      </c>
    </row>
    <row r="326" spans="1:4" x14ac:dyDescent="0.35">
      <c r="A326" t="str">
        <f>'2.7 Pharmacy Team'!A9</f>
        <v>2.7 MS5</v>
      </c>
      <c r="B326" t="str">
        <f>'2.7 Pharmacy Team'!G9</f>
        <v>Not assessed</v>
      </c>
      <c r="C326" t="s">
        <v>2097</v>
      </c>
      <c r="D326">
        <v>9</v>
      </c>
    </row>
    <row r="327" spans="1:4" x14ac:dyDescent="0.35">
      <c r="A327" t="str">
        <f>'2.7 Pharmacy Team'!A10</f>
        <v>2.7 MS6</v>
      </c>
      <c r="B327" t="str">
        <f>'2.7 Pharmacy Team'!G10</f>
        <v>Not assessed</v>
      </c>
      <c r="C327" t="s">
        <v>2097</v>
      </c>
      <c r="D327">
        <v>10</v>
      </c>
    </row>
    <row r="328" spans="1:4" x14ac:dyDescent="0.35">
      <c r="A328" t="str">
        <f>'2.7 Pharmacy Team'!A11</f>
        <v>2.7 MS7</v>
      </c>
      <c r="B328" t="str">
        <f>'2.7 Pharmacy Team'!G11</f>
        <v>Not assessed</v>
      </c>
      <c r="C328" t="s">
        <v>2097</v>
      </c>
      <c r="D328">
        <v>11</v>
      </c>
    </row>
    <row r="329" spans="1:4" x14ac:dyDescent="0.35">
      <c r="A329" t="str">
        <f>'2.7 Pharmacy Team'!A12</f>
        <v>2.7 MS8</v>
      </c>
      <c r="B329" t="str">
        <f>'2.7 Pharmacy Team'!G12</f>
        <v>Not assessed</v>
      </c>
      <c r="C329" t="s">
        <v>2097</v>
      </c>
      <c r="D329">
        <v>12</v>
      </c>
    </row>
    <row r="330" spans="1:4" x14ac:dyDescent="0.35">
      <c r="A330" t="str">
        <f>'2.7 Pharmacy Team'!A13</f>
        <v>2.7 QR1</v>
      </c>
      <c r="B330" t="str">
        <f>'2.7 Pharmacy Team'!G13</f>
        <v>Not assessed</v>
      </c>
      <c r="C330" t="s">
        <v>2097</v>
      </c>
      <c r="D330">
        <v>13</v>
      </c>
    </row>
    <row r="331" spans="1:4" x14ac:dyDescent="0.35">
      <c r="A331" t="str">
        <f>'2.7 Pharmacy Team'!A14</f>
        <v>2.7 QR2</v>
      </c>
      <c r="B331" t="str">
        <f>'2.7 Pharmacy Team'!G14</f>
        <v>Not assessed</v>
      </c>
      <c r="C331" t="s">
        <v>2097</v>
      </c>
      <c r="D331">
        <v>14</v>
      </c>
    </row>
    <row r="332" spans="1:4" x14ac:dyDescent="0.35">
      <c r="A332" t="str">
        <f>'2.7 Pharmacy Team'!A15</f>
        <v>2.7 QR3</v>
      </c>
      <c r="B332" t="str">
        <f>'2.7 Pharmacy Team'!G15</f>
        <v>Not assessed</v>
      </c>
      <c r="C332" t="s">
        <v>2097</v>
      </c>
      <c r="D332">
        <v>15</v>
      </c>
    </row>
    <row r="333" spans="1:4" x14ac:dyDescent="0.35">
      <c r="A333" t="str">
        <f>'2.7 Pharmacy Team'!A16</f>
        <v>2.7 QR4</v>
      </c>
      <c r="B333" t="str">
        <f>'2.7 Pharmacy Team'!G16</f>
        <v>Not assessed</v>
      </c>
      <c r="C333" t="s">
        <v>2097</v>
      </c>
      <c r="D333">
        <v>16</v>
      </c>
    </row>
    <row r="334" spans="1:4" x14ac:dyDescent="0.35">
      <c r="A334" t="str">
        <f>'2.7 Pharmacy Team'!A17</f>
        <v>2.7 QR5</v>
      </c>
      <c r="B334" t="str">
        <f>'2.7 Pharmacy Team'!G17</f>
        <v>Not assessed</v>
      </c>
      <c r="C334" t="s">
        <v>2097</v>
      </c>
      <c r="D334">
        <v>17</v>
      </c>
    </row>
    <row r="335" spans="1:4" x14ac:dyDescent="0.35">
      <c r="A335" t="str">
        <f>'2.7 Pharmacy Team'!A18</f>
        <v>2.7 QR6</v>
      </c>
      <c r="B335" t="str">
        <f>'2.7 Pharmacy Team'!G18</f>
        <v>Not assessed</v>
      </c>
      <c r="C335" t="s">
        <v>2097</v>
      </c>
      <c r="D335">
        <v>18</v>
      </c>
    </row>
    <row r="336" spans="1:4" x14ac:dyDescent="0.35">
      <c r="A336" t="str">
        <f>'2.7 Pharmacy Team'!A19</f>
        <v>2.7 QR7</v>
      </c>
      <c r="B336" t="str">
        <f>'2.7 Pharmacy Team'!G19</f>
        <v>Not assessed</v>
      </c>
      <c r="C336" t="s">
        <v>2097</v>
      </c>
      <c r="D336">
        <v>19</v>
      </c>
    </row>
    <row r="337" spans="1:4" x14ac:dyDescent="0.35">
      <c r="A337" t="str">
        <f>'2.7 Pharmacy Team'!A20</f>
        <v>2.7 QR8</v>
      </c>
      <c r="B337" t="str">
        <f>'2.7 Pharmacy Team'!G20</f>
        <v>Not assessed</v>
      </c>
      <c r="C337" t="s">
        <v>2097</v>
      </c>
      <c r="D337">
        <v>20</v>
      </c>
    </row>
    <row r="338" spans="1:4" x14ac:dyDescent="0.35">
      <c r="A338" t="str">
        <f>'2.8 Physiotherapists'!A5</f>
        <v>2.8 MS1</v>
      </c>
      <c r="B338" t="str">
        <f>'2.8 Physiotherapists'!G5</f>
        <v>Not assessed</v>
      </c>
      <c r="C338" t="s">
        <v>2098</v>
      </c>
      <c r="D338">
        <v>5</v>
      </c>
    </row>
    <row r="339" spans="1:4" x14ac:dyDescent="0.35">
      <c r="A339" t="str">
        <f>'2.8 Physiotherapists'!A6</f>
        <v>2.8 MS2</v>
      </c>
      <c r="B339" t="str">
        <f>'2.8 Physiotherapists'!G6</f>
        <v>Not assessed</v>
      </c>
      <c r="C339" t="s">
        <v>2098</v>
      </c>
      <c r="D339">
        <v>6</v>
      </c>
    </row>
    <row r="340" spans="1:4" x14ac:dyDescent="0.35">
      <c r="A340" t="str">
        <f>'2.8 Physiotherapists'!A7</f>
        <v>2.8 MS3</v>
      </c>
      <c r="B340" t="str">
        <f>'2.8 Physiotherapists'!G7</f>
        <v>Not assessed</v>
      </c>
      <c r="C340" t="s">
        <v>2098</v>
      </c>
      <c r="D340">
        <v>7</v>
      </c>
    </row>
    <row r="341" spans="1:4" x14ac:dyDescent="0.35">
      <c r="A341" t="str">
        <f>'2.8 Physiotherapists'!A8</f>
        <v>2.8 MS4</v>
      </c>
      <c r="B341" t="str">
        <f>'2.8 Physiotherapists'!G8</f>
        <v>Not assessed</v>
      </c>
      <c r="C341" t="s">
        <v>2098</v>
      </c>
      <c r="D341">
        <v>8</v>
      </c>
    </row>
    <row r="342" spans="1:4" x14ac:dyDescent="0.35">
      <c r="A342" t="str">
        <f>'2.8 Physiotherapists'!A9</f>
        <v>2.8 MS5</v>
      </c>
      <c r="B342" t="str">
        <f>'2.8 Physiotherapists'!G9</f>
        <v>Not assessed</v>
      </c>
      <c r="C342" t="s">
        <v>2098</v>
      </c>
      <c r="D342">
        <v>9</v>
      </c>
    </row>
    <row r="343" spans="1:4" x14ac:dyDescent="0.35">
      <c r="A343" t="str">
        <f>'2.8 Physiotherapists'!A10</f>
        <v>2.8 MS6</v>
      </c>
      <c r="B343" t="str">
        <f>'2.8 Physiotherapists'!G10</f>
        <v>Not assessed</v>
      </c>
      <c r="C343" t="s">
        <v>2098</v>
      </c>
      <c r="D343">
        <v>10</v>
      </c>
    </row>
    <row r="344" spans="1:4" x14ac:dyDescent="0.35">
      <c r="A344" t="str">
        <f>'2.8 Physiotherapists'!A11</f>
        <v>2.8 MS7</v>
      </c>
      <c r="B344" t="str">
        <f>'2.8 Physiotherapists'!G11</f>
        <v>Not assessed</v>
      </c>
      <c r="C344" t="s">
        <v>2098</v>
      </c>
      <c r="D344">
        <v>11</v>
      </c>
    </row>
    <row r="345" spans="1:4" x14ac:dyDescent="0.35">
      <c r="A345" t="str">
        <f>'2.8 Physiotherapists'!A12</f>
        <v>2.8 MS8</v>
      </c>
      <c r="B345" t="str">
        <f>'2.8 Physiotherapists'!G12</f>
        <v>Not assessed</v>
      </c>
      <c r="C345" t="s">
        <v>2098</v>
      </c>
      <c r="D345">
        <v>12</v>
      </c>
    </row>
    <row r="346" spans="1:4" x14ac:dyDescent="0.35">
      <c r="A346" t="str">
        <f>'2.8 Physiotherapists'!A13</f>
        <v>2.8 MS9</v>
      </c>
      <c r="B346" t="str">
        <f>'2.8 Physiotherapists'!G13</f>
        <v>Not assessed</v>
      </c>
      <c r="C346" t="s">
        <v>2098</v>
      </c>
      <c r="D346">
        <v>13</v>
      </c>
    </row>
    <row r="347" spans="1:4" x14ac:dyDescent="0.35">
      <c r="A347" t="str">
        <f>'2.8 Physiotherapists'!A14</f>
        <v>2.8 QR1</v>
      </c>
      <c r="B347" t="str">
        <f>'2.8 Physiotherapists'!G14</f>
        <v>Not assessed</v>
      </c>
      <c r="C347" t="s">
        <v>2098</v>
      </c>
      <c r="D347">
        <v>14</v>
      </c>
    </row>
    <row r="348" spans="1:4" x14ac:dyDescent="0.35">
      <c r="A348" t="str">
        <f>'2.8 Physiotherapists'!A15</f>
        <v>2.8 QR2</v>
      </c>
      <c r="B348" t="str">
        <f>'2.8 Physiotherapists'!G15</f>
        <v>Not assessed</v>
      </c>
      <c r="C348" t="s">
        <v>2098</v>
      </c>
      <c r="D348">
        <v>15</v>
      </c>
    </row>
    <row r="349" spans="1:4" x14ac:dyDescent="0.35">
      <c r="A349" t="str">
        <f>'2.8 Physiotherapists'!A16</f>
        <v>2.8 QR3</v>
      </c>
      <c r="B349" t="str">
        <f>'2.8 Physiotherapists'!G16</f>
        <v>Not assessed</v>
      </c>
      <c r="C349" t="s">
        <v>2098</v>
      </c>
      <c r="D349">
        <v>16</v>
      </c>
    </row>
    <row r="350" spans="1:4" x14ac:dyDescent="0.35">
      <c r="A350" t="str">
        <f>'2.8 Physiotherapists'!A17</f>
        <v>2.8 QR4</v>
      </c>
      <c r="B350" t="str">
        <f>'2.8 Physiotherapists'!G17</f>
        <v>Not assessed</v>
      </c>
      <c r="C350" t="s">
        <v>2098</v>
      </c>
      <c r="D350">
        <v>17</v>
      </c>
    </row>
    <row r="351" spans="1:4" x14ac:dyDescent="0.35">
      <c r="A351" t="str">
        <f>'2.8 Physiotherapists'!A18</f>
        <v>2.8 QR5</v>
      </c>
      <c r="B351" t="str">
        <f>'2.8 Physiotherapists'!G18</f>
        <v>Not assessed</v>
      </c>
      <c r="C351" t="s">
        <v>2098</v>
      </c>
      <c r="D351">
        <v>18</v>
      </c>
    </row>
    <row r="352" spans="1:4" x14ac:dyDescent="0.35">
      <c r="A352" t="str">
        <f>'2.8 Physiotherapists'!A19</f>
        <v>2.8 QR6</v>
      </c>
      <c r="B352" t="str">
        <f>'2.8 Physiotherapists'!G19</f>
        <v>Not assessed</v>
      </c>
      <c r="C352" t="s">
        <v>2098</v>
      </c>
      <c r="D352">
        <v>19</v>
      </c>
    </row>
    <row r="353" spans="1:4" x14ac:dyDescent="0.35">
      <c r="A353" t="str">
        <f>'2.8 Physiotherapists'!A20</f>
        <v>2.8 QR7</v>
      </c>
      <c r="B353" t="str">
        <f>'2.8 Physiotherapists'!G20</f>
        <v>Not assessed</v>
      </c>
      <c r="C353" t="s">
        <v>2098</v>
      </c>
      <c r="D353">
        <v>20</v>
      </c>
    </row>
    <row r="354" spans="1:4" x14ac:dyDescent="0.35">
      <c r="A354" t="str">
        <f>'2.8 Physiotherapists'!A21</f>
        <v>2.8 QR8</v>
      </c>
      <c r="B354" t="str">
        <f>'2.8 Physiotherapists'!G21</f>
        <v>Not assessed</v>
      </c>
      <c r="C354" t="s">
        <v>2098</v>
      </c>
      <c r="D354">
        <v>21</v>
      </c>
    </row>
    <row r="355" spans="1:4" x14ac:dyDescent="0.35">
      <c r="A355" t="str">
        <f>'2.8 Physiotherapists'!A22</f>
        <v>2.8 QR9</v>
      </c>
      <c r="B355" t="str">
        <f>'2.8 Physiotherapists'!G22</f>
        <v>Not assessed</v>
      </c>
      <c r="C355" t="s">
        <v>2098</v>
      </c>
      <c r="D355">
        <v>22</v>
      </c>
    </row>
    <row r="356" spans="1:4" x14ac:dyDescent="0.35">
      <c r="A356" t="str">
        <f>'2.9 Dietitians'!A5</f>
        <v>2.9 MS1</v>
      </c>
      <c r="B356" t="str">
        <f>'2.9 Dietitians'!G5</f>
        <v>Not assessed</v>
      </c>
      <c r="C356" t="s">
        <v>2099</v>
      </c>
      <c r="D356">
        <v>5</v>
      </c>
    </row>
    <row r="357" spans="1:4" x14ac:dyDescent="0.35">
      <c r="A357" t="str">
        <f>'2.9 Dietitians'!A6</f>
        <v>2.9 MS2</v>
      </c>
      <c r="B357" t="str">
        <f>'2.9 Dietitians'!G6</f>
        <v>Not assessed</v>
      </c>
      <c r="C357" t="s">
        <v>2099</v>
      </c>
      <c r="D357">
        <v>6</v>
      </c>
    </row>
    <row r="358" spans="1:4" x14ac:dyDescent="0.35">
      <c r="A358" t="str">
        <f>'2.9 Dietitians'!A7</f>
        <v>2.9 MS3</v>
      </c>
      <c r="B358" t="str">
        <f>'2.9 Dietitians'!G7</f>
        <v>Not assessed</v>
      </c>
      <c r="C358" t="s">
        <v>2099</v>
      </c>
      <c r="D358">
        <v>7</v>
      </c>
    </row>
    <row r="359" spans="1:4" x14ac:dyDescent="0.35">
      <c r="A359" t="str">
        <f>'2.9 Dietitians'!A8</f>
        <v>2.9 MS4</v>
      </c>
      <c r="B359" t="str">
        <f>'2.9 Dietitians'!G8</f>
        <v>Not assessed</v>
      </c>
      <c r="C359" t="s">
        <v>2099</v>
      </c>
      <c r="D359">
        <v>8</v>
      </c>
    </row>
    <row r="360" spans="1:4" x14ac:dyDescent="0.35">
      <c r="A360" t="str">
        <f>'2.9 Dietitians'!A9</f>
        <v>2.9 MS5</v>
      </c>
      <c r="B360" t="str">
        <f>'2.9 Dietitians'!G9</f>
        <v>Not assessed</v>
      </c>
      <c r="C360" t="s">
        <v>2099</v>
      </c>
      <c r="D360">
        <v>9</v>
      </c>
    </row>
    <row r="361" spans="1:4" x14ac:dyDescent="0.35">
      <c r="A361" t="str">
        <f>'2.9 Dietitians'!A10</f>
        <v>2.9 MS6</v>
      </c>
      <c r="B361" t="str">
        <f>'2.9 Dietitians'!G10</f>
        <v>Not assessed</v>
      </c>
      <c r="C361" t="s">
        <v>2099</v>
      </c>
      <c r="D361">
        <v>10</v>
      </c>
    </row>
    <row r="362" spans="1:4" x14ac:dyDescent="0.35">
      <c r="A362" t="str">
        <f>'2.9 Dietitians'!A11</f>
        <v>2.9 MS7</v>
      </c>
      <c r="B362" t="str">
        <f>'2.9 Dietitians'!G11</f>
        <v>Not assessed</v>
      </c>
      <c r="C362" t="s">
        <v>2099</v>
      </c>
      <c r="D362">
        <v>11</v>
      </c>
    </row>
    <row r="363" spans="1:4" x14ac:dyDescent="0.35">
      <c r="A363" t="str">
        <f>'2.9 Dietitians'!A12</f>
        <v>2.9 MS8</v>
      </c>
      <c r="B363" t="str">
        <f>'2.9 Dietitians'!G12</f>
        <v>Not assessed</v>
      </c>
      <c r="C363" t="s">
        <v>2099</v>
      </c>
      <c r="D363">
        <v>12</v>
      </c>
    </row>
    <row r="364" spans="1:4" x14ac:dyDescent="0.35">
      <c r="A364" t="str">
        <f>'2.9 Dietitians'!A13</f>
        <v>2.9 MS9</v>
      </c>
      <c r="B364" t="str">
        <f>'2.9 Dietitians'!G13</f>
        <v>Not assessed</v>
      </c>
      <c r="C364" t="s">
        <v>2099</v>
      </c>
      <c r="D364">
        <v>13</v>
      </c>
    </row>
    <row r="365" spans="1:4" x14ac:dyDescent="0.35">
      <c r="A365" t="str">
        <f>'2.9 Dietitians'!A14</f>
        <v>2.9 QR1</v>
      </c>
      <c r="B365" t="str">
        <f>'2.9 Dietitians'!G14</f>
        <v>Not assessed</v>
      </c>
      <c r="C365" t="s">
        <v>2099</v>
      </c>
      <c r="D365">
        <v>14</v>
      </c>
    </row>
    <row r="366" spans="1:4" x14ac:dyDescent="0.35">
      <c r="A366" t="str">
        <f>'2.9 Dietitians'!A15</f>
        <v>2.9 QR2</v>
      </c>
      <c r="B366" t="str">
        <f>'2.9 Dietitians'!G15</f>
        <v>Not assessed</v>
      </c>
      <c r="C366" t="s">
        <v>2099</v>
      </c>
      <c r="D366">
        <v>15</v>
      </c>
    </row>
    <row r="367" spans="1:4" x14ac:dyDescent="0.35">
      <c r="A367" t="str">
        <f>'2.9 Dietitians'!A16</f>
        <v>2.9 QR3</v>
      </c>
      <c r="B367" t="str">
        <f>'2.9 Dietitians'!G16</f>
        <v>Not assessed</v>
      </c>
      <c r="C367" t="s">
        <v>2099</v>
      </c>
      <c r="D367">
        <v>16</v>
      </c>
    </row>
    <row r="368" spans="1:4" x14ac:dyDescent="0.35">
      <c r="A368" t="str">
        <f>'2.9 Dietitians'!A17</f>
        <v>2.9 QR4</v>
      </c>
      <c r="B368" t="str">
        <f>'2.9 Dietitians'!G17</f>
        <v>Not assessed</v>
      </c>
      <c r="C368" t="s">
        <v>2099</v>
      </c>
      <c r="D368">
        <v>17</v>
      </c>
    </row>
    <row r="369" spans="1:4" x14ac:dyDescent="0.35">
      <c r="A369" t="str">
        <f>'2.9 Dietitians'!A18</f>
        <v>2.9 QR5</v>
      </c>
      <c r="B369" t="str">
        <f>'2.9 Dietitians'!G18</f>
        <v>Not assessed</v>
      </c>
      <c r="C369" t="s">
        <v>2099</v>
      </c>
      <c r="D369">
        <v>18</v>
      </c>
    </row>
    <row r="370" spans="1:4" x14ac:dyDescent="0.35">
      <c r="A370" t="str">
        <f>'2.10 Speech &amp; Language Therapis'!A5</f>
        <v>2.10 MS1</v>
      </c>
      <c r="B370" t="str">
        <f>'2.10 Speech &amp; Language Therapis'!G5</f>
        <v>Not assessed</v>
      </c>
      <c r="C370" t="s">
        <v>2100</v>
      </c>
      <c r="D370">
        <v>5</v>
      </c>
    </row>
    <row r="371" spans="1:4" x14ac:dyDescent="0.35">
      <c r="A371" t="str">
        <f>'2.10 Speech &amp; Language Therapis'!A6</f>
        <v>2.10 MS2</v>
      </c>
      <c r="B371" t="str">
        <f>'2.10 Speech &amp; Language Therapis'!G6</f>
        <v>Not assessed</v>
      </c>
      <c r="C371" t="s">
        <v>2100</v>
      </c>
      <c r="D371">
        <v>6</v>
      </c>
    </row>
    <row r="372" spans="1:4" x14ac:dyDescent="0.35">
      <c r="A372" t="str">
        <f>'2.10 Speech &amp; Language Therapis'!A7</f>
        <v>2.10 MS3</v>
      </c>
      <c r="B372" t="str">
        <f>'2.10 Speech &amp; Language Therapis'!G7</f>
        <v>Not assessed</v>
      </c>
      <c r="C372" t="s">
        <v>2100</v>
      </c>
      <c r="D372">
        <v>7</v>
      </c>
    </row>
    <row r="373" spans="1:4" x14ac:dyDescent="0.35">
      <c r="A373" t="str">
        <f>'2.10 Speech &amp; Language Therapis'!A8</f>
        <v>2.10 MS4</v>
      </c>
      <c r="B373" t="str">
        <f>'2.10 Speech &amp; Language Therapis'!G8</f>
        <v>Not assessed</v>
      </c>
      <c r="C373" t="s">
        <v>2100</v>
      </c>
      <c r="D373">
        <v>8</v>
      </c>
    </row>
    <row r="374" spans="1:4" x14ac:dyDescent="0.35">
      <c r="A374" t="str">
        <f>'2.10 Speech &amp; Language Therapis'!A9</f>
        <v>2.10 MS5</v>
      </c>
      <c r="B374" t="str">
        <f>'2.10 Speech &amp; Language Therapis'!G9</f>
        <v>Not assessed</v>
      </c>
      <c r="C374" t="s">
        <v>2100</v>
      </c>
      <c r="D374">
        <v>9</v>
      </c>
    </row>
    <row r="375" spans="1:4" x14ac:dyDescent="0.35">
      <c r="A375" t="str">
        <f>'2.10 Speech &amp; Language Therapis'!A10</f>
        <v>2.10 MS6</v>
      </c>
      <c r="B375" t="str">
        <f>'2.10 Speech &amp; Language Therapis'!G10</f>
        <v>Not assessed</v>
      </c>
      <c r="C375" t="s">
        <v>2100</v>
      </c>
      <c r="D375">
        <v>10</v>
      </c>
    </row>
    <row r="376" spans="1:4" x14ac:dyDescent="0.35">
      <c r="A376" t="str">
        <f>'2.10 Speech &amp; Language Therapis'!A11</f>
        <v>2.10 MS7</v>
      </c>
      <c r="B376" t="str">
        <f>'2.10 Speech &amp; Language Therapis'!G11</f>
        <v>Not assessed</v>
      </c>
      <c r="C376" t="s">
        <v>2100</v>
      </c>
      <c r="D376">
        <v>11</v>
      </c>
    </row>
    <row r="377" spans="1:4" x14ac:dyDescent="0.35">
      <c r="A377" t="str">
        <f>'2.10 Speech &amp; Language Therapis'!A12</f>
        <v>2.10 MS8</v>
      </c>
      <c r="B377" t="str">
        <f>'2.10 Speech &amp; Language Therapis'!G12</f>
        <v>Not assessed</v>
      </c>
      <c r="C377" t="s">
        <v>2100</v>
      </c>
      <c r="D377">
        <v>12</v>
      </c>
    </row>
    <row r="378" spans="1:4" x14ac:dyDescent="0.35">
      <c r="A378" t="str">
        <f>'2.10 Speech &amp; Language Therapis'!A13</f>
        <v>2.10 MS9</v>
      </c>
      <c r="B378" t="str">
        <f>'2.10 Speech &amp; Language Therapis'!G13</f>
        <v>Not assessed</v>
      </c>
      <c r="C378" t="s">
        <v>2100</v>
      </c>
      <c r="D378">
        <v>13</v>
      </c>
    </row>
    <row r="379" spans="1:4" x14ac:dyDescent="0.35">
      <c r="A379" t="str">
        <f>'2.10 Speech &amp; Language Therapis'!A14</f>
        <v>2.10 MS10</v>
      </c>
      <c r="B379" t="str">
        <f>'2.10 Speech &amp; Language Therapis'!G14</f>
        <v>Not assessed</v>
      </c>
      <c r="C379" t="s">
        <v>2100</v>
      </c>
      <c r="D379">
        <v>14</v>
      </c>
    </row>
    <row r="380" spans="1:4" x14ac:dyDescent="0.35">
      <c r="A380" t="str">
        <f>'2.10 Speech &amp; Language Therapis'!A15</f>
        <v>2.10 QR1</v>
      </c>
      <c r="B380" t="str">
        <f>'2.10 Speech &amp; Language Therapis'!G15</f>
        <v>Not assessed</v>
      </c>
      <c r="C380" t="s">
        <v>2100</v>
      </c>
      <c r="D380">
        <v>15</v>
      </c>
    </row>
    <row r="381" spans="1:4" x14ac:dyDescent="0.35">
      <c r="A381" t="str">
        <f>'2.10 Speech &amp; Language Therapis'!A16</f>
        <v>2.10 QR2</v>
      </c>
      <c r="B381" t="str">
        <f>'2.10 Speech &amp; Language Therapis'!G16</f>
        <v>Not assessed</v>
      </c>
      <c r="C381" t="s">
        <v>2100</v>
      </c>
      <c r="D381">
        <v>16</v>
      </c>
    </row>
    <row r="382" spans="1:4" x14ac:dyDescent="0.35">
      <c r="A382" t="str">
        <f>'2.10 Speech &amp; Language Therapis'!A17</f>
        <v>2.10 QR3</v>
      </c>
      <c r="B382" t="str">
        <f>'2.10 Speech &amp; Language Therapis'!G17</f>
        <v>Not assessed</v>
      </c>
      <c r="C382" t="s">
        <v>2100</v>
      </c>
      <c r="D382">
        <v>17</v>
      </c>
    </row>
    <row r="383" spans="1:4" x14ac:dyDescent="0.35">
      <c r="A383" t="str">
        <f>'2.10 Speech &amp; Language Therapis'!A18</f>
        <v>2.10 QR4</v>
      </c>
      <c r="B383" t="str">
        <f>'2.10 Speech &amp; Language Therapis'!G18</f>
        <v>Not assessed</v>
      </c>
      <c r="C383" t="s">
        <v>2100</v>
      </c>
      <c r="D383">
        <v>18</v>
      </c>
    </row>
    <row r="384" spans="1:4" x14ac:dyDescent="0.35">
      <c r="A384" t="str">
        <f>'2.10 Speech &amp; Language Therapis'!A19</f>
        <v>2.10 QR5</v>
      </c>
      <c r="B384" t="str">
        <f>'2.10 Speech &amp; Language Therapis'!G19</f>
        <v>Not assessed</v>
      </c>
      <c r="C384" t="s">
        <v>2100</v>
      </c>
      <c r="D384">
        <v>19</v>
      </c>
    </row>
    <row r="385" spans="1:4" x14ac:dyDescent="0.35">
      <c r="A385" t="str">
        <f>'2.11 Occupational Therapy'!A5</f>
        <v>2.11 MS1</v>
      </c>
      <c r="B385" t="str">
        <f>'2.11 Occupational Therapy'!G5</f>
        <v>Not assessed</v>
      </c>
      <c r="C385" t="s">
        <v>3123</v>
      </c>
      <c r="D385">
        <v>5</v>
      </c>
    </row>
    <row r="386" spans="1:4" x14ac:dyDescent="0.35">
      <c r="A386" t="str">
        <f>'2.11 Occupational Therapy'!A6</f>
        <v>2.11 MS2</v>
      </c>
      <c r="B386" t="str">
        <f>'2.11 Occupational Therapy'!G6</f>
        <v>Not assessed</v>
      </c>
      <c r="C386" t="s">
        <v>3123</v>
      </c>
      <c r="D386">
        <v>6</v>
      </c>
    </row>
    <row r="387" spans="1:4" x14ac:dyDescent="0.35">
      <c r="A387" t="str">
        <f>'2.11 Occupational Therapy'!A7</f>
        <v>2.11 MS3</v>
      </c>
      <c r="B387" t="str">
        <f>'2.11 Occupational Therapy'!G7</f>
        <v>Not assessed</v>
      </c>
      <c r="C387" t="s">
        <v>3123</v>
      </c>
      <c r="D387">
        <v>7</v>
      </c>
    </row>
    <row r="388" spans="1:4" x14ac:dyDescent="0.35">
      <c r="A388" t="str">
        <f>'2.11 Occupational Therapy'!A8</f>
        <v>2.11 MS4</v>
      </c>
      <c r="B388" t="str">
        <f>'2.11 Occupational Therapy'!G8</f>
        <v>Not assessed</v>
      </c>
      <c r="C388" t="s">
        <v>3123</v>
      </c>
      <c r="D388">
        <v>8</v>
      </c>
    </row>
    <row r="389" spans="1:4" x14ac:dyDescent="0.35">
      <c r="A389" t="str">
        <f>'2.11 Occupational Therapy'!A9</f>
        <v>2.11 MS5</v>
      </c>
      <c r="B389" t="str">
        <f>'2.11 Occupational Therapy'!G9</f>
        <v>Not assessed</v>
      </c>
      <c r="C389" t="s">
        <v>3123</v>
      </c>
      <c r="D389">
        <v>9</v>
      </c>
    </row>
    <row r="390" spans="1:4" x14ac:dyDescent="0.35">
      <c r="A390" t="str">
        <f>'2.11 Occupational Therapy'!A10</f>
        <v>2.11 MS6</v>
      </c>
      <c r="B390" t="str">
        <f>'2.11 Occupational Therapy'!G10</f>
        <v>Not assessed</v>
      </c>
      <c r="C390" t="s">
        <v>3123</v>
      </c>
      <c r="D390">
        <v>10</v>
      </c>
    </row>
    <row r="391" spans="1:4" x14ac:dyDescent="0.35">
      <c r="A391" t="str">
        <f>'2.11 Occupational Therapy'!A11</f>
        <v>2.11 MS7</v>
      </c>
      <c r="B391" t="str">
        <f>'2.11 Occupational Therapy'!G11</f>
        <v>Not assessed</v>
      </c>
      <c r="C391" t="s">
        <v>3123</v>
      </c>
      <c r="D391">
        <v>11</v>
      </c>
    </row>
    <row r="392" spans="1:4" x14ac:dyDescent="0.35">
      <c r="A392" t="str">
        <f>'2.11 Occupational Therapy'!A12</f>
        <v>2.11 QR1</v>
      </c>
      <c r="B392" t="str">
        <f>'2.11 Occupational Therapy'!G12</f>
        <v>Not assessed</v>
      </c>
      <c r="C392" t="s">
        <v>3123</v>
      </c>
      <c r="D392">
        <v>12</v>
      </c>
    </row>
    <row r="393" spans="1:4" x14ac:dyDescent="0.35">
      <c r="A393" t="str">
        <f>'2.11 Occupational Therapy'!A13</f>
        <v>2.11 QR2</v>
      </c>
      <c r="B393" t="str">
        <f>'2.11 Occupational Therapy'!G13</f>
        <v>Not assessed</v>
      </c>
      <c r="C393" t="s">
        <v>3123</v>
      </c>
      <c r="D393">
        <v>13</v>
      </c>
    </row>
    <row r="394" spans="1:4" x14ac:dyDescent="0.35">
      <c r="A394" t="str">
        <f>'2.11 Occupational Therapy'!A14</f>
        <v>2.11 QR3</v>
      </c>
      <c r="B394" t="str">
        <f>'2.11 Occupational Therapy'!G14</f>
        <v>Not assessed</v>
      </c>
      <c r="C394" t="s">
        <v>3123</v>
      </c>
      <c r="D394">
        <v>14</v>
      </c>
    </row>
    <row r="395" spans="1:4" x14ac:dyDescent="0.35">
      <c r="A395" t="str">
        <f>'2.11 Occupational Therapy'!A15</f>
        <v>2.11 QR4</v>
      </c>
      <c r="B395" t="str">
        <f>'2.11 Occupational Therapy'!G15</f>
        <v>Not assessed</v>
      </c>
      <c r="C395" t="s">
        <v>3123</v>
      </c>
      <c r="D395">
        <v>15</v>
      </c>
    </row>
    <row r="396" spans="1:4" x14ac:dyDescent="0.35">
      <c r="A396" t="str">
        <f>'2.11 Occupational Therapy'!A16</f>
        <v>2.11 QR5</v>
      </c>
      <c r="B396" t="str">
        <f>'2.11 Occupational Therapy'!G16</f>
        <v>Not assessed</v>
      </c>
      <c r="C396" t="s">
        <v>3123</v>
      </c>
      <c r="D396">
        <v>16</v>
      </c>
    </row>
    <row r="397" spans="1:4" x14ac:dyDescent="0.35">
      <c r="A397" t="str">
        <f>'2.11 Occupational Therapy'!A17</f>
        <v>2.11 QR6</v>
      </c>
      <c r="B397" t="str">
        <f>'2.11 Occupational Therapy'!G17</f>
        <v>Not assessed</v>
      </c>
      <c r="C397" t="s">
        <v>3123</v>
      </c>
      <c r="D397">
        <v>17</v>
      </c>
    </row>
    <row r="398" spans="1:4" x14ac:dyDescent="0.35">
      <c r="A398" t="str">
        <f>'2.12 Practitioner Psychologists'!A5</f>
        <v>2.12 MS1</v>
      </c>
      <c r="B398" t="str">
        <f>'2.12 Practitioner Psychologists'!G5</f>
        <v>Not assessed</v>
      </c>
      <c r="C398" t="s">
        <v>2102</v>
      </c>
      <c r="D398">
        <v>5</v>
      </c>
    </row>
    <row r="399" spans="1:4" x14ac:dyDescent="0.35">
      <c r="A399" t="str">
        <f>'2.12 Practitioner Psychologists'!A6</f>
        <v>2.12 MS2</v>
      </c>
      <c r="B399" t="str">
        <f>'2.12 Practitioner Psychologists'!G6</f>
        <v>Not assessed</v>
      </c>
      <c r="C399" t="s">
        <v>2102</v>
      </c>
      <c r="D399">
        <v>6</v>
      </c>
    </row>
    <row r="400" spans="1:4" x14ac:dyDescent="0.35">
      <c r="A400" t="str">
        <f>'2.12 Practitioner Psychologists'!A7</f>
        <v>2.12 MS3</v>
      </c>
      <c r="B400" t="str">
        <f>'2.12 Practitioner Psychologists'!G7</f>
        <v>Not assessed</v>
      </c>
      <c r="C400" t="s">
        <v>2102</v>
      </c>
      <c r="D400">
        <v>7</v>
      </c>
    </row>
    <row r="401" spans="1:4" x14ac:dyDescent="0.35">
      <c r="A401" t="str">
        <f>'2.12 Practitioner Psychologists'!A8</f>
        <v>2.12 MS4</v>
      </c>
      <c r="B401" t="str">
        <f>'2.12 Practitioner Psychologists'!G8</f>
        <v>Not assessed</v>
      </c>
      <c r="C401" t="s">
        <v>2102</v>
      </c>
      <c r="D401">
        <v>8</v>
      </c>
    </row>
    <row r="402" spans="1:4" x14ac:dyDescent="0.35">
      <c r="A402" t="str">
        <f>'2.12 Practitioner Psychologists'!A9</f>
        <v>2.12 MS5</v>
      </c>
      <c r="B402" t="str">
        <f>'2.12 Practitioner Psychologists'!G9</f>
        <v>Not assessed</v>
      </c>
      <c r="C402" t="s">
        <v>2102</v>
      </c>
      <c r="D402">
        <v>9</v>
      </c>
    </row>
    <row r="403" spans="1:4" x14ac:dyDescent="0.35">
      <c r="A403" t="str">
        <f>'2.12 Practitioner Psychologists'!A10</f>
        <v>2.12 QR1</v>
      </c>
      <c r="B403" t="str">
        <f>'2.12 Practitioner Psychologists'!G10</f>
        <v>Not assessed</v>
      </c>
      <c r="C403" t="s">
        <v>2102</v>
      </c>
      <c r="D403">
        <v>10</v>
      </c>
    </row>
    <row r="404" spans="1:4" x14ac:dyDescent="0.35">
      <c r="A404" t="str">
        <f>'2.12 Practitioner Psychologists'!A11</f>
        <v>2.12 QR2</v>
      </c>
      <c r="B404" t="str">
        <f>'2.12 Practitioner Psychologists'!G11</f>
        <v>Not assessed</v>
      </c>
      <c r="C404" t="s">
        <v>2102</v>
      </c>
      <c r="D404">
        <v>11</v>
      </c>
    </row>
    <row r="405" spans="1:4" x14ac:dyDescent="0.35">
      <c r="A405" t="str">
        <f>'2.12 Practitioner Psychologists'!A12</f>
        <v>2.12 QR3</v>
      </c>
      <c r="B405" t="str">
        <f>'2.12 Practitioner Psychologists'!G12</f>
        <v>Not assessed</v>
      </c>
      <c r="C405" t="s">
        <v>2102</v>
      </c>
      <c r="D405">
        <v>12</v>
      </c>
    </row>
    <row r="406" spans="1:4" x14ac:dyDescent="0.35">
      <c r="A406" t="str">
        <f>'2.12 Practitioner Psychologists'!A13</f>
        <v>2.12 QR4</v>
      </c>
      <c r="B406" t="str">
        <f>'2.12 Practitioner Psychologists'!G13</f>
        <v>Not assessed</v>
      </c>
      <c r="C406" t="s">
        <v>2102</v>
      </c>
      <c r="D406">
        <v>13</v>
      </c>
    </row>
    <row r="407" spans="1:4" x14ac:dyDescent="0.35">
      <c r="A407" t="str">
        <f>'2.12 Practitioner Psychologists'!A14</f>
        <v>2.12 QR5</v>
      </c>
      <c r="B407" t="str">
        <f>'2.12 Practitioner Psychologists'!G14</f>
        <v>Not assessed</v>
      </c>
      <c r="C407" t="s">
        <v>2102</v>
      </c>
      <c r="D407">
        <v>14</v>
      </c>
    </row>
    <row r="408" spans="1:4" x14ac:dyDescent="0.35">
      <c r="A408" t="str">
        <f>'2.12 Practitioner Psychologists'!A15</f>
        <v>2.12 QR6</v>
      </c>
      <c r="B408" t="str">
        <f>'2.12 Practitioner Psychologists'!G15</f>
        <v>Not assessed</v>
      </c>
      <c r="C408" t="s">
        <v>2102</v>
      </c>
      <c r="D408">
        <v>15</v>
      </c>
    </row>
    <row r="409" spans="1:4" x14ac:dyDescent="0.35">
      <c r="A409" t="str">
        <f>'2.12 Practitioner Psychologists'!A16</f>
        <v>2.12 QR7</v>
      </c>
      <c r="B409" t="str">
        <f>'2.12 Practitioner Psychologists'!G16</f>
        <v>Not assessed</v>
      </c>
      <c r="C409" t="s">
        <v>2102</v>
      </c>
      <c r="D409">
        <v>16</v>
      </c>
    </row>
    <row r="410" spans="1:4" x14ac:dyDescent="0.35">
      <c r="A410" t="str">
        <f>'2.12 Practitioner Psychologists'!A17</f>
        <v>2.12 QR8</v>
      </c>
      <c r="B410" t="str">
        <f>'2.12 Practitioner Psychologists'!G17</f>
        <v>Not assessed</v>
      </c>
      <c r="C410" t="s">
        <v>2102</v>
      </c>
      <c r="D410">
        <v>17</v>
      </c>
    </row>
    <row r="411" spans="1:4" x14ac:dyDescent="0.35">
      <c r="A411" t="str">
        <f>'2.12 Practitioner Psychologists'!A18</f>
        <v>2.12 QR9</v>
      </c>
      <c r="B411" t="str">
        <f>'2.12 Practitioner Psychologists'!G18</f>
        <v>Not assessed</v>
      </c>
      <c r="C411" t="s">
        <v>2102</v>
      </c>
      <c r="D411">
        <v>18</v>
      </c>
    </row>
    <row r="412" spans="1:4" x14ac:dyDescent="0.35">
      <c r="A412" t="str">
        <f>'2.12 Practitioner Psychologists'!A19</f>
        <v>2.12 QR10</v>
      </c>
      <c r="B412" t="str">
        <f>'2.12 Practitioner Psychologists'!G19</f>
        <v>Not assessed</v>
      </c>
      <c r="C412" t="s">
        <v>2102</v>
      </c>
      <c r="D412">
        <v>19</v>
      </c>
    </row>
    <row r="413" spans="1:4" x14ac:dyDescent="0.35">
      <c r="A413" t="str">
        <f>'2.12 Practitioner Psychologists'!A20</f>
        <v>2.12 QR11</v>
      </c>
      <c r="B413" t="str">
        <f>'2.12 Practitioner Psychologists'!G20</f>
        <v>Not assessed</v>
      </c>
      <c r="C413" t="s">
        <v>2102</v>
      </c>
      <c r="D413">
        <v>20</v>
      </c>
    </row>
    <row r="414" spans="1:4" x14ac:dyDescent="0.35">
      <c r="A414" t="str">
        <f>'2.13 Healthcare Scientists Spec'!A5</f>
        <v>2.13 MS1</v>
      </c>
      <c r="B414" t="str">
        <f>'2.13 Healthcare Scientists Spec'!G5</f>
        <v>Not assessed</v>
      </c>
      <c r="C414" t="s">
        <v>2103</v>
      </c>
      <c r="D414">
        <v>5</v>
      </c>
    </row>
    <row r="415" spans="1:4" x14ac:dyDescent="0.35">
      <c r="A415" t="str">
        <f>'2.13 Healthcare Scientists Spec'!A6</f>
        <v>2.13 MS2</v>
      </c>
      <c r="B415" t="str">
        <f>'2.13 Healthcare Scientists Spec'!G6</f>
        <v>Not assessed</v>
      </c>
      <c r="C415" t="s">
        <v>2103</v>
      </c>
      <c r="D415">
        <v>6</v>
      </c>
    </row>
    <row r="416" spans="1:4" x14ac:dyDescent="0.35">
      <c r="A416" t="str">
        <f>'2.13 Healthcare Scientists Spec'!A7</f>
        <v>2.13 MS3</v>
      </c>
      <c r="B416" t="str">
        <f>'2.13 Healthcare Scientists Spec'!G7</f>
        <v>Not assessed</v>
      </c>
      <c r="C416" t="s">
        <v>2103</v>
      </c>
      <c r="D416">
        <v>7</v>
      </c>
    </row>
    <row r="417" spans="1:4" x14ac:dyDescent="0.35">
      <c r="A417" t="str">
        <f>'2.13 Healthcare Scientists Spec'!A8</f>
        <v>2.13 MS4</v>
      </c>
      <c r="B417" t="str">
        <f>'2.13 Healthcare Scientists Spec'!G8</f>
        <v>Not assessed</v>
      </c>
      <c r="C417" t="s">
        <v>2103</v>
      </c>
      <c r="D417">
        <v>8</v>
      </c>
    </row>
    <row r="418" spans="1:4" x14ac:dyDescent="0.35">
      <c r="A418" t="str">
        <f>'2.13 Healthcare Scientists Spec'!A9</f>
        <v>2.13 QR1</v>
      </c>
      <c r="B418" t="str">
        <f>'2.13 Healthcare Scientists Spec'!G9</f>
        <v>Not assessed</v>
      </c>
      <c r="C418" t="s">
        <v>2103</v>
      </c>
      <c r="D418">
        <v>9</v>
      </c>
    </row>
    <row r="419" spans="1:4" x14ac:dyDescent="0.35">
      <c r="A419" t="str">
        <f>'2.13 Healthcare Scientists Spec'!A10</f>
        <v>2.13 QR2</v>
      </c>
      <c r="B419" t="str">
        <f>'2.13 Healthcare Scientists Spec'!G10</f>
        <v>Not assessed</v>
      </c>
      <c r="C419" t="s">
        <v>2103</v>
      </c>
      <c r="D419">
        <v>10</v>
      </c>
    </row>
    <row r="420" spans="1:4" x14ac:dyDescent="0.35">
      <c r="A420" t="str">
        <f>'2.13 Healthcare Scientists Spec'!A11</f>
        <v>2.13 QR3</v>
      </c>
      <c r="B420" t="str">
        <f>'2.13 Healthcare Scientists Spec'!G11</f>
        <v>Not assessed</v>
      </c>
      <c r="C420" t="s">
        <v>2103</v>
      </c>
      <c r="D420">
        <v>11</v>
      </c>
    </row>
    <row r="421" spans="1:4" x14ac:dyDescent="0.35">
      <c r="A421" t="str">
        <f>'2.13 Healthcare Scientists Spec'!A12</f>
        <v>2.13 QR4</v>
      </c>
      <c r="B421" t="str">
        <f>'2.13 Healthcare Scientists Spec'!G12</f>
        <v>Not assessed</v>
      </c>
      <c r="C421" t="s">
        <v>2103</v>
      </c>
      <c r="D421">
        <v>12</v>
      </c>
    </row>
    <row r="422" spans="1:4" x14ac:dyDescent="0.35">
      <c r="A422" t="str">
        <f>'2.13 Healthcare Scientists Spec'!A13</f>
        <v>2.13 QR5</v>
      </c>
      <c r="B422" t="str">
        <f>'2.13 Healthcare Scientists Spec'!G13</f>
        <v>Not assessed</v>
      </c>
      <c r="C422" t="s">
        <v>2103</v>
      </c>
      <c r="D422">
        <v>13</v>
      </c>
    </row>
    <row r="423" spans="1:4" x14ac:dyDescent="0.35">
      <c r="A423" t="str">
        <f>'2.13 Healthcare Scientists Spec'!A14</f>
        <v>2.13 QR6</v>
      </c>
      <c r="B423" t="str">
        <f>'2.13 Healthcare Scientists Spec'!G14</f>
        <v>Not assessed</v>
      </c>
      <c r="C423" t="s">
        <v>2103</v>
      </c>
      <c r="D423">
        <v>14</v>
      </c>
    </row>
    <row r="424" spans="1:4" x14ac:dyDescent="0.35">
      <c r="A424" t="str">
        <f>'2.13 Healthcare Scientists Spec'!A15</f>
        <v>2.13 QR7</v>
      </c>
      <c r="B424" t="str">
        <f>'2.13 Healthcare Scientists Spec'!G15</f>
        <v>Not assessed</v>
      </c>
      <c r="C424" t="s">
        <v>2103</v>
      </c>
      <c r="D424">
        <v>15</v>
      </c>
    </row>
    <row r="425" spans="1:4" x14ac:dyDescent="0.35">
      <c r="A425" t="str">
        <f>'2.13 Healthcare Scientists Spec'!A16</f>
        <v>2.13 QR8</v>
      </c>
      <c r="B425" t="str">
        <f>'2.13 Healthcare Scientists Spec'!G16</f>
        <v>Not assessed</v>
      </c>
      <c r="C425" t="s">
        <v>2103</v>
      </c>
      <c r="D425">
        <v>16</v>
      </c>
    </row>
    <row r="426" spans="1:4" x14ac:dyDescent="0.35">
      <c r="A426" t="str">
        <f>'2.13 Healthcare Scientists Spec'!A17</f>
        <v>2.13 QR9</v>
      </c>
      <c r="B426" t="str">
        <f>'2.13 Healthcare Scientists Spec'!G17</f>
        <v>Not assessed</v>
      </c>
      <c r="C426" t="s">
        <v>2103</v>
      </c>
      <c r="D426">
        <v>17</v>
      </c>
    </row>
    <row r="427" spans="1:4" x14ac:dyDescent="0.35">
      <c r="A427" t="str">
        <f>'2.13 Healthcare Scientists Spec'!A18</f>
        <v>2.13 QR10</v>
      </c>
      <c r="B427" t="str">
        <f>'2.13 Healthcare Scientists Spec'!G18</f>
        <v>Not assessed</v>
      </c>
      <c r="C427" t="s">
        <v>2103</v>
      </c>
      <c r="D427">
        <v>18</v>
      </c>
    </row>
    <row r="428" spans="1:4" x14ac:dyDescent="0.35">
      <c r="A428" t="str">
        <f>'2.13 Healthcare Scientists Spec'!A19</f>
        <v>2.13 QR11</v>
      </c>
      <c r="B428" t="str">
        <f>'2.13 Healthcare Scientists Spec'!G19</f>
        <v>Not assessed</v>
      </c>
      <c r="C428" t="s">
        <v>2103</v>
      </c>
      <c r="D428">
        <v>19</v>
      </c>
    </row>
    <row r="429" spans="1:4" x14ac:dyDescent="0.35">
      <c r="A429" t="str">
        <f>'2.14 Support Staff'!A5</f>
        <v>2.14 MS1</v>
      </c>
      <c r="B429" t="str">
        <f>'2.14 Support Staff'!G5</f>
        <v>Not assessed</v>
      </c>
      <c r="C429" t="s">
        <v>2104</v>
      </c>
      <c r="D429">
        <v>5</v>
      </c>
    </row>
    <row r="430" spans="1:4" x14ac:dyDescent="0.35">
      <c r="A430" t="str">
        <f>'2.14 Support Staff'!A6</f>
        <v>2.14 MS2</v>
      </c>
      <c r="B430" t="str">
        <f>'2.14 Support Staff'!G6</f>
        <v>Not assessed</v>
      </c>
      <c r="C430" t="s">
        <v>2104</v>
      </c>
      <c r="D430">
        <v>6</v>
      </c>
    </row>
    <row r="431" spans="1:4" x14ac:dyDescent="0.35">
      <c r="A431" t="str">
        <f>'2.14 Support Staff'!A7</f>
        <v>2.14 MS3</v>
      </c>
      <c r="B431" t="str">
        <f>'2.14 Support Staff'!G7</f>
        <v>Not assessed</v>
      </c>
      <c r="C431" t="s">
        <v>2104</v>
      </c>
      <c r="D431">
        <v>7</v>
      </c>
    </row>
    <row r="432" spans="1:4" x14ac:dyDescent="0.35">
      <c r="A432" t="str">
        <f>'2.14 Support Staff'!A8</f>
        <v>2.14 MS4</v>
      </c>
      <c r="B432" t="str">
        <f>'2.14 Support Staff'!G8</f>
        <v>Not assessed</v>
      </c>
      <c r="C432" t="s">
        <v>2104</v>
      </c>
      <c r="D432">
        <v>8</v>
      </c>
    </row>
    <row r="433" spans="1:4" x14ac:dyDescent="0.35">
      <c r="A433" t="str">
        <f>'2.14 Support Staff'!A9</f>
        <v>2.14 MS5</v>
      </c>
      <c r="B433" t="str">
        <f>'2.14 Support Staff'!G9</f>
        <v>Not assessed</v>
      </c>
      <c r="C433" t="s">
        <v>2104</v>
      </c>
      <c r="D433">
        <v>9</v>
      </c>
    </row>
    <row r="434" spans="1:4" x14ac:dyDescent="0.35">
      <c r="A434" t="str">
        <f>'2.14 Support Staff'!A10</f>
        <v>2.14 MS6</v>
      </c>
      <c r="B434" t="str">
        <f>'2.14 Support Staff'!G10</f>
        <v>Not assessed</v>
      </c>
      <c r="C434" t="s">
        <v>2104</v>
      </c>
      <c r="D434">
        <v>10</v>
      </c>
    </row>
    <row r="435" spans="1:4" x14ac:dyDescent="0.35">
      <c r="A435" t="str">
        <f>'2.14 Support Staff'!A11</f>
        <v>2.14 MS7</v>
      </c>
      <c r="B435" t="str">
        <f>'2.14 Support Staff'!G11</f>
        <v>Not assessed</v>
      </c>
      <c r="C435" t="s">
        <v>2104</v>
      </c>
      <c r="D435">
        <v>11</v>
      </c>
    </row>
    <row r="436" spans="1:4" x14ac:dyDescent="0.35">
      <c r="A436" t="str">
        <f>'2.14 Support Staff'!A12</f>
        <v>2.14 MS8</v>
      </c>
      <c r="B436" t="str">
        <f>'2.14 Support Staff'!G12</f>
        <v>Not assessed</v>
      </c>
      <c r="C436" t="s">
        <v>2104</v>
      </c>
      <c r="D436">
        <v>12</v>
      </c>
    </row>
    <row r="437" spans="1:4" x14ac:dyDescent="0.35">
      <c r="A437" t="str">
        <f>'2.14 Support Staff'!A13</f>
        <v>2.14 MS9</v>
      </c>
      <c r="B437" t="str">
        <f>'2.14 Support Staff'!G13</f>
        <v>Not assessed</v>
      </c>
      <c r="C437" t="s">
        <v>2104</v>
      </c>
      <c r="D437">
        <v>13</v>
      </c>
    </row>
    <row r="438" spans="1:4" x14ac:dyDescent="0.35">
      <c r="A438" t="str">
        <f>'2.14 Support Staff'!A14</f>
        <v>2.14 QR1</v>
      </c>
      <c r="B438" t="str">
        <f>'2.14 Support Staff'!G14</f>
        <v>Not assessed</v>
      </c>
      <c r="C438" t="s">
        <v>2104</v>
      </c>
      <c r="D438">
        <v>14</v>
      </c>
    </row>
    <row r="439" spans="1:4" x14ac:dyDescent="0.35">
      <c r="A439" t="str">
        <f>'2.14 Support Staff'!A15</f>
        <v>2.14 QR2</v>
      </c>
      <c r="B439" t="str">
        <f>'2.14 Support Staff'!G15</f>
        <v>Not assessed</v>
      </c>
      <c r="C439" t="s">
        <v>2104</v>
      </c>
      <c r="D439">
        <v>15</v>
      </c>
    </row>
    <row r="440" spans="1:4" x14ac:dyDescent="0.35">
      <c r="A440" t="str">
        <f>'2.14 Support Staff'!A16</f>
        <v>2.14 QR3</v>
      </c>
      <c r="B440" t="str">
        <f>'2.14 Support Staff'!G16</f>
        <v>Not assessed</v>
      </c>
      <c r="C440" t="s">
        <v>2104</v>
      </c>
      <c r="D440">
        <v>16</v>
      </c>
    </row>
    <row r="441" spans="1:4" x14ac:dyDescent="0.35">
      <c r="A441" t="str">
        <f>'2.14 Support Staff'!A17</f>
        <v>2.14 QR4</v>
      </c>
      <c r="B441" t="str">
        <f>'2.14 Support Staff'!G17</f>
        <v>Not assessed</v>
      </c>
      <c r="C441" t="s">
        <v>2104</v>
      </c>
      <c r="D441">
        <v>17</v>
      </c>
    </row>
    <row r="442" spans="1:4" x14ac:dyDescent="0.35">
      <c r="A442" t="str">
        <f>'2.14 Support Staff'!A18</f>
        <v>2.14 QR5</v>
      </c>
      <c r="B442" t="str">
        <f>'2.14 Support Staff'!G18</f>
        <v>Not assessed</v>
      </c>
      <c r="C442" t="s">
        <v>2104</v>
      </c>
      <c r="D442">
        <v>18</v>
      </c>
    </row>
    <row r="443" spans="1:4" x14ac:dyDescent="0.35">
      <c r="A443" t="str">
        <f>'2.14 Support Staff'!A19</f>
        <v>2.14 QR6</v>
      </c>
      <c r="B443" t="str">
        <f>'2.14 Support Staff'!G19</f>
        <v>Not assessed</v>
      </c>
      <c r="C443" t="s">
        <v>2104</v>
      </c>
      <c r="D443">
        <v>19</v>
      </c>
    </row>
    <row r="444" spans="1:4" x14ac:dyDescent="0.35">
      <c r="A444" t="str">
        <f>'2.14 Support Staff'!A20</f>
        <v>2.14 QR7</v>
      </c>
      <c r="B444" t="str">
        <f>'2.14 Support Staff'!G20</f>
        <v>Not assessed</v>
      </c>
      <c r="C444" t="s">
        <v>2104</v>
      </c>
      <c r="D444">
        <v>20</v>
      </c>
    </row>
    <row r="445" spans="1:4" x14ac:dyDescent="0.35">
      <c r="A445" t="str">
        <f>'2.14 Support Staff'!A21</f>
        <v>2.14 QR8</v>
      </c>
      <c r="B445" t="str">
        <f>'2.14 Support Staff'!G21</f>
        <v>Not assessed</v>
      </c>
      <c r="C445" t="s">
        <v>2104</v>
      </c>
      <c r="D445">
        <v>21</v>
      </c>
    </row>
    <row r="446" spans="1:4" x14ac:dyDescent="0.35">
      <c r="A446" t="str">
        <f>'2.14 Support Staff'!A22</f>
        <v>2.14 QR9</v>
      </c>
      <c r="B446" t="str">
        <f>'2.14 Support Staff'!G22</f>
        <v>Not assessed</v>
      </c>
      <c r="C446" t="s">
        <v>2104</v>
      </c>
      <c r="D446">
        <v>22</v>
      </c>
    </row>
    <row r="447" spans="1:4" x14ac:dyDescent="0.35">
      <c r="A447" t="str">
        <f>'2.15 Induction, Return To Work '!A5</f>
        <v>2.15 MS1</v>
      </c>
      <c r="B447" t="str">
        <f>'2.15 Induction, Return To Work '!G5</f>
        <v>Not assessed</v>
      </c>
      <c r="C447" t="s">
        <v>2105</v>
      </c>
      <c r="D447">
        <v>5</v>
      </c>
    </row>
    <row r="448" spans="1:4" x14ac:dyDescent="0.35">
      <c r="A448" t="str">
        <f>'2.15 Induction, Return To Work '!A6</f>
        <v>2.15 MS2</v>
      </c>
      <c r="B448" t="str">
        <f>'2.15 Induction, Return To Work '!G6</f>
        <v>Not assessed</v>
      </c>
      <c r="C448" t="s">
        <v>2105</v>
      </c>
      <c r="D448">
        <v>6</v>
      </c>
    </row>
    <row r="449" spans="1:4" x14ac:dyDescent="0.35">
      <c r="A449" t="str">
        <f>'2.15 Induction, Return To Work '!A7</f>
        <v>2.15 MS3</v>
      </c>
      <c r="B449" t="str">
        <f>'2.15 Induction, Return To Work '!G7</f>
        <v>Not assessed</v>
      </c>
      <c r="C449" t="s">
        <v>2105</v>
      </c>
      <c r="D449">
        <v>7</v>
      </c>
    </row>
    <row r="450" spans="1:4" x14ac:dyDescent="0.35">
      <c r="A450" t="str">
        <f>'2.15 Induction, Return To Work '!A8</f>
        <v>2.15 MS4</v>
      </c>
      <c r="B450" t="str">
        <f>'2.15 Induction, Return To Work '!G8</f>
        <v>Not assessed</v>
      </c>
      <c r="C450" t="s">
        <v>2105</v>
      </c>
      <c r="D450">
        <v>8</v>
      </c>
    </row>
    <row r="451" spans="1:4" x14ac:dyDescent="0.35">
      <c r="A451" t="str">
        <f>'2.15 Induction, Return To Work '!A9</f>
        <v>2.15 MS5</v>
      </c>
      <c r="B451" t="str">
        <f>'2.15 Induction, Return To Work '!G9</f>
        <v>Not assessed</v>
      </c>
      <c r="C451" t="s">
        <v>2105</v>
      </c>
      <c r="D451">
        <v>9</v>
      </c>
    </row>
    <row r="452" spans="1:4" x14ac:dyDescent="0.35">
      <c r="A452" t="str">
        <f>'2.15 Induction, Return To Work '!A10</f>
        <v>2.15 MS6</v>
      </c>
      <c r="B452" t="str">
        <f>'2.15 Induction, Return To Work '!G10</f>
        <v>Not assessed</v>
      </c>
      <c r="C452" t="s">
        <v>2105</v>
      </c>
      <c r="D452">
        <v>10</v>
      </c>
    </row>
    <row r="453" spans="1:4" x14ac:dyDescent="0.35">
      <c r="A453" t="str">
        <f>'2.15 Induction, Return To Work '!A11</f>
        <v>2.15 MS7</v>
      </c>
      <c r="B453" t="str">
        <f>'2.15 Induction, Return To Work '!G11</f>
        <v>Not assessed</v>
      </c>
      <c r="C453" t="s">
        <v>2105</v>
      </c>
      <c r="D453">
        <v>11</v>
      </c>
    </row>
    <row r="454" spans="1:4" x14ac:dyDescent="0.35">
      <c r="A454" t="str">
        <f>'2.15 Induction, Return To Work '!A12</f>
        <v>2.15 MS8</v>
      </c>
      <c r="B454" t="str">
        <f>'2.15 Induction, Return To Work '!G12</f>
        <v>Not assessed</v>
      </c>
      <c r="C454" t="s">
        <v>2105</v>
      </c>
      <c r="D454">
        <v>12</v>
      </c>
    </row>
    <row r="455" spans="1:4" x14ac:dyDescent="0.35">
      <c r="A455" t="str">
        <f>'2.15 Induction, Return To Work '!A13</f>
        <v>2.15 MS9</v>
      </c>
      <c r="B455" t="str">
        <f>'2.15 Induction, Return To Work '!G13</f>
        <v>Not assessed</v>
      </c>
      <c r="C455" t="s">
        <v>2105</v>
      </c>
      <c r="D455">
        <v>13</v>
      </c>
    </row>
    <row r="456" spans="1:4" x14ac:dyDescent="0.35">
      <c r="A456" t="str">
        <f>'2.15 Induction, Return To Work '!A14</f>
        <v>2.15 QR1</v>
      </c>
      <c r="B456" t="str">
        <f>'2.15 Induction, Return To Work '!G14</f>
        <v>Not assessed</v>
      </c>
      <c r="C456" t="s">
        <v>2105</v>
      </c>
      <c r="D456">
        <v>14</v>
      </c>
    </row>
    <row r="457" spans="1:4" x14ac:dyDescent="0.35">
      <c r="A457" t="str">
        <f>'2.15 Induction, Return To Work '!A15</f>
        <v>2.15 QR2</v>
      </c>
      <c r="B457" t="str">
        <f>'2.15 Induction, Return To Work '!G15</f>
        <v>Not assessed</v>
      </c>
      <c r="C457" t="s">
        <v>2105</v>
      </c>
      <c r="D457">
        <v>15</v>
      </c>
    </row>
    <row r="458" spans="1:4" x14ac:dyDescent="0.35">
      <c r="A458" t="str">
        <f>'2.15 Induction, Return To Work '!A16</f>
        <v>2.15 QR3</v>
      </c>
      <c r="B458" t="str">
        <f>'2.15 Induction, Return To Work '!G16</f>
        <v>Not assessed</v>
      </c>
      <c r="C458" t="s">
        <v>2105</v>
      </c>
      <c r="D458">
        <v>16</v>
      </c>
    </row>
    <row r="459" spans="1:4" x14ac:dyDescent="0.35">
      <c r="A459" t="str">
        <f>'2.16 Professional Development, '!A5</f>
        <v>2.16 MS1</v>
      </c>
      <c r="B459" t="str">
        <f>'2.16 Professional Development, '!G5</f>
        <v>Not assessed</v>
      </c>
      <c r="C459" t="s">
        <v>2106</v>
      </c>
      <c r="D459">
        <v>5</v>
      </c>
    </row>
    <row r="460" spans="1:4" x14ac:dyDescent="0.35">
      <c r="A460" t="str">
        <f>'2.16 Professional Development, '!A6</f>
        <v>2.16 MS2</v>
      </c>
      <c r="B460" t="str">
        <f>'2.16 Professional Development, '!G6</f>
        <v>Not assessed</v>
      </c>
      <c r="C460" t="s">
        <v>2106</v>
      </c>
      <c r="D460">
        <v>6</v>
      </c>
    </row>
    <row r="461" spans="1:4" x14ac:dyDescent="0.35">
      <c r="A461" t="str">
        <f>'2.16 Professional Development, '!A7</f>
        <v>2.16 QR1</v>
      </c>
      <c r="B461" t="str">
        <f>'2.16 Professional Development, '!G7</f>
        <v>Not assessed</v>
      </c>
      <c r="C461" t="s">
        <v>2106</v>
      </c>
      <c r="D461">
        <v>7</v>
      </c>
    </row>
    <row r="462" spans="1:4" x14ac:dyDescent="0.35">
      <c r="A462" t="str">
        <f>'2.16 Professional Development, '!A8</f>
        <v>2.16 QR2</v>
      </c>
      <c r="B462" t="str">
        <f>'2.16 Professional Development, '!G8</f>
        <v>Not assessed</v>
      </c>
      <c r="C462" t="s">
        <v>2106</v>
      </c>
      <c r="D462">
        <v>8</v>
      </c>
    </row>
    <row r="463" spans="1:4" x14ac:dyDescent="0.35">
      <c r="A463" t="str">
        <f>'2.16 Professional Development, '!A9</f>
        <v>2.16 QR3</v>
      </c>
      <c r="B463" t="str">
        <f>'2.16 Professional Development, '!G9</f>
        <v>Not assessed</v>
      </c>
      <c r="C463" t="s">
        <v>2106</v>
      </c>
      <c r="D463">
        <v>9</v>
      </c>
    </row>
    <row r="464" spans="1:4" x14ac:dyDescent="0.35">
      <c r="A464" t="str">
        <f>'2.16 Professional Development, '!A10</f>
        <v>2.16 QR4</v>
      </c>
      <c r="B464" t="str">
        <f>'2.16 Professional Development, '!G10</f>
        <v>Not assessed</v>
      </c>
      <c r="C464" t="s">
        <v>2106</v>
      </c>
      <c r="D464">
        <v>10</v>
      </c>
    </row>
    <row r="465" spans="1:4" x14ac:dyDescent="0.35">
      <c r="A465" t="str">
        <f>'2.16 Professional Development, '!A11</f>
        <v>2.16 QR5</v>
      </c>
      <c r="B465" t="str">
        <f>'2.16 Professional Development, '!G11</f>
        <v>Not assessed</v>
      </c>
      <c r="C465" t="s">
        <v>2106</v>
      </c>
      <c r="D465">
        <v>11</v>
      </c>
    </row>
    <row r="466" spans="1:4" x14ac:dyDescent="0.35">
      <c r="A466" t="str">
        <f>'2.16 Professional Development, '!A12</f>
        <v>2.16 QR6</v>
      </c>
      <c r="B466" t="str">
        <f>'2.16 Professional Development, '!G12</f>
        <v>Not assessed</v>
      </c>
      <c r="C466" t="s">
        <v>2106</v>
      </c>
      <c r="D466">
        <v>12</v>
      </c>
    </row>
    <row r="467" spans="1:4" x14ac:dyDescent="0.35">
      <c r="A467" t="str">
        <f>'2.16 Professional Development, '!A13</f>
        <v>2.16 MS3</v>
      </c>
      <c r="B467" t="str">
        <f>'2.16 Professional Development, '!G13</f>
        <v>Not assessed</v>
      </c>
      <c r="C467" t="s">
        <v>2106</v>
      </c>
      <c r="D467">
        <v>13</v>
      </c>
    </row>
    <row r="468" spans="1:4" x14ac:dyDescent="0.35">
      <c r="A468" t="str">
        <f>'2.16 Professional Development, '!A14</f>
        <v>2.16 MS4</v>
      </c>
      <c r="B468" t="str">
        <f>'2.16 Professional Development, '!G14</f>
        <v>Not assessed</v>
      </c>
      <c r="C468" t="s">
        <v>2106</v>
      </c>
      <c r="D468">
        <v>14</v>
      </c>
    </row>
    <row r="469" spans="1:4" x14ac:dyDescent="0.35">
      <c r="A469" t="str">
        <f>'2.16 Professional Development, '!A15</f>
        <v>2.16 MS5</v>
      </c>
      <c r="B469" t="str">
        <f>'2.16 Professional Development, '!G15</f>
        <v>Not assessed</v>
      </c>
      <c r="C469" t="s">
        <v>2106</v>
      </c>
      <c r="D469">
        <v>15</v>
      </c>
    </row>
    <row r="470" spans="1:4" x14ac:dyDescent="0.35">
      <c r="A470" t="str">
        <f>'2.16 Professional Development, '!A16</f>
        <v>2.16 MS6</v>
      </c>
      <c r="B470" t="str">
        <f>'2.16 Professional Development, '!G16</f>
        <v>Not assessed</v>
      </c>
      <c r="C470" t="s">
        <v>2106</v>
      </c>
      <c r="D470">
        <v>16</v>
      </c>
    </row>
    <row r="471" spans="1:4" x14ac:dyDescent="0.35">
      <c r="A471" t="str">
        <f>'2.16 Professional Development, '!A17</f>
        <v>2.16 MS7</v>
      </c>
      <c r="B471" t="str">
        <f>'2.16 Professional Development, '!G17</f>
        <v>Not assessed</v>
      </c>
      <c r="C471" t="s">
        <v>2106</v>
      </c>
      <c r="D471">
        <v>17</v>
      </c>
    </row>
    <row r="472" spans="1:4" x14ac:dyDescent="0.35">
      <c r="A472" t="str">
        <f>'2.16 Professional Development, '!A18</f>
        <v>2.16 QR7</v>
      </c>
      <c r="B472" t="str">
        <f>'2.16 Professional Development, '!G18</f>
        <v>Not assessed</v>
      </c>
      <c r="C472" t="s">
        <v>2106</v>
      </c>
      <c r="D472">
        <v>18</v>
      </c>
    </row>
    <row r="473" spans="1:4" x14ac:dyDescent="0.35">
      <c r="A473" t="str">
        <f>'2.16 Professional Development, '!A19</f>
        <v>2.16 QR8</v>
      </c>
      <c r="B473" t="str">
        <f>'2.16 Professional Development, '!G19</f>
        <v>Not assessed</v>
      </c>
      <c r="C473" t="s">
        <v>2106</v>
      </c>
      <c r="D473">
        <v>19</v>
      </c>
    </row>
    <row r="474" spans="1:4" x14ac:dyDescent="0.35">
      <c r="A474" t="str">
        <f>'2.16 Professional Development, '!A20</f>
        <v>2.16 QR9</v>
      </c>
      <c r="B474" t="str">
        <f>'2.16 Professional Development, '!G20</f>
        <v>Not assessed</v>
      </c>
      <c r="C474" t="s">
        <v>2106</v>
      </c>
      <c r="D474">
        <v>20</v>
      </c>
    </row>
    <row r="475" spans="1:4" x14ac:dyDescent="0.35">
      <c r="A475" t="str">
        <f>'2.16 Professional Development, '!A21</f>
        <v>2.16 QR10</v>
      </c>
      <c r="B475" t="str">
        <f>'2.16 Professional Development, '!G21</f>
        <v>Not assessed</v>
      </c>
      <c r="C475" t="s">
        <v>2106</v>
      </c>
      <c r="D475">
        <v>21</v>
      </c>
    </row>
    <row r="476" spans="1:4" x14ac:dyDescent="0.35">
      <c r="A476" t="str">
        <f>'2.16 Professional Development, '!A22</f>
        <v>2.16 QR11</v>
      </c>
      <c r="B476" t="str">
        <f>'2.16 Professional Development, '!G22</f>
        <v>Not assessed</v>
      </c>
      <c r="C476" t="s">
        <v>2106</v>
      </c>
      <c r="D476">
        <v>22</v>
      </c>
    </row>
    <row r="477" spans="1:4" x14ac:dyDescent="0.35">
      <c r="A477" t="str">
        <f>'2.16 Professional Development, '!A23</f>
        <v>2.16 QR12</v>
      </c>
      <c r="B477" t="str">
        <f>'2.16 Professional Development, '!G23</f>
        <v>Not assessed</v>
      </c>
      <c r="C477" t="s">
        <v>2106</v>
      </c>
      <c r="D477">
        <v>23</v>
      </c>
    </row>
    <row r="478" spans="1:4" x14ac:dyDescent="0.35">
      <c r="A478" t="str">
        <f>'2.16 Professional Development, '!A24</f>
        <v>2.16 MS8</v>
      </c>
      <c r="B478" t="str">
        <f>'2.16 Professional Development, '!G24</f>
        <v>Not assessed</v>
      </c>
      <c r="C478" t="s">
        <v>2106</v>
      </c>
      <c r="D478">
        <v>24</v>
      </c>
    </row>
    <row r="479" spans="1:4" x14ac:dyDescent="0.35">
      <c r="A479" t="str">
        <f>'2.16 Professional Development, '!A25</f>
        <v>2.16 MS9</v>
      </c>
      <c r="B479" t="str">
        <f>'2.16 Professional Development, '!G25</f>
        <v>Not assessed</v>
      </c>
      <c r="C479" t="s">
        <v>2106</v>
      </c>
      <c r="D479">
        <v>25</v>
      </c>
    </row>
    <row r="480" spans="1:4" x14ac:dyDescent="0.35">
      <c r="A480" t="str">
        <f>'2.16 Professional Development, '!A26</f>
        <v>2.16 MS10</v>
      </c>
      <c r="B480" t="str">
        <f>'2.16 Professional Development, '!G26</f>
        <v>Not assessed</v>
      </c>
      <c r="C480" t="s">
        <v>2106</v>
      </c>
      <c r="D480">
        <v>26</v>
      </c>
    </row>
    <row r="481" spans="1:4" x14ac:dyDescent="0.35">
      <c r="A481" t="str">
        <f>'2.16 Professional Development, '!A27</f>
        <v>2.16 MS11</v>
      </c>
      <c r="B481" t="str">
        <f>'2.16 Professional Development, '!G27</f>
        <v>Not assessed</v>
      </c>
      <c r="C481" t="s">
        <v>2106</v>
      </c>
      <c r="D481">
        <v>27</v>
      </c>
    </row>
    <row r="482" spans="1:4" x14ac:dyDescent="0.35">
      <c r="A482" t="str">
        <f>'2.16 Professional Development, '!A28</f>
        <v>2.16 MS12</v>
      </c>
      <c r="B482" t="str">
        <f>'2.16 Professional Development, '!G28</f>
        <v>Not assessed</v>
      </c>
      <c r="C482" t="s">
        <v>2106</v>
      </c>
      <c r="D482">
        <v>28</v>
      </c>
    </row>
    <row r="483" spans="1:4" x14ac:dyDescent="0.35">
      <c r="A483" t="str">
        <f>'2.16 Professional Development, '!A29</f>
        <v>2.16 MS13</v>
      </c>
      <c r="B483" t="str">
        <f>'2.16 Professional Development, '!G29</f>
        <v>Not assessed</v>
      </c>
      <c r="C483" t="s">
        <v>2106</v>
      </c>
      <c r="D483">
        <v>29</v>
      </c>
    </row>
    <row r="484" spans="1:4" x14ac:dyDescent="0.35">
      <c r="A484" t="str">
        <f>'2.16 Professional Development, '!A30</f>
        <v>2.16 MS14</v>
      </c>
      <c r="B484" t="str">
        <f>'2.16 Professional Development, '!G30</f>
        <v>Not assessed</v>
      </c>
      <c r="C484" t="s">
        <v>2106</v>
      </c>
      <c r="D484">
        <v>30</v>
      </c>
    </row>
    <row r="485" spans="1:4" x14ac:dyDescent="0.35">
      <c r="A485" t="str">
        <f>'2.16 Professional Development, '!A31</f>
        <v>2.16 MS15</v>
      </c>
      <c r="B485" t="str">
        <f>'2.16 Professional Development, '!G31</f>
        <v>Not assessed</v>
      </c>
      <c r="C485" t="s">
        <v>2106</v>
      </c>
      <c r="D485">
        <v>31</v>
      </c>
    </row>
    <row r="486" spans="1:4" x14ac:dyDescent="0.35">
      <c r="A486" t="str">
        <f>'2.16 Professional Development, '!A32</f>
        <v>2.16 QR13</v>
      </c>
      <c r="B486" t="str">
        <f>'2.16 Professional Development, '!G32</f>
        <v>Not assessed</v>
      </c>
      <c r="C486" t="s">
        <v>2106</v>
      </c>
      <c r="D486">
        <v>32</v>
      </c>
    </row>
    <row r="487" spans="1:4" x14ac:dyDescent="0.35">
      <c r="A487" t="str">
        <f>'2.16 Professional Development, '!A33</f>
        <v>2.16 QR14</v>
      </c>
      <c r="B487" t="str">
        <f>'2.16 Professional Development, '!G33</f>
        <v>Not assessed</v>
      </c>
      <c r="C487" t="s">
        <v>2106</v>
      </c>
      <c r="D487">
        <v>33</v>
      </c>
    </row>
    <row r="488" spans="1:4" x14ac:dyDescent="0.35">
      <c r="A488" t="str">
        <f>'2.16 Professional Development, '!A34</f>
        <v>2.16 QR15</v>
      </c>
      <c r="B488" t="str">
        <f>'2.16 Professional Development, '!G34</f>
        <v>Not assessed</v>
      </c>
      <c r="C488" t="s">
        <v>2106</v>
      </c>
      <c r="D488">
        <v>34</v>
      </c>
    </row>
    <row r="489" spans="1:4" x14ac:dyDescent="0.35">
      <c r="A489" t="str">
        <f>'2.16 Professional Development, '!A35</f>
        <v>2.16 QR16</v>
      </c>
      <c r="B489" t="str">
        <f>'2.16 Professional Development, '!G35</f>
        <v>Not assessed</v>
      </c>
      <c r="C489" t="s">
        <v>2106</v>
      </c>
      <c r="D489">
        <v>35</v>
      </c>
    </row>
    <row r="490" spans="1:4" x14ac:dyDescent="0.35">
      <c r="A490" t="str">
        <f>'2.16 Professional Development, '!A36</f>
        <v>2.16 QR17</v>
      </c>
      <c r="B490" t="str">
        <f>'2.16 Professional Development, '!G36</f>
        <v>Not assessed</v>
      </c>
      <c r="C490" t="s">
        <v>2106</v>
      </c>
      <c r="D490">
        <v>36</v>
      </c>
    </row>
    <row r="491" spans="1:4" x14ac:dyDescent="0.35">
      <c r="A491" t="str">
        <f>'2.16 Professional Development, '!A37</f>
        <v>2.16 QR18</v>
      </c>
      <c r="B491" t="str">
        <f>'2.16 Professional Development, '!G37</f>
        <v>Not assessed</v>
      </c>
      <c r="C491" t="s">
        <v>2106</v>
      </c>
      <c r="D491">
        <v>37</v>
      </c>
    </row>
    <row r="492" spans="1:4" x14ac:dyDescent="0.35">
      <c r="A492" t="str">
        <f>'2.16 Professional Development, '!A38</f>
        <v>2.16 QR19</v>
      </c>
      <c r="B492" t="str">
        <f>'2.16 Professional Development, '!G38</f>
        <v>Not assessed</v>
      </c>
      <c r="C492" t="s">
        <v>2106</v>
      </c>
      <c r="D492">
        <v>38</v>
      </c>
    </row>
    <row r="493" spans="1:4" x14ac:dyDescent="0.35">
      <c r="A493" t="str">
        <f>'2.16 Professional Development, '!A39</f>
        <v>2.16 QR20</v>
      </c>
      <c r="B493" t="str">
        <f>'2.16 Professional Development, '!G39</f>
        <v>Not assessed</v>
      </c>
      <c r="C493" t="s">
        <v>2106</v>
      </c>
      <c r="D493">
        <v>39</v>
      </c>
    </row>
    <row r="494" spans="1:4" x14ac:dyDescent="0.35">
      <c r="A494" t="str">
        <f>'2.16 Professional Development, '!A40</f>
        <v>2.16 MS16</v>
      </c>
      <c r="B494" t="str">
        <f>'2.16 Professional Development, '!G40</f>
        <v>Not assessed</v>
      </c>
      <c r="C494" t="s">
        <v>2106</v>
      </c>
      <c r="D494">
        <v>40</v>
      </c>
    </row>
    <row r="495" spans="1:4" x14ac:dyDescent="0.35">
      <c r="A495" t="str">
        <f>'2.16 Professional Development, '!A41</f>
        <v>2.16 MS17</v>
      </c>
      <c r="B495" t="str">
        <f>'2.16 Professional Development, '!G41</f>
        <v>Not assessed</v>
      </c>
      <c r="C495" t="s">
        <v>2106</v>
      </c>
      <c r="D495">
        <v>41</v>
      </c>
    </row>
    <row r="496" spans="1:4" x14ac:dyDescent="0.35">
      <c r="A496" t="str">
        <f>'2.16 Professional Development, '!A42</f>
        <v>2.16 MS18</v>
      </c>
      <c r="B496" t="str">
        <f>'2.16 Professional Development, '!G42</f>
        <v>Not assessed</v>
      </c>
      <c r="C496" t="s">
        <v>2106</v>
      </c>
      <c r="D496">
        <v>42</v>
      </c>
    </row>
    <row r="497" spans="1:4" x14ac:dyDescent="0.35">
      <c r="A497" t="str">
        <f>'2.16 Professional Development, '!A43</f>
        <v>2.16 QR21</v>
      </c>
      <c r="B497" t="str">
        <f>'2.16 Professional Development, '!G43</f>
        <v>Not assessed</v>
      </c>
      <c r="C497" t="s">
        <v>2106</v>
      </c>
      <c r="D497">
        <v>43</v>
      </c>
    </row>
    <row r="498" spans="1:4" x14ac:dyDescent="0.35">
      <c r="A498" t="str">
        <f>'2.16 Professional Development, '!A44</f>
        <v>2.16 QR22</v>
      </c>
      <c r="B498" t="str">
        <f>'2.16 Professional Development, '!G44</f>
        <v>Not assessed</v>
      </c>
      <c r="C498" t="s">
        <v>2106</v>
      </c>
      <c r="D498">
        <v>44</v>
      </c>
    </row>
    <row r="499" spans="1:4" x14ac:dyDescent="0.35">
      <c r="A499" t="str">
        <f>'2.16 Professional Development, '!A45</f>
        <v>2.16 QR23</v>
      </c>
      <c r="B499" t="str">
        <f>'2.16 Professional Development, '!G45</f>
        <v>Not assessed</v>
      </c>
      <c r="C499" t="s">
        <v>2106</v>
      </c>
      <c r="D499">
        <v>45</v>
      </c>
    </row>
    <row r="500" spans="1:4" x14ac:dyDescent="0.35">
      <c r="A500" t="str">
        <f>'2.16 Professional Development, '!A46</f>
        <v>2.16 QR24</v>
      </c>
      <c r="B500" t="str">
        <f>'2.16 Professional Development, '!G46</f>
        <v>Not assessed</v>
      </c>
      <c r="C500" t="s">
        <v>2106</v>
      </c>
      <c r="D500">
        <v>46</v>
      </c>
    </row>
    <row r="501" spans="1:4" x14ac:dyDescent="0.35">
      <c r="A501" t="str">
        <f>'2.16 Professional Development, '!A47</f>
        <v>2.16 QR25</v>
      </c>
      <c r="B501" t="str">
        <f>'2.16 Professional Development, '!G47</f>
        <v>Not assessed</v>
      </c>
      <c r="C501" t="s">
        <v>2106</v>
      </c>
      <c r="D501">
        <v>47</v>
      </c>
    </row>
    <row r="502" spans="1:4" x14ac:dyDescent="0.35">
      <c r="A502" t="str">
        <f>'2.16 Professional Development, '!A48</f>
        <v>2.16 QR26</v>
      </c>
      <c r="B502" t="str">
        <f>'2.16 Professional Development, '!G48</f>
        <v>Not assessed</v>
      </c>
      <c r="C502" t="s">
        <v>2106</v>
      </c>
      <c r="D502">
        <v>48</v>
      </c>
    </row>
    <row r="503" spans="1:4" x14ac:dyDescent="0.35">
      <c r="A503" t="str">
        <f>'2.17 Staff Wellbeing'!A5</f>
        <v>2.17 MS1</v>
      </c>
      <c r="B503" t="str">
        <f>'2.17 Staff Wellbeing'!G5</f>
        <v>Not assessed</v>
      </c>
      <c r="C503" t="s">
        <v>2107</v>
      </c>
      <c r="D503">
        <v>5</v>
      </c>
    </row>
    <row r="504" spans="1:4" x14ac:dyDescent="0.35">
      <c r="A504" t="str">
        <f>'2.17 Staff Wellbeing'!A6</f>
        <v>2.17 MS2</v>
      </c>
      <c r="B504" t="str">
        <f>'2.17 Staff Wellbeing'!G6</f>
        <v>Not assessed</v>
      </c>
      <c r="C504" t="s">
        <v>2107</v>
      </c>
      <c r="D504">
        <v>6</v>
      </c>
    </row>
    <row r="505" spans="1:4" x14ac:dyDescent="0.35">
      <c r="A505" t="str">
        <f>'2.17 Staff Wellbeing'!A7</f>
        <v>2.17 MS3</v>
      </c>
      <c r="B505" t="str">
        <f>'2.17 Staff Wellbeing'!G7</f>
        <v>Not assessed</v>
      </c>
      <c r="C505" t="s">
        <v>2107</v>
      </c>
      <c r="D505">
        <v>7</v>
      </c>
    </row>
    <row r="506" spans="1:4" x14ac:dyDescent="0.35">
      <c r="A506" t="str">
        <f>'2.17 Staff Wellbeing'!A8</f>
        <v>2.17 MS4</v>
      </c>
      <c r="B506" t="str">
        <f>'2.17 Staff Wellbeing'!G8</f>
        <v>Not assessed</v>
      </c>
      <c r="C506" t="s">
        <v>2107</v>
      </c>
      <c r="D506">
        <v>8</v>
      </c>
    </row>
    <row r="507" spans="1:4" x14ac:dyDescent="0.35">
      <c r="A507" t="str">
        <f>'2.17 Staff Wellbeing'!A9</f>
        <v>2.17 MS5</v>
      </c>
      <c r="B507" t="str">
        <f>'2.17 Staff Wellbeing'!G9</f>
        <v>Not assessed</v>
      </c>
      <c r="C507" t="s">
        <v>2107</v>
      </c>
      <c r="D507">
        <v>9</v>
      </c>
    </row>
    <row r="508" spans="1:4" x14ac:dyDescent="0.35">
      <c r="A508" t="str">
        <f>'2.17 Staff Wellbeing'!A10</f>
        <v>2.17 MS6</v>
      </c>
      <c r="B508" t="str">
        <f>'2.17 Staff Wellbeing'!G10</f>
        <v>Not assessed</v>
      </c>
      <c r="C508" t="s">
        <v>2107</v>
      </c>
      <c r="D508">
        <v>10</v>
      </c>
    </row>
    <row r="509" spans="1:4" x14ac:dyDescent="0.35">
      <c r="A509" t="str">
        <f>'2.17 Staff Wellbeing'!A11</f>
        <v>2.17 QR1</v>
      </c>
      <c r="B509" t="str">
        <f>'2.17 Staff Wellbeing'!G11</f>
        <v>Not assessed</v>
      </c>
      <c r="C509" t="s">
        <v>2107</v>
      </c>
      <c r="D509">
        <v>11</v>
      </c>
    </row>
    <row r="510" spans="1:4" x14ac:dyDescent="0.35">
      <c r="A510" t="str">
        <f>'2.17 Staff Wellbeing'!A12</f>
        <v>2.17 QR2</v>
      </c>
      <c r="B510" t="str">
        <f>'2.17 Staff Wellbeing'!G12</f>
        <v>Not assessed</v>
      </c>
      <c r="C510" t="s">
        <v>2107</v>
      </c>
      <c r="D510">
        <v>12</v>
      </c>
    </row>
    <row r="511" spans="1:4" x14ac:dyDescent="0.35">
      <c r="A511" t="str">
        <f>'2.17 Staff Wellbeing'!A13</f>
        <v>2.17 QR3</v>
      </c>
      <c r="B511" t="str">
        <f>'2.17 Staff Wellbeing'!G13</f>
        <v>Not assessed</v>
      </c>
      <c r="C511" t="s">
        <v>2107</v>
      </c>
      <c r="D511">
        <v>13</v>
      </c>
    </row>
    <row r="512" spans="1:4" x14ac:dyDescent="0.35">
      <c r="A512" t="str">
        <f>'2.17 Staff Wellbeing'!A14</f>
        <v>2.17 QR4</v>
      </c>
      <c r="B512" t="str">
        <f>'2.17 Staff Wellbeing'!G14</f>
        <v>Not assessed</v>
      </c>
      <c r="C512" t="s">
        <v>2107</v>
      </c>
      <c r="D512">
        <v>14</v>
      </c>
    </row>
    <row r="513" spans="1:4" x14ac:dyDescent="0.35">
      <c r="A513" t="str">
        <f>'2.17 Staff Wellbeing'!A15</f>
        <v>2.17 QR5</v>
      </c>
      <c r="B513" t="str">
        <f>'2.17 Staff Wellbeing'!G15</f>
        <v>Not assessed</v>
      </c>
      <c r="C513" t="s">
        <v>2107</v>
      </c>
      <c r="D513">
        <v>15</v>
      </c>
    </row>
    <row r="514" spans="1:4" x14ac:dyDescent="0.35">
      <c r="A514" t="str">
        <f>'2.17 Staff Wellbeing'!A16</f>
        <v>2.17 QR6</v>
      </c>
      <c r="B514" t="str">
        <f>'2.17 Staff Wellbeing'!G16</f>
        <v>Not assessed</v>
      </c>
      <c r="C514" t="s">
        <v>2107</v>
      </c>
      <c r="D514">
        <v>16</v>
      </c>
    </row>
    <row r="515" spans="1:4" x14ac:dyDescent="0.35">
      <c r="A515" t="str">
        <f>'2.17 Staff Wellbeing'!A17</f>
        <v>2.17 QR7</v>
      </c>
      <c r="B515" t="str">
        <f>'2.17 Staff Wellbeing'!G17</f>
        <v>Not assessed</v>
      </c>
      <c r="C515" t="s">
        <v>2107</v>
      </c>
      <c r="D515">
        <v>17</v>
      </c>
    </row>
    <row r="516" spans="1:4" x14ac:dyDescent="0.35">
      <c r="A516" t="str">
        <f>'2.17 Staff Wellbeing'!A18</f>
        <v>2.17 QR8</v>
      </c>
      <c r="B516" t="str">
        <f>'2.17 Staff Wellbeing'!G18</f>
        <v>Not assessed</v>
      </c>
      <c r="C516" t="s">
        <v>2107</v>
      </c>
      <c r="D516">
        <v>18</v>
      </c>
    </row>
    <row r="517" spans="1:4" x14ac:dyDescent="0.35">
      <c r="A517" t="str">
        <f>'2.18 Equity, Diversity And Incl'!A5</f>
        <v>2.18 MS1</v>
      </c>
      <c r="B517" t="str">
        <f>'2.18 Equity, Diversity And Incl'!G5</f>
        <v>Not assessed</v>
      </c>
      <c r="C517" t="s">
        <v>2108</v>
      </c>
      <c r="D517">
        <v>5</v>
      </c>
    </row>
    <row r="518" spans="1:4" x14ac:dyDescent="0.35">
      <c r="A518" t="str">
        <f>'2.18 Equity, Diversity And Incl'!A6</f>
        <v>2.18 MS2</v>
      </c>
      <c r="B518" t="str">
        <f>'2.18 Equity, Diversity And Incl'!G6</f>
        <v>Not assessed</v>
      </c>
      <c r="C518" t="s">
        <v>2108</v>
      </c>
      <c r="D518">
        <v>6</v>
      </c>
    </row>
    <row r="519" spans="1:4" x14ac:dyDescent="0.35">
      <c r="A519" t="str">
        <f>'2.18 Equity, Diversity And Incl'!A7</f>
        <v>2.18 QR1</v>
      </c>
      <c r="B519" t="str">
        <f>'2.18 Equity, Diversity And Incl'!G7</f>
        <v>Not assessed</v>
      </c>
      <c r="C519" t="s">
        <v>2108</v>
      </c>
      <c r="D519">
        <v>7</v>
      </c>
    </row>
    <row r="520" spans="1:4" x14ac:dyDescent="0.35">
      <c r="A520" t="str">
        <f>'2.18 Equity, Diversity And Incl'!A8</f>
        <v>2.18 QR2</v>
      </c>
      <c r="B520" t="str">
        <f>'2.18 Equity, Diversity And Incl'!G8</f>
        <v>Not assessed</v>
      </c>
      <c r="C520" t="s">
        <v>2108</v>
      </c>
      <c r="D520">
        <v>8</v>
      </c>
    </row>
    <row r="521" spans="1:4" x14ac:dyDescent="0.35">
      <c r="A521" t="str">
        <f>'2.18 Equity, Diversity And Incl'!A9</f>
        <v>2.18 QR3</v>
      </c>
      <c r="B521" t="str">
        <f>'2.18 Equity, Diversity And Incl'!G9</f>
        <v>Not assessed</v>
      </c>
      <c r="C521" t="s">
        <v>2108</v>
      </c>
      <c r="D521">
        <v>9</v>
      </c>
    </row>
    <row r="522" spans="1:4" x14ac:dyDescent="0.35">
      <c r="A522" t="str">
        <f>'2.18 Equity, Diversity And Incl'!A10</f>
        <v>2.18 QR4</v>
      </c>
      <c r="B522" t="str">
        <f>'2.18 Equity, Diversity And Incl'!G10</f>
        <v>Not assessed</v>
      </c>
      <c r="C522" t="s">
        <v>2108</v>
      </c>
      <c r="D522">
        <v>10</v>
      </c>
    </row>
    <row r="523" spans="1:4" x14ac:dyDescent="0.35">
      <c r="A523" t="str">
        <f>'2.18 Equity, Diversity And Incl'!A11</f>
        <v>2.18 QR5</v>
      </c>
      <c r="B523" t="str">
        <f>'2.18 Equity, Diversity And Incl'!G11</f>
        <v>Not assessed</v>
      </c>
      <c r="C523" t="s">
        <v>2108</v>
      </c>
      <c r="D523">
        <v>11</v>
      </c>
    </row>
    <row r="524" spans="1:4" x14ac:dyDescent="0.35">
      <c r="A524" t="str">
        <f>'2.18 Equity, Diversity And Incl'!A12</f>
        <v>2.18 QR6</v>
      </c>
      <c r="B524" t="str">
        <f>'2.18 Equity, Diversity And Incl'!G12</f>
        <v>Not assessed</v>
      </c>
      <c r="C524" t="s">
        <v>2108</v>
      </c>
      <c r="D524">
        <v>12</v>
      </c>
    </row>
    <row r="525" spans="1:4" x14ac:dyDescent="0.35">
      <c r="A525" t="str">
        <f>'2.18 Equity, Diversity And Incl'!A13</f>
        <v>2.18 QR7</v>
      </c>
      <c r="B525" t="str">
        <f>'2.18 Equity, Diversity And Incl'!G13</f>
        <v>Not assessed</v>
      </c>
      <c r="C525" t="s">
        <v>2108</v>
      </c>
      <c r="D525">
        <v>13</v>
      </c>
    </row>
    <row r="526" spans="1:4" x14ac:dyDescent="0.35">
      <c r="A526" t="str">
        <f>'2.18 Equity, Diversity And Incl'!A14</f>
        <v>2.18 QR8</v>
      </c>
      <c r="B526" t="str">
        <f>'2.18 Equity, Diversity And Incl'!G14</f>
        <v>Not assessed</v>
      </c>
      <c r="C526" t="s">
        <v>2108</v>
      </c>
      <c r="D526">
        <v>14</v>
      </c>
    </row>
    <row r="527" spans="1:4" x14ac:dyDescent="0.35">
      <c r="A527" t="str">
        <f>'2.18 Equity, Diversity And Incl'!A15</f>
        <v>2.18 QR9</v>
      </c>
      <c r="B527" t="str">
        <f>'2.18 Equity, Diversity And Incl'!G15</f>
        <v>Not assessed</v>
      </c>
      <c r="C527" t="s">
        <v>2108</v>
      </c>
      <c r="D527">
        <v>15</v>
      </c>
    </row>
    <row r="528" spans="1:4" x14ac:dyDescent="0.35">
      <c r="A528" t="str">
        <f>'2.18 Equity, Diversity And Incl'!A16</f>
        <v>2.18 QR10</v>
      </c>
      <c r="B528" t="str">
        <f>'2.18 Equity, Diversity And Incl'!G16</f>
        <v>Not assessed</v>
      </c>
      <c r="C528" t="s">
        <v>2108</v>
      </c>
      <c r="D528">
        <v>16</v>
      </c>
    </row>
    <row r="529" spans="1:4" x14ac:dyDescent="0.35">
      <c r="A529" t="str">
        <f>'2.18 Equity, Diversity And Incl'!A17</f>
        <v>2.18 QR11</v>
      </c>
      <c r="B529" t="str">
        <f>'2.18 Equity, Diversity And Incl'!G17</f>
        <v>Not assessed</v>
      </c>
      <c r="C529" t="s">
        <v>2108</v>
      </c>
      <c r="D529">
        <v>17</v>
      </c>
    </row>
    <row r="530" spans="1:4" x14ac:dyDescent="0.35">
      <c r="A530" t="str">
        <f>'2.18 Equity, Diversity And Incl'!A18</f>
        <v>2.18 QR12</v>
      </c>
      <c r="B530" t="str">
        <f>'2.18 Equity, Diversity And Incl'!G18</f>
        <v>Not assessed</v>
      </c>
      <c r="C530" t="s">
        <v>2108</v>
      </c>
      <c r="D530">
        <v>18</v>
      </c>
    </row>
    <row r="531" spans="1:4" x14ac:dyDescent="0.35">
      <c r="A531" t="str">
        <f>'2.18 Equity, Diversity And Incl'!A19</f>
        <v>2.18 QR13</v>
      </c>
      <c r="B531" t="str">
        <f>'2.18 Equity, Diversity And Incl'!G19</f>
        <v>Not assessed</v>
      </c>
      <c r="C531" t="s">
        <v>2108</v>
      </c>
      <c r="D531">
        <v>19</v>
      </c>
    </row>
    <row r="532" spans="1:4" x14ac:dyDescent="0.35">
      <c r="A532" t="str">
        <f>'2.18 Equity, Diversity And Incl'!A20</f>
        <v>2.18 QR14</v>
      </c>
      <c r="B532" t="str">
        <f>'2.18 Equity, Diversity And Incl'!G20</f>
        <v>Not assessed</v>
      </c>
      <c r="C532" t="s">
        <v>2108</v>
      </c>
      <c r="D532">
        <v>20</v>
      </c>
    </row>
    <row r="533" spans="1:4" x14ac:dyDescent="0.35">
      <c r="A533" t="str">
        <f>'2.18 Equity, Diversity And Incl'!A21</f>
        <v>2.18 QR15</v>
      </c>
      <c r="B533" t="str">
        <f>'2.18 Equity, Diversity And Incl'!G21</f>
        <v>Not assessed</v>
      </c>
      <c r="C533" t="s">
        <v>2108</v>
      </c>
      <c r="D533">
        <v>21</v>
      </c>
    </row>
    <row r="534" spans="1:4" x14ac:dyDescent="0.35">
      <c r="A534" t="str">
        <f>'3.1 Standardised Care Of The Cr'!A5</f>
        <v>3.1 MS1</v>
      </c>
      <c r="B534" t="str">
        <f>'3.1 Standardised Care Of The Cr'!G5</f>
        <v>Not assessed</v>
      </c>
      <c r="C534" t="s">
        <v>2109</v>
      </c>
      <c r="D534">
        <v>5</v>
      </c>
    </row>
    <row r="535" spans="1:4" x14ac:dyDescent="0.35">
      <c r="A535" t="str">
        <f>'3.1 Standardised Care Of The Cr'!A6</f>
        <v>3.1 MS2</v>
      </c>
      <c r="B535" t="str">
        <f>'3.1 Standardised Care Of The Cr'!G6</f>
        <v>Not assessed</v>
      </c>
      <c r="C535" t="s">
        <v>2109</v>
      </c>
      <c r="D535">
        <v>6</v>
      </c>
    </row>
    <row r="536" spans="1:4" x14ac:dyDescent="0.35">
      <c r="A536" t="str">
        <f>'3.1 Standardised Care Of The Cr'!A7</f>
        <v>3.1 MS3</v>
      </c>
      <c r="B536" t="str">
        <f>'3.1 Standardised Care Of The Cr'!G7</f>
        <v>Not assessed</v>
      </c>
      <c r="C536" t="s">
        <v>2109</v>
      </c>
      <c r="D536">
        <v>7</v>
      </c>
    </row>
    <row r="537" spans="1:4" x14ac:dyDescent="0.35">
      <c r="A537" t="str">
        <f>'3.1 Standardised Care Of The Cr'!A8</f>
        <v>3.1 MS4</v>
      </c>
      <c r="B537" t="str">
        <f>'3.1 Standardised Care Of The Cr'!G8</f>
        <v>Not assessed</v>
      </c>
      <c r="C537" t="s">
        <v>2109</v>
      </c>
      <c r="D537">
        <v>8</v>
      </c>
    </row>
    <row r="538" spans="1:4" x14ac:dyDescent="0.35">
      <c r="A538" t="str">
        <f>'3.1 Standardised Care Of The Cr'!A9</f>
        <v>3.1 MS5</v>
      </c>
      <c r="B538" t="str">
        <f>'3.1 Standardised Care Of The Cr'!G9</f>
        <v>Not assessed</v>
      </c>
      <c r="C538" t="s">
        <v>2109</v>
      </c>
      <c r="D538">
        <v>9</v>
      </c>
    </row>
    <row r="539" spans="1:4" x14ac:dyDescent="0.35">
      <c r="A539" t="str">
        <f>'3.1 Standardised Care Of The Cr'!A10</f>
        <v>3.1 MS6</v>
      </c>
      <c r="B539" t="str">
        <f>'3.1 Standardised Care Of The Cr'!G10</f>
        <v>Not assessed</v>
      </c>
      <c r="C539" t="s">
        <v>2109</v>
      </c>
      <c r="D539">
        <v>10</v>
      </c>
    </row>
    <row r="540" spans="1:4" x14ac:dyDescent="0.35">
      <c r="A540" t="str">
        <f>'3.1 Standardised Care Of The Cr'!A11</f>
        <v>3.1 MS7</v>
      </c>
      <c r="B540" t="str">
        <f>'3.1 Standardised Care Of The Cr'!G11</f>
        <v>Not assessed</v>
      </c>
      <c r="C540" t="s">
        <v>2109</v>
      </c>
      <c r="D540">
        <v>11</v>
      </c>
    </row>
    <row r="541" spans="1:4" x14ac:dyDescent="0.35">
      <c r="A541" t="str">
        <f>'3.1 Standardised Care Of The Cr'!A12</f>
        <v>3.1 MS8</v>
      </c>
      <c r="B541" t="str">
        <f>'3.1 Standardised Care Of The Cr'!G12</f>
        <v>Not assessed</v>
      </c>
      <c r="C541" t="s">
        <v>2109</v>
      </c>
      <c r="D541">
        <v>12</v>
      </c>
    </row>
    <row r="542" spans="1:4" x14ac:dyDescent="0.35">
      <c r="A542" t="str">
        <f>'3.1 Standardised Care Of The Cr'!A13</f>
        <v>3.1 MS9</v>
      </c>
      <c r="B542" t="str">
        <f>'3.1 Standardised Care Of The Cr'!G13</f>
        <v>Not assessed</v>
      </c>
      <c r="C542" t="s">
        <v>2109</v>
      </c>
      <c r="D542">
        <v>13</v>
      </c>
    </row>
    <row r="543" spans="1:4" x14ac:dyDescent="0.35">
      <c r="A543" t="str">
        <f>'3.1 Standardised Care Of The Cr'!A14</f>
        <v>3.1 MS10</v>
      </c>
      <c r="B543" t="str">
        <f>'3.1 Standardised Care Of The Cr'!G14</f>
        <v>Not assessed</v>
      </c>
      <c r="C543" t="s">
        <v>2109</v>
      </c>
      <c r="D543">
        <v>14</v>
      </c>
    </row>
    <row r="544" spans="1:4" x14ac:dyDescent="0.35">
      <c r="A544" t="str">
        <f>'3.1 Standardised Care Of The Cr'!A15</f>
        <v>3.1 QR1</v>
      </c>
      <c r="B544" t="str">
        <f>'3.1 Standardised Care Of The Cr'!G15</f>
        <v>Not assessed</v>
      </c>
      <c r="C544" t="s">
        <v>2109</v>
      </c>
      <c r="D544">
        <v>15</v>
      </c>
    </row>
    <row r="545" spans="1:4" x14ac:dyDescent="0.35">
      <c r="A545" t="str">
        <f>'3.1 Standardised Care Of The Cr'!A16</f>
        <v>3.1 QR2</v>
      </c>
      <c r="B545" t="str">
        <f>'3.1 Standardised Care Of The Cr'!G16</f>
        <v>Not assessed</v>
      </c>
      <c r="C545" t="s">
        <v>2109</v>
      </c>
      <c r="D545">
        <v>16</v>
      </c>
    </row>
    <row r="546" spans="1:4" x14ac:dyDescent="0.35">
      <c r="A546" t="str">
        <f>'3.1 Standardised Care Of The Cr'!A17</f>
        <v>3.1 QR3</v>
      </c>
      <c r="B546" t="str">
        <f>'3.1 Standardised Care Of The Cr'!G17</f>
        <v>Not assessed</v>
      </c>
      <c r="C546" t="s">
        <v>2109</v>
      </c>
      <c r="D546">
        <v>17</v>
      </c>
    </row>
    <row r="547" spans="1:4" x14ac:dyDescent="0.35">
      <c r="A547" t="str">
        <f>'3.1 Standardised Care Of The Cr'!A18</f>
        <v>3.1 QR4</v>
      </c>
      <c r="B547" t="str">
        <f>'3.1 Standardised Care Of The Cr'!G18</f>
        <v>Not assessed</v>
      </c>
      <c r="C547" t="s">
        <v>2109</v>
      </c>
      <c r="D547">
        <v>18</v>
      </c>
    </row>
    <row r="548" spans="1:4" x14ac:dyDescent="0.35">
      <c r="A548" t="str">
        <f>'3.1 Standardised Care Of The Cr'!A19</f>
        <v>3.1 QR5</v>
      </c>
      <c r="B548" t="str">
        <f>'3.1 Standardised Care Of The Cr'!G19</f>
        <v>Not assessed</v>
      </c>
      <c r="C548" t="s">
        <v>2109</v>
      </c>
      <c r="D548">
        <v>19</v>
      </c>
    </row>
    <row r="549" spans="1:4" x14ac:dyDescent="0.35">
      <c r="A549" t="str">
        <f>'3.1 Standardised Care Of The Cr'!A20</f>
        <v>3.1 QR6</v>
      </c>
      <c r="B549" t="str">
        <f>'3.1 Standardised Care Of The Cr'!G20</f>
        <v>Not assessed</v>
      </c>
      <c r="C549" t="s">
        <v>2109</v>
      </c>
      <c r="D549">
        <v>20</v>
      </c>
    </row>
    <row r="550" spans="1:4" x14ac:dyDescent="0.35">
      <c r="A550" t="str">
        <f>'3.1 Standardised Care Of The Cr'!A21</f>
        <v>3.1 QR7</v>
      </c>
      <c r="B550" t="str">
        <f>'3.1 Standardised Care Of The Cr'!G21</f>
        <v>Not assessed</v>
      </c>
      <c r="C550" t="s">
        <v>2109</v>
      </c>
      <c r="D550">
        <v>21</v>
      </c>
    </row>
    <row r="551" spans="1:4" x14ac:dyDescent="0.35">
      <c r="A551" t="str">
        <f>'3.1 Standardised Care Of The Cr'!A22</f>
        <v>3.1 QR8</v>
      </c>
      <c r="B551" t="str">
        <f>'3.1 Standardised Care Of The Cr'!G22</f>
        <v>Not assessed</v>
      </c>
      <c r="C551" t="s">
        <v>2109</v>
      </c>
      <c r="D551">
        <v>22</v>
      </c>
    </row>
    <row r="552" spans="1:4" x14ac:dyDescent="0.35">
      <c r="A552" t="str">
        <f>'3.1 Standardised Care Of The Cr'!A23</f>
        <v>3.1 QR9</v>
      </c>
      <c r="B552" t="str">
        <f>'3.1 Standardised Care Of The Cr'!G23</f>
        <v>Not assessed</v>
      </c>
      <c r="C552" t="s">
        <v>2109</v>
      </c>
      <c r="D552">
        <v>23</v>
      </c>
    </row>
    <row r="553" spans="1:4" x14ac:dyDescent="0.35">
      <c r="A553" t="str">
        <f>'3.1 Standardised Care Of The Cr'!A24</f>
        <v>3.1 QR10</v>
      </c>
      <c r="B553" t="str">
        <f>'3.1 Standardised Care Of The Cr'!G24</f>
        <v>Not assessed</v>
      </c>
      <c r="C553" t="s">
        <v>2109</v>
      </c>
      <c r="D553">
        <v>24</v>
      </c>
    </row>
    <row r="554" spans="1:4" x14ac:dyDescent="0.35">
      <c r="A554" t="str">
        <f>'3.1 Standardised Care Of The Cr'!A25</f>
        <v>3.1 QR11</v>
      </c>
      <c r="B554" t="str">
        <f>'3.1 Standardised Care Of The Cr'!G25</f>
        <v>Not assessed</v>
      </c>
      <c r="C554" t="s">
        <v>2109</v>
      </c>
      <c r="D554">
        <v>25</v>
      </c>
    </row>
    <row r="555" spans="1:4" x14ac:dyDescent="0.35">
      <c r="A555" t="str">
        <f>'3.2 Admission, Discharge And Ha'!A5</f>
        <v>3.2 MS1</v>
      </c>
      <c r="B555" t="str">
        <f>'3.2 Admission, Discharge And Ha'!G5</f>
        <v>Not assessed</v>
      </c>
      <c r="C555" t="s">
        <v>2110</v>
      </c>
      <c r="D555">
        <v>5</v>
      </c>
    </row>
    <row r="556" spans="1:4" x14ac:dyDescent="0.35">
      <c r="A556" t="str">
        <f>'3.2 Admission, Discharge And Ha'!A6</f>
        <v>3.2 MS2</v>
      </c>
      <c r="B556" t="str">
        <f>'3.2 Admission, Discharge And Ha'!G6</f>
        <v>Not assessed</v>
      </c>
      <c r="C556" t="s">
        <v>2110</v>
      </c>
      <c r="D556">
        <v>6</v>
      </c>
    </row>
    <row r="557" spans="1:4" x14ac:dyDescent="0.35">
      <c r="A557" t="str">
        <f>'3.2 Admission, Discharge And Ha'!A7</f>
        <v>3.2 MS3</v>
      </c>
      <c r="B557" t="str">
        <f>'3.2 Admission, Discharge And Ha'!G7</f>
        <v>Not assessed</v>
      </c>
      <c r="C557" t="s">
        <v>2110</v>
      </c>
      <c r="D557">
        <v>7</v>
      </c>
    </row>
    <row r="558" spans="1:4" x14ac:dyDescent="0.35">
      <c r="A558" t="str">
        <f>'3.2 Admission, Discharge And Ha'!A8</f>
        <v>3.2 MS4</v>
      </c>
      <c r="B558" t="str">
        <f>'3.2 Admission, Discharge And Ha'!G8</f>
        <v>Not assessed</v>
      </c>
      <c r="C558" t="s">
        <v>2110</v>
      </c>
      <c r="D558">
        <v>8</v>
      </c>
    </row>
    <row r="559" spans="1:4" x14ac:dyDescent="0.35">
      <c r="A559" t="str">
        <f>'3.2 Admission, Discharge And Ha'!A9</f>
        <v>3.2 MS5</v>
      </c>
      <c r="B559" t="str">
        <f>'3.2 Admission, Discharge And Ha'!G9</f>
        <v>Not assessed</v>
      </c>
      <c r="C559" t="s">
        <v>2110</v>
      </c>
      <c r="D559">
        <v>9</v>
      </c>
    </row>
    <row r="560" spans="1:4" x14ac:dyDescent="0.35">
      <c r="A560" t="str">
        <f>'3.2 Admission, Discharge And Ha'!A10</f>
        <v>3.2 MS6</v>
      </c>
      <c r="B560" t="str">
        <f>'3.2 Admission, Discharge And Ha'!G10</f>
        <v>Not assessed</v>
      </c>
      <c r="C560" t="s">
        <v>2110</v>
      </c>
      <c r="D560">
        <v>10</v>
      </c>
    </row>
    <row r="561" spans="1:4" x14ac:dyDescent="0.35">
      <c r="A561" t="str">
        <f>'3.2 Admission, Discharge And Ha'!A11</f>
        <v>3.2 MS7</v>
      </c>
      <c r="B561" t="str">
        <f>'3.2 Admission, Discharge And Ha'!G11</f>
        <v>Not assessed</v>
      </c>
      <c r="C561" t="s">
        <v>2110</v>
      </c>
      <c r="D561">
        <v>11</v>
      </c>
    </row>
    <row r="562" spans="1:4" x14ac:dyDescent="0.35">
      <c r="A562" t="str">
        <f>'3.2 Admission, Discharge And Ha'!A12</f>
        <v>3.2 MS8</v>
      </c>
      <c r="B562" t="str">
        <f>'3.2 Admission, Discharge And Ha'!G12</f>
        <v>Not assessed</v>
      </c>
      <c r="C562" t="s">
        <v>2110</v>
      </c>
      <c r="D562">
        <v>12</v>
      </c>
    </row>
    <row r="563" spans="1:4" x14ac:dyDescent="0.35">
      <c r="A563" t="str">
        <f>'3.2 Admission, Discharge And Ha'!A13</f>
        <v>3.2 MS9</v>
      </c>
      <c r="B563" t="str">
        <f>'3.2 Admission, Discharge And Ha'!G13</f>
        <v>Not assessed</v>
      </c>
      <c r="C563" t="s">
        <v>2110</v>
      </c>
      <c r="D563">
        <v>13</v>
      </c>
    </row>
    <row r="564" spans="1:4" x14ac:dyDescent="0.35">
      <c r="A564" t="str">
        <f>'3.2 Admission, Discharge And Ha'!A14</f>
        <v>3.2 MS10</v>
      </c>
      <c r="B564" t="str">
        <f>'3.2 Admission, Discharge And Ha'!G14</f>
        <v>Not assessed</v>
      </c>
      <c r="C564" t="s">
        <v>2110</v>
      </c>
      <c r="D564">
        <v>14</v>
      </c>
    </row>
    <row r="565" spans="1:4" x14ac:dyDescent="0.35">
      <c r="A565" t="str">
        <f>'3.2 Admission, Discharge And Ha'!A15</f>
        <v>3.2 MS11</v>
      </c>
      <c r="B565" t="str">
        <f>'3.2 Admission, Discharge And Ha'!G15</f>
        <v>Not assessed</v>
      </c>
      <c r="C565" t="s">
        <v>2110</v>
      </c>
      <c r="D565">
        <v>15</v>
      </c>
    </row>
    <row r="566" spans="1:4" x14ac:dyDescent="0.35">
      <c r="A566" t="str">
        <f>'3.2 Admission, Discharge And Ha'!A16</f>
        <v>3.2 MS12</v>
      </c>
      <c r="B566" t="str">
        <f>'3.2 Admission, Discharge And Ha'!G16</f>
        <v>Not assessed</v>
      </c>
      <c r="C566" t="s">
        <v>2110</v>
      </c>
      <c r="D566">
        <v>16</v>
      </c>
    </row>
    <row r="567" spans="1:4" x14ac:dyDescent="0.35">
      <c r="A567" t="str">
        <f>'3.2 Admission, Discharge And Ha'!A17</f>
        <v>3.2 MS13</v>
      </c>
      <c r="B567" t="str">
        <f>'3.2 Admission, Discharge And Ha'!G17</f>
        <v>Not assessed</v>
      </c>
      <c r="C567" t="s">
        <v>2110</v>
      </c>
      <c r="D567">
        <v>17</v>
      </c>
    </row>
    <row r="568" spans="1:4" x14ac:dyDescent="0.35">
      <c r="A568" t="str">
        <f>'3.2 Admission, Discharge And Ha'!A18</f>
        <v>3.2 QR1</v>
      </c>
      <c r="B568" t="str">
        <f>'3.2 Admission, Discharge And Ha'!G18</f>
        <v>Not assessed</v>
      </c>
      <c r="C568" t="s">
        <v>2110</v>
      </c>
      <c r="D568">
        <v>18</v>
      </c>
    </row>
    <row r="569" spans="1:4" x14ac:dyDescent="0.35">
      <c r="A569" t="str">
        <f>'3.2 Admission, Discharge And Ha'!A19</f>
        <v>3.2 QR2</v>
      </c>
      <c r="B569" t="str">
        <f>'3.2 Admission, Discharge And Ha'!G19</f>
        <v>Not assessed</v>
      </c>
      <c r="C569" t="s">
        <v>2110</v>
      </c>
      <c r="D569">
        <v>19</v>
      </c>
    </row>
    <row r="570" spans="1:4" x14ac:dyDescent="0.35">
      <c r="A570" t="str">
        <f>'3.2 Admission, Discharge And Ha'!A20</f>
        <v>3.2 QR3</v>
      </c>
      <c r="B570" t="str">
        <f>'3.2 Admission, Discharge And Ha'!G20</f>
        <v>Not assessed</v>
      </c>
      <c r="C570" t="s">
        <v>2110</v>
      </c>
      <c r="D570">
        <v>20</v>
      </c>
    </row>
    <row r="571" spans="1:4" x14ac:dyDescent="0.35">
      <c r="A571" t="str">
        <f>'3.2 Admission, Discharge And Ha'!A21</f>
        <v>3.2 QR4</v>
      </c>
      <c r="B571" t="str">
        <f>'3.2 Admission, Discharge And Ha'!G21</f>
        <v>Not assessed</v>
      </c>
      <c r="C571" t="s">
        <v>2110</v>
      </c>
      <c r="D571">
        <v>21</v>
      </c>
    </row>
    <row r="572" spans="1:4" x14ac:dyDescent="0.35">
      <c r="A572" t="str">
        <f>'3.2 Admission, Discharge And Ha'!A22</f>
        <v>3.2 QR5</v>
      </c>
      <c r="B572" t="str">
        <f>'3.2 Admission, Discharge And Ha'!G22</f>
        <v>Not assessed</v>
      </c>
      <c r="C572" t="s">
        <v>2110</v>
      </c>
      <c r="D572">
        <v>22</v>
      </c>
    </row>
    <row r="573" spans="1:4" x14ac:dyDescent="0.35">
      <c r="A573" t="str">
        <f>'3.2 Admission, Discharge And Ha'!A23</f>
        <v>3.2 QR6</v>
      </c>
      <c r="B573" t="str">
        <f>'3.2 Admission, Discharge And Ha'!G23</f>
        <v>Not assessed</v>
      </c>
      <c r="C573" t="s">
        <v>2110</v>
      </c>
      <c r="D573">
        <v>23</v>
      </c>
    </row>
    <row r="574" spans="1:4" x14ac:dyDescent="0.35">
      <c r="A574" t="str">
        <f>'3.2 Admission, Discharge And Ha'!A24</f>
        <v>3.2 QR7</v>
      </c>
      <c r="B574" t="str">
        <f>'3.2 Admission, Discharge And Ha'!G24</f>
        <v>Not assessed</v>
      </c>
      <c r="C574" t="s">
        <v>2110</v>
      </c>
      <c r="D574">
        <v>24</v>
      </c>
    </row>
    <row r="575" spans="1:4" x14ac:dyDescent="0.35">
      <c r="A575" t="str">
        <f>'3.2 Admission, Discharge And Ha'!A25</f>
        <v>3.2 QR8</v>
      </c>
      <c r="B575" t="str">
        <f>'3.2 Admission, Discharge And Ha'!G25</f>
        <v>Not assessed</v>
      </c>
      <c r="C575" t="s">
        <v>2110</v>
      </c>
      <c r="D575">
        <v>25</v>
      </c>
    </row>
    <row r="576" spans="1:4" x14ac:dyDescent="0.35">
      <c r="A576" t="str">
        <f>'3.3 Involving, Supporting And R'!A5</f>
        <v>3.3 MS1</v>
      </c>
      <c r="B576" t="str">
        <f>'3.3 Involving, Supporting And R'!G5</f>
        <v>Not assessed</v>
      </c>
      <c r="C576" t="s">
        <v>2111</v>
      </c>
      <c r="D576">
        <v>5</v>
      </c>
    </row>
    <row r="577" spans="1:4" x14ac:dyDescent="0.35">
      <c r="A577" t="str">
        <f>'3.3 Involving, Supporting And R'!A6</f>
        <v>3.3 MS2</v>
      </c>
      <c r="B577" t="str">
        <f>'3.3 Involving, Supporting And R'!G6</f>
        <v>Not assessed</v>
      </c>
      <c r="C577" t="s">
        <v>2111</v>
      </c>
      <c r="D577">
        <v>6</v>
      </c>
    </row>
    <row r="578" spans="1:4" x14ac:dyDescent="0.35">
      <c r="A578" t="str">
        <f>'3.3 Involving, Supporting And R'!A7</f>
        <v>3.3 MS3</v>
      </c>
      <c r="B578" t="str">
        <f>'3.3 Involving, Supporting And R'!G7</f>
        <v>Not assessed</v>
      </c>
      <c r="C578" t="s">
        <v>2111</v>
      </c>
      <c r="D578">
        <v>7</v>
      </c>
    </row>
    <row r="579" spans="1:4" x14ac:dyDescent="0.35">
      <c r="A579" t="str">
        <f>'3.3 Involving, Supporting And R'!A8</f>
        <v>3.3 MS4</v>
      </c>
      <c r="B579" t="str">
        <f>'3.3 Involving, Supporting And R'!G8</f>
        <v>Not assessed</v>
      </c>
      <c r="C579" t="s">
        <v>2111</v>
      </c>
      <c r="D579">
        <v>8</v>
      </c>
    </row>
    <row r="580" spans="1:4" x14ac:dyDescent="0.35">
      <c r="A580" t="str">
        <f>'3.3 Involving, Supporting And R'!A9</f>
        <v>3.3 MS5</v>
      </c>
      <c r="B580" t="str">
        <f>'3.3 Involving, Supporting And R'!G9</f>
        <v>Not assessed</v>
      </c>
      <c r="C580" t="s">
        <v>2111</v>
      </c>
      <c r="D580">
        <v>9</v>
      </c>
    </row>
    <row r="581" spans="1:4" x14ac:dyDescent="0.35">
      <c r="A581" t="str">
        <f>'3.3 Involving, Supporting And R'!A10</f>
        <v>3.3 MS6</v>
      </c>
      <c r="B581" t="str">
        <f>'3.3 Involving, Supporting And R'!G10</f>
        <v>Not assessed</v>
      </c>
      <c r="C581" t="s">
        <v>2111</v>
      </c>
      <c r="D581">
        <v>10</v>
      </c>
    </row>
    <row r="582" spans="1:4" x14ac:dyDescent="0.35">
      <c r="A582" t="str">
        <f>'3.3 Involving, Supporting And R'!A11</f>
        <v>3.3 MS7</v>
      </c>
      <c r="B582" t="str">
        <f>'3.3 Involving, Supporting And R'!G11</f>
        <v>Not assessed</v>
      </c>
      <c r="C582" t="s">
        <v>2111</v>
      </c>
      <c r="D582">
        <v>11</v>
      </c>
    </row>
    <row r="583" spans="1:4" x14ac:dyDescent="0.35">
      <c r="A583" t="str">
        <f>'3.3 Involving, Supporting And R'!A12</f>
        <v>3.3 MS8</v>
      </c>
      <c r="B583" t="str">
        <f>'3.3 Involving, Supporting And R'!G12</f>
        <v>Not assessed</v>
      </c>
      <c r="C583" t="s">
        <v>2111</v>
      </c>
      <c r="D583">
        <v>12</v>
      </c>
    </row>
    <row r="584" spans="1:4" x14ac:dyDescent="0.35">
      <c r="A584" t="str">
        <f>'3.3 Involving, Supporting And R'!A13</f>
        <v>3.3 QR1</v>
      </c>
      <c r="B584" t="str">
        <f>'3.3 Involving, Supporting And R'!G13</f>
        <v>Not assessed</v>
      </c>
      <c r="C584" t="s">
        <v>2111</v>
      </c>
      <c r="D584">
        <v>13</v>
      </c>
    </row>
    <row r="585" spans="1:4" x14ac:dyDescent="0.35">
      <c r="A585" t="str">
        <f>'3.3 Involving, Supporting And R'!A14</f>
        <v>3.3 QR2</v>
      </c>
      <c r="B585" t="str">
        <f>'3.3 Involving, Supporting And R'!G14</f>
        <v>Not assessed</v>
      </c>
      <c r="C585" t="s">
        <v>2111</v>
      </c>
      <c r="D585">
        <v>14</v>
      </c>
    </row>
    <row r="586" spans="1:4" x14ac:dyDescent="0.35">
      <c r="A586" t="str">
        <f>'3.3 Involving, Supporting And R'!A15</f>
        <v>3.3 QR3</v>
      </c>
      <c r="B586" t="str">
        <f>'3.3 Involving, Supporting And R'!G15</f>
        <v>Not assessed</v>
      </c>
      <c r="C586" t="s">
        <v>2111</v>
      </c>
      <c r="D586">
        <v>15</v>
      </c>
    </row>
    <row r="587" spans="1:4" x14ac:dyDescent="0.35">
      <c r="A587" t="str">
        <f>'3.3 Involving, Supporting And R'!A16</f>
        <v>3.3 QR4</v>
      </c>
      <c r="B587" t="str">
        <f>'3.3 Involving, Supporting And R'!G16</f>
        <v>Not assessed</v>
      </c>
      <c r="C587" t="s">
        <v>2111</v>
      </c>
      <c r="D587">
        <v>16</v>
      </c>
    </row>
    <row r="588" spans="1:4" x14ac:dyDescent="0.35">
      <c r="A588" t="str">
        <f>'3.3 Involving, Supporting And R'!A17</f>
        <v>3.3 QR5</v>
      </c>
      <c r="B588" t="str">
        <f>'3.3 Involving, Supporting And R'!G17</f>
        <v>Not assessed</v>
      </c>
      <c r="C588" t="s">
        <v>2111</v>
      </c>
      <c r="D588">
        <v>17</v>
      </c>
    </row>
    <row r="589" spans="1:4" x14ac:dyDescent="0.35">
      <c r="A589" t="str">
        <f>'3.4 Involving And Caring For Pa'!A5</f>
        <v>3.4 MS1</v>
      </c>
      <c r="B589" t="str">
        <f>'3.4 Involving And Caring For Pa'!G5</f>
        <v>Not assessed</v>
      </c>
      <c r="C589" t="s">
        <v>2112</v>
      </c>
      <c r="D589">
        <v>5</v>
      </c>
    </row>
    <row r="590" spans="1:4" x14ac:dyDescent="0.35">
      <c r="A590" t="str">
        <f>'3.4 Involving And Caring For Pa'!A6</f>
        <v>3.4 MS2</v>
      </c>
      <c r="B590" t="str">
        <f>'3.4 Involving And Caring For Pa'!G6</f>
        <v>Not assessed</v>
      </c>
      <c r="C590" t="s">
        <v>2112</v>
      </c>
      <c r="D590">
        <v>6</v>
      </c>
    </row>
    <row r="591" spans="1:4" x14ac:dyDescent="0.35">
      <c r="A591" t="str">
        <f>'3.4 Involving And Caring For Pa'!A7</f>
        <v>3.4 MS3</v>
      </c>
      <c r="B591" t="str">
        <f>'3.4 Involving And Caring For Pa'!G7</f>
        <v>Not assessed</v>
      </c>
      <c r="C591" t="s">
        <v>2112</v>
      </c>
      <c r="D591">
        <v>7</v>
      </c>
    </row>
    <row r="592" spans="1:4" x14ac:dyDescent="0.35">
      <c r="A592" t="str">
        <f>'3.4 Involving And Caring For Pa'!A8</f>
        <v>3.4 MS4</v>
      </c>
      <c r="B592" t="str">
        <f>'3.4 Involving And Caring For Pa'!G8</f>
        <v>Not assessed</v>
      </c>
      <c r="C592" t="s">
        <v>2112</v>
      </c>
      <c r="D592">
        <v>8</v>
      </c>
    </row>
    <row r="593" spans="1:4" x14ac:dyDescent="0.35">
      <c r="A593" t="str">
        <f>'3.4 Involving And Caring For Pa'!A9</f>
        <v>3.4 MS5</v>
      </c>
      <c r="B593" t="str">
        <f>'3.4 Involving And Caring For Pa'!G9</f>
        <v>Not assessed</v>
      </c>
      <c r="C593" t="s">
        <v>2112</v>
      </c>
      <c r="D593">
        <v>9</v>
      </c>
    </row>
    <row r="594" spans="1:4" x14ac:dyDescent="0.35">
      <c r="A594" t="str">
        <f>'3.4 Involving And Caring For Pa'!A10</f>
        <v>3.4 MS6</v>
      </c>
      <c r="B594" t="str">
        <f>'3.4 Involving And Caring For Pa'!G10</f>
        <v>Not assessed</v>
      </c>
      <c r="C594" t="s">
        <v>2112</v>
      </c>
      <c r="D594">
        <v>10</v>
      </c>
    </row>
    <row r="595" spans="1:4" x14ac:dyDescent="0.35">
      <c r="A595" t="str">
        <f>'3.4 Involving And Caring For Pa'!A11</f>
        <v>3.4 QR1</v>
      </c>
      <c r="B595" t="str">
        <f>'3.4 Involving And Caring For Pa'!G11</f>
        <v>Not assessed</v>
      </c>
      <c r="C595" t="s">
        <v>2112</v>
      </c>
      <c r="D595">
        <v>11</v>
      </c>
    </row>
    <row r="596" spans="1:4" x14ac:dyDescent="0.35">
      <c r="A596" t="str">
        <f>'3.4 Involving And Caring For Pa'!A12</f>
        <v>3.4 QR2</v>
      </c>
      <c r="B596" t="str">
        <f>'3.4 Involving And Caring For Pa'!G12</f>
        <v>Not assessed</v>
      </c>
      <c r="C596" t="s">
        <v>2112</v>
      </c>
      <c r="D596">
        <v>12</v>
      </c>
    </row>
    <row r="597" spans="1:4" x14ac:dyDescent="0.35">
      <c r="A597" t="str">
        <f>'3.4 Involving And Caring For Pa'!A13</f>
        <v>3.4 QR3</v>
      </c>
      <c r="B597" t="str">
        <f>'3.4 Involving And Caring For Pa'!G13</f>
        <v>Not assessed</v>
      </c>
      <c r="C597" t="s">
        <v>2112</v>
      </c>
      <c r="D597">
        <v>13</v>
      </c>
    </row>
    <row r="598" spans="1:4" x14ac:dyDescent="0.35">
      <c r="A598" t="str">
        <f>'3.4 Involving And Caring For Pa'!A14</f>
        <v>3.4 QR4</v>
      </c>
      <c r="B598" t="str">
        <f>'3.4 Involving And Caring For Pa'!G14</f>
        <v>Not assessed</v>
      </c>
      <c r="C598" t="s">
        <v>2112</v>
      </c>
      <c r="D598">
        <v>14</v>
      </c>
    </row>
    <row r="599" spans="1:4" x14ac:dyDescent="0.35">
      <c r="A599" t="str">
        <f>'3.4 Involving And Caring For Pa'!A15</f>
        <v>3.4 QR5</v>
      </c>
      <c r="B599" t="str">
        <f>'3.4 Involving And Caring For Pa'!G15</f>
        <v>Not assessed</v>
      </c>
      <c r="C599" t="s">
        <v>2112</v>
      </c>
      <c r="D599">
        <v>15</v>
      </c>
    </row>
    <row r="600" spans="1:4" x14ac:dyDescent="0.35">
      <c r="A600" t="str">
        <f>'3.4 Involving And Caring For Pa'!A16</f>
        <v>3.4 QR6</v>
      </c>
      <c r="B600" t="str">
        <f>'3.4 Involving And Caring For Pa'!G16</f>
        <v>Not assessed</v>
      </c>
      <c r="C600" t="s">
        <v>2112</v>
      </c>
      <c r="D600">
        <v>16</v>
      </c>
    </row>
    <row r="601" spans="1:4" x14ac:dyDescent="0.35">
      <c r="A601" t="str">
        <f>'3.4 Involving And Caring For Pa'!A17</f>
        <v>3.4 QR7</v>
      </c>
      <c r="B601" t="str">
        <f>'3.4 Involving And Caring For Pa'!G17</f>
        <v>Not assessed</v>
      </c>
      <c r="C601" t="s">
        <v>2112</v>
      </c>
      <c r="D601">
        <v>17</v>
      </c>
    </row>
    <row r="602" spans="1:4" x14ac:dyDescent="0.35">
      <c r="A602" t="str">
        <f>'3.4 Involving And Caring For Pa'!A18</f>
        <v>3.4 QR8</v>
      </c>
      <c r="B602" t="str">
        <f>'3.4 Involving And Caring For Pa'!G18</f>
        <v>Not assessed</v>
      </c>
      <c r="C602" t="s">
        <v>2112</v>
      </c>
      <c r="D602">
        <v>18</v>
      </c>
    </row>
    <row r="603" spans="1:4" x14ac:dyDescent="0.35">
      <c r="A603" t="str">
        <f>'3.4 Involving And Caring For Pa'!A19</f>
        <v>3.4 QR9</v>
      </c>
      <c r="B603" t="str">
        <f>'3.4 Involving And Caring For Pa'!G19</f>
        <v>Not assessed</v>
      </c>
      <c r="C603" t="s">
        <v>2112</v>
      </c>
      <c r="D603">
        <v>19</v>
      </c>
    </row>
    <row r="604" spans="1:4" x14ac:dyDescent="0.35">
      <c r="A604" t="str">
        <f>'3.4 Involving And Caring For Pa'!A20</f>
        <v>3.4 QR10</v>
      </c>
      <c r="B604" t="str">
        <f>'3.4 Involving And Caring For Pa'!G20</f>
        <v>Not assessed</v>
      </c>
      <c r="C604" t="s">
        <v>2112</v>
      </c>
      <c r="D604">
        <v>20</v>
      </c>
    </row>
    <row r="605" spans="1:4" x14ac:dyDescent="0.35">
      <c r="A605" t="str">
        <f>'3.5 Airway Management'!A5</f>
        <v>3.5 MS1</v>
      </c>
      <c r="B605" t="str">
        <f>'3.5 Airway Management'!G5</f>
        <v>Not assessed</v>
      </c>
      <c r="C605" t="s">
        <v>2113</v>
      </c>
      <c r="D605">
        <v>5</v>
      </c>
    </row>
    <row r="606" spans="1:4" x14ac:dyDescent="0.35">
      <c r="A606" t="str">
        <f>'3.5 Airway Management'!A6</f>
        <v>3.5 MS2</v>
      </c>
      <c r="B606" t="str">
        <f>'3.5 Airway Management'!G6</f>
        <v>Not assessed</v>
      </c>
      <c r="C606" t="s">
        <v>2113</v>
      </c>
      <c r="D606">
        <v>6</v>
      </c>
    </row>
    <row r="607" spans="1:4" x14ac:dyDescent="0.35">
      <c r="A607" t="str">
        <f>'3.5 Airway Management'!A7</f>
        <v>3.5 MS3</v>
      </c>
      <c r="B607" t="str">
        <f>'3.5 Airway Management'!G7</f>
        <v>Not assessed</v>
      </c>
      <c r="C607" t="s">
        <v>2113</v>
      </c>
      <c r="D607">
        <v>7</v>
      </c>
    </row>
    <row r="608" spans="1:4" x14ac:dyDescent="0.35">
      <c r="A608" t="str">
        <f>'3.5 Airway Management'!A8</f>
        <v>3.5 MS4</v>
      </c>
      <c r="B608" t="str">
        <f>'3.5 Airway Management'!G8</f>
        <v>Not assessed</v>
      </c>
      <c r="C608" t="s">
        <v>2113</v>
      </c>
      <c r="D608">
        <v>8</v>
      </c>
    </row>
    <row r="609" spans="1:4" x14ac:dyDescent="0.35">
      <c r="A609" t="str">
        <f>'3.5 Airway Management'!A9</f>
        <v>3.5 MS5</v>
      </c>
      <c r="B609" t="str">
        <f>'3.5 Airway Management'!G9</f>
        <v>Not assessed</v>
      </c>
      <c r="C609" t="s">
        <v>2113</v>
      </c>
      <c r="D609">
        <v>9</v>
      </c>
    </row>
    <row r="610" spans="1:4" x14ac:dyDescent="0.35">
      <c r="A610" t="str">
        <f>'3.5 Airway Management'!A10</f>
        <v>3.5 MS6</v>
      </c>
      <c r="B610" t="str">
        <f>'3.5 Airway Management'!G10</f>
        <v>Not assessed</v>
      </c>
      <c r="C610" t="s">
        <v>2113</v>
      </c>
      <c r="D610">
        <v>10</v>
      </c>
    </row>
    <row r="611" spans="1:4" x14ac:dyDescent="0.35">
      <c r="A611" t="str">
        <f>'3.5 Airway Management'!A11</f>
        <v>3.5 MS7</v>
      </c>
      <c r="B611" t="str">
        <f>'3.5 Airway Management'!G11</f>
        <v>Not assessed</v>
      </c>
      <c r="C611" t="s">
        <v>2113</v>
      </c>
      <c r="D611">
        <v>11</v>
      </c>
    </row>
    <row r="612" spans="1:4" x14ac:dyDescent="0.35">
      <c r="A612" t="str">
        <f>'3.5 Airway Management'!A12</f>
        <v>3.5 MS8</v>
      </c>
      <c r="B612" t="str">
        <f>'3.5 Airway Management'!G12</f>
        <v>Not assessed</v>
      </c>
      <c r="C612" t="s">
        <v>2113</v>
      </c>
      <c r="D612">
        <v>12</v>
      </c>
    </row>
    <row r="613" spans="1:4" x14ac:dyDescent="0.35">
      <c r="A613" t="str">
        <f>'3.5 Airway Management'!A13</f>
        <v>3.5 MS9</v>
      </c>
      <c r="B613" t="str">
        <f>'3.5 Airway Management'!G13</f>
        <v>Not assessed</v>
      </c>
      <c r="C613" t="s">
        <v>2113</v>
      </c>
      <c r="D613">
        <v>13</v>
      </c>
    </row>
    <row r="614" spans="1:4" x14ac:dyDescent="0.35">
      <c r="A614" t="str">
        <f>'3.5 Airway Management'!A14</f>
        <v>3.5 MS10</v>
      </c>
      <c r="B614" t="str">
        <f>'3.5 Airway Management'!G14</f>
        <v>Not assessed</v>
      </c>
      <c r="C614" t="s">
        <v>2113</v>
      </c>
      <c r="D614">
        <v>14</v>
      </c>
    </row>
    <row r="615" spans="1:4" x14ac:dyDescent="0.35">
      <c r="A615" t="str">
        <f>'3.5 Airway Management'!A15</f>
        <v>3.5 MS11</v>
      </c>
      <c r="B615" t="str">
        <f>'3.5 Airway Management'!G15</f>
        <v>Not assessed</v>
      </c>
      <c r="C615" t="s">
        <v>2113</v>
      </c>
      <c r="D615">
        <v>15</v>
      </c>
    </row>
    <row r="616" spans="1:4" x14ac:dyDescent="0.35">
      <c r="A616" t="str">
        <f>'3.5 Airway Management'!A16</f>
        <v>3.5 MS12</v>
      </c>
      <c r="B616" t="str">
        <f>'3.5 Airway Management'!G16</f>
        <v>Not assessed</v>
      </c>
      <c r="C616" t="s">
        <v>2113</v>
      </c>
      <c r="D616">
        <v>16</v>
      </c>
    </row>
    <row r="617" spans="1:4" x14ac:dyDescent="0.35">
      <c r="A617" t="str">
        <f>'3.5 Airway Management'!A17</f>
        <v>3.5 QR1</v>
      </c>
      <c r="B617" t="str">
        <f>'3.5 Airway Management'!G17</f>
        <v>Not assessed</v>
      </c>
      <c r="C617" t="s">
        <v>2113</v>
      </c>
      <c r="D617">
        <v>17</v>
      </c>
    </row>
    <row r="618" spans="1:4" x14ac:dyDescent="0.35">
      <c r="A618" t="str">
        <f>'3.5 Airway Management'!A18</f>
        <v>3.5 QR2</v>
      </c>
      <c r="B618" t="str">
        <f>'3.5 Airway Management'!G18</f>
        <v>Not assessed</v>
      </c>
      <c r="C618" t="s">
        <v>2113</v>
      </c>
      <c r="D618">
        <v>18</v>
      </c>
    </row>
    <row r="619" spans="1:4" x14ac:dyDescent="0.35">
      <c r="A619" t="str">
        <f>'3.5 Airway Management'!A19</f>
        <v>3.5 QR3</v>
      </c>
      <c r="B619" t="str">
        <f>'3.5 Airway Management'!G19</f>
        <v>Not assessed</v>
      </c>
      <c r="C619" t="s">
        <v>2113</v>
      </c>
      <c r="D619">
        <v>19</v>
      </c>
    </row>
    <row r="620" spans="1:4" x14ac:dyDescent="0.35">
      <c r="A620" t="str">
        <f>'3.5 Airway Management'!A20</f>
        <v>3.5 QR4</v>
      </c>
      <c r="B620" t="str">
        <f>'3.5 Airway Management'!G20</f>
        <v>Not assessed</v>
      </c>
      <c r="C620" t="s">
        <v>2113</v>
      </c>
      <c r="D620">
        <v>20</v>
      </c>
    </row>
    <row r="621" spans="1:4" x14ac:dyDescent="0.35">
      <c r="A621" t="str">
        <f>'3.5 Airway Management'!A21</f>
        <v>3.5 QR5</v>
      </c>
      <c r="B621" t="str">
        <f>'3.5 Airway Management'!G21</f>
        <v>Not assessed</v>
      </c>
      <c r="C621" t="s">
        <v>2113</v>
      </c>
      <c r="D621">
        <v>21</v>
      </c>
    </row>
    <row r="622" spans="1:4" x14ac:dyDescent="0.35">
      <c r="A622" t="str">
        <f>'3.5 Airway Management'!A22</f>
        <v>3.5 QR6</v>
      </c>
      <c r="B622" t="str">
        <f>'3.5 Airway Management'!G22</f>
        <v>Not assessed</v>
      </c>
      <c r="C622" t="s">
        <v>2113</v>
      </c>
      <c r="D622">
        <v>22</v>
      </c>
    </row>
    <row r="623" spans="1:4" x14ac:dyDescent="0.35">
      <c r="A623" t="str">
        <f>'3.5 Airway Management'!A23</f>
        <v>3.5 QR7</v>
      </c>
      <c r="B623" t="str">
        <f>'3.5 Airway Management'!G23</f>
        <v>Not assessed</v>
      </c>
      <c r="C623" t="s">
        <v>2113</v>
      </c>
      <c r="D623">
        <v>23</v>
      </c>
    </row>
    <row r="624" spans="1:4" x14ac:dyDescent="0.35">
      <c r="A624" t="str">
        <f>'3.6 Respiratory Support'!A5</f>
        <v>3.6 MS1</v>
      </c>
      <c r="B624" t="str">
        <f>'3.6 Respiratory Support'!G5</f>
        <v>Not assessed</v>
      </c>
      <c r="C624" t="s">
        <v>2114</v>
      </c>
      <c r="D624">
        <v>5</v>
      </c>
    </row>
    <row r="625" spans="1:4" x14ac:dyDescent="0.35">
      <c r="A625" t="str">
        <f>'3.6 Respiratory Support'!A6</f>
        <v>3.6 MS2</v>
      </c>
      <c r="B625" t="str">
        <f>'3.6 Respiratory Support'!G6</f>
        <v>Not assessed</v>
      </c>
      <c r="C625" t="s">
        <v>2114</v>
      </c>
      <c r="D625">
        <v>6</v>
      </c>
    </row>
    <row r="626" spans="1:4" x14ac:dyDescent="0.35">
      <c r="A626" t="str">
        <f>'3.6 Respiratory Support'!A7</f>
        <v>3.6 MS3</v>
      </c>
      <c r="B626" t="str">
        <f>'3.6 Respiratory Support'!G7</f>
        <v>Not assessed</v>
      </c>
      <c r="C626" t="s">
        <v>2114</v>
      </c>
      <c r="D626">
        <v>7</v>
      </c>
    </row>
    <row r="627" spans="1:4" x14ac:dyDescent="0.35">
      <c r="A627" t="str">
        <f>'3.6 Respiratory Support'!A8</f>
        <v>3.6 MS4</v>
      </c>
      <c r="B627" t="str">
        <f>'3.6 Respiratory Support'!G8</f>
        <v>Not assessed</v>
      </c>
      <c r="C627" t="s">
        <v>2114</v>
      </c>
      <c r="D627">
        <v>8</v>
      </c>
    </row>
    <row r="628" spans="1:4" x14ac:dyDescent="0.35">
      <c r="A628" t="str">
        <f>'3.6 Respiratory Support'!A9</f>
        <v>3.6 MS5</v>
      </c>
      <c r="B628" t="str">
        <f>'3.6 Respiratory Support'!G9</f>
        <v>Not assessed</v>
      </c>
      <c r="C628" t="s">
        <v>2114</v>
      </c>
      <c r="D628">
        <v>9</v>
      </c>
    </row>
    <row r="629" spans="1:4" x14ac:dyDescent="0.35">
      <c r="A629" t="str">
        <f>'3.6 Respiratory Support'!A10</f>
        <v>3.6 MS6</v>
      </c>
      <c r="B629" t="str">
        <f>'3.6 Respiratory Support'!G10</f>
        <v>Not assessed</v>
      </c>
      <c r="C629" t="s">
        <v>2114</v>
      </c>
      <c r="D629">
        <v>10</v>
      </c>
    </row>
    <row r="630" spans="1:4" x14ac:dyDescent="0.35">
      <c r="A630" t="str">
        <f>'3.6 Respiratory Support'!A11</f>
        <v>3.6 MS7</v>
      </c>
      <c r="B630" t="str">
        <f>'3.6 Respiratory Support'!G11</f>
        <v>Not assessed</v>
      </c>
      <c r="C630" t="s">
        <v>2114</v>
      </c>
      <c r="D630">
        <v>11</v>
      </c>
    </row>
    <row r="631" spans="1:4" x14ac:dyDescent="0.35">
      <c r="A631" t="str">
        <f>'3.6 Respiratory Support'!A12</f>
        <v>3.6 MS8</v>
      </c>
      <c r="B631" t="str">
        <f>'3.6 Respiratory Support'!G12</f>
        <v>Not assessed</v>
      </c>
      <c r="C631" t="s">
        <v>2114</v>
      </c>
      <c r="D631">
        <v>12</v>
      </c>
    </row>
    <row r="632" spans="1:4" x14ac:dyDescent="0.35">
      <c r="A632" t="str">
        <f>'3.6 Respiratory Support'!A13</f>
        <v>3.6 QR1</v>
      </c>
      <c r="B632" t="str">
        <f>'3.6 Respiratory Support'!G13</f>
        <v>Not assessed</v>
      </c>
      <c r="C632" t="s">
        <v>2114</v>
      </c>
      <c r="D632">
        <v>13</v>
      </c>
    </row>
    <row r="633" spans="1:4" x14ac:dyDescent="0.35">
      <c r="A633" t="str">
        <f>'3.6 Respiratory Support'!A14</f>
        <v>3.6 QR2</v>
      </c>
      <c r="B633" t="str">
        <f>'3.6 Respiratory Support'!G14</f>
        <v>Not assessed</v>
      </c>
      <c r="C633" t="s">
        <v>2114</v>
      </c>
      <c r="D633">
        <v>14</v>
      </c>
    </row>
    <row r="634" spans="1:4" x14ac:dyDescent="0.35">
      <c r="A634" t="str">
        <f>'3.6 Respiratory Support'!A15</f>
        <v>3.6 QR3</v>
      </c>
      <c r="B634" t="str">
        <f>'3.6 Respiratory Support'!G15</f>
        <v>Not assessed</v>
      </c>
      <c r="C634" t="s">
        <v>2114</v>
      </c>
      <c r="D634">
        <v>15</v>
      </c>
    </row>
    <row r="635" spans="1:4" x14ac:dyDescent="0.35">
      <c r="A635" t="str">
        <f>'3.6 Respiratory Support'!A16</f>
        <v>3.6 QR4</v>
      </c>
      <c r="B635" t="str">
        <f>'3.6 Respiratory Support'!G16</f>
        <v>Not assessed</v>
      </c>
      <c r="C635" t="s">
        <v>2114</v>
      </c>
      <c r="D635">
        <v>16</v>
      </c>
    </row>
    <row r="636" spans="1:4" x14ac:dyDescent="0.35">
      <c r="A636" t="str">
        <f>'3.7 Cardiovascular Support'!A5</f>
        <v>3.7 MS1</v>
      </c>
      <c r="B636" t="str">
        <f>'3.7 Cardiovascular Support'!G5</f>
        <v>Not assessed</v>
      </c>
      <c r="C636" t="s">
        <v>2115</v>
      </c>
      <c r="D636">
        <v>5</v>
      </c>
    </row>
    <row r="637" spans="1:4" x14ac:dyDescent="0.35">
      <c r="A637" t="str">
        <f>'3.7 Cardiovascular Support'!A6</f>
        <v>3.7 MS2</v>
      </c>
      <c r="B637" t="str">
        <f>'3.7 Cardiovascular Support'!G6</f>
        <v>Not assessed</v>
      </c>
      <c r="C637" t="s">
        <v>2115</v>
      </c>
      <c r="D637">
        <v>6</v>
      </c>
    </row>
    <row r="638" spans="1:4" x14ac:dyDescent="0.35">
      <c r="A638" t="str">
        <f>'3.7 Cardiovascular Support'!A7</f>
        <v>3.7 QR1</v>
      </c>
      <c r="B638" t="str">
        <f>'3.7 Cardiovascular Support'!G7</f>
        <v>Not assessed</v>
      </c>
      <c r="C638" t="s">
        <v>2115</v>
      </c>
      <c r="D638">
        <v>7</v>
      </c>
    </row>
    <row r="639" spans="1:4" x14ac:dyDescent="0.35">
      <c r="A639" t="str">
        <f>'3.7 Cardiovascular Support'!A8</f>
        <v>3.7 QR2</v>
      </c>
      <c r="B639" t="str">
        <f>'3.7 Cardiovascular Support'!G8</f>
        <v>Not assessed</v>
      </c>
      <c r="C639" t="s">
        <v>2115</v>
      </c>
      <c r="D639">
        <v>8</v>
      </c>
    </row>
    <row r="640" spans="1:4" x14ac:dyDescent="0.35">
      <c r="A640" t="str">
        <f>'3.7 Cardiovascular Support'!A9</f>
        <v>3.7 QR3</v>
      </c>
      <c r="B640" t="str">
        <f>'3.7 Cardiovascular Support'!G9</f>
        <v>Not assessed</v>
      </c>
      <c r="C640" t="s">
        <v>2115</v>
      </c>
      <c r="D640">
        <v>9</v>
      </c>
    </row>
    <row r="641" spans="1:4" x14ac:dyDescent="0.35">
      <c r="A641" t="str">
        <f>'3.7 Cardiovascular Support'!A10</f>
        <v>3.7 QR4</v>
      </c>
      <c r="B641" t="str">
        <f>'3.7 Cardiovascular Support'!G10</f>
        <v>Not assessed</v>
      </c>
      <c r="C641" t="s">
        <v>2115</v>
      </c>
      <c r="D641">
        <v>10</v>
      </c>
    </row>
    <row r="642" spans="1:4" x14ac:dyDescent="0.35">
      <c r="A642" t="str">
        <f>'3.7 Cardiovascular Support'!A11</f>
        <v>3.7 QR5</v>
      </c>
      <c r="B642" t="str">
        <f>'3.7 Cardiovascular Support'!G11</f>
        <v>Not assessed</v>
      </c>
      <c r="C642" t="s">
        <v>2115</v>
      </c>
      <c r="D642">
        <v>11</v>
      </c>
    </row>
    <row r="643" spans="1:4" x14ac:dyDescent="0.35">
      <c r="A643" t="str">
        <f>'3.7 Cardiovascular Support'!A12</f>
        <v>3.7 QR6</v>
      </c>
      <c r="B643" t="str">
        <f>'3.7 Cardiovascular Support'!G12</f>
        <v>Not assessed</v>
      </c>
      <c r="C643" t="s">
        <v>2115</v>
      </c>
      <c r="D643">
        <v>12</v>
      </c>
    </row>
    <row r="644" spans="1:4" x14ac:dyDescent="0.35">
      <c r="A644" t="str">
        <f>'3.7 Cardiovascular Support'!A13</f>
        <v>3.7 QR7</v>
      </c>
      <c r="B644" t="str">
        <f>'3.7 Cardiovascular Support'!G13</f>
        <v>Not assessed</v>
      </c>
      <c r="C644" t="s">
        <v>2115</v>
      </c>
      <c r="D644">
        <v>13</v>
      </c>
    </row>
    <row r="645" spans="1:4" x14ac:dyDescent="0.35">
      <c r="A645" t="str">
        <f>'3.7 Cardiovascular Support'!A14</f>
        <v>3.7 QR8</v>
      </c>
      <c r="B645" t="str">
        <f>'3.7 Cardiovascular Support'!G14</f>
        <v>Not assessed</v>
      </c>
      <c r="C645" t="s">
        <v>2115</v>
      </c>
      <c r="D645">
        <v>14</v>
      </c>
    </row>
    <row r="646" spans="1:4" x14ac:dyDescent="0.35">
      <c r="A646" t="str">
        <f>'3.7 Cardiovascular Support'!A15</f>
        <v>3.7 QR9</v>
      </c>
      <c r="B646" t="str">
        <f>'3.7 Cardiovascular Support'!G15</f>
        <v>Not assessed</v>
      </c>
      <c r="C646" t="s">
        <v>2115</v>
      </c>
      <c r="D646">
        <v>15</v>
      </c>
    </row>
    <row r="647" spans="1:4" x14ac:dyDescent="0.35">
      <c r="A647" t="str">
        <f>'3.7 Cardiovascular Support'!A16</f>
        <v>3.7 QR10</v>
      </c>
      <c r="B647" t="str">
        <f>'3.7 Cardiovascular Support'!G16</f>
        <v>Not assessed</v>
      </c>
      <c r="C647" t="s">
        <v>2115</v>
      </c>
      <c r="D647">
        <v>16</v>
      </c>
    </row>
    <row r="648" spans="1:4" x14ac:dyDescent="0.35">
      <c r="A648" t="str">
        <f>'3.7 Cardiovascular Support'!A17</f>
        <v>3.7 QR11</v>
      </c>
      <c r="B648" t="str">
        <f>'3.7 Cardiovascular Support'!G17</f>
        <v>Not assessed</v>
      </c>
      <c r="C648" t="s">
        <v>2115</v>
      </c>
      <c r="D648">
        <v>17</v>
      </c>
    </row>
    <row r="649" spans="1:4" x14ac:dyDescent="0.35">
      <c r="A649" t="str">
        <f>'3.8 Renal Support'!A5</f>
        <v>3.8 MS1</v>
      </c>
      <c r="B649" t="str">
        <f>'3.8 Renal Support'!G5</f>
        <v>Not assessed</v>
      </c>
      <c r="C649" t="s">
        <v>2116</v>
      </c>
      <c r="D649">
        <v>5</v>
      </c>
    </row>
    <row r="650" spans="1:4" x14ac:dyDescent="0.35">
      <c r="A650" t="str">
        <f>'3.8 Renal Support'!A6</f>
        <v>3.8 MS2</v>
      </c>
      <c r="B650" t="str">
        <f>'3.8 Renal Support'!G6</f>
        <v>Not assessed</v>
      </c>
      <c r="C650" t="s">
        <v>2116</v>
      </c>
      <c r="D650">
        <v>6</v>
      </c>
    </row>
    <row r="651" spans="1:4" x14ac:dyDescent="0.35">
      <c r="A651" t="str">
        <f>'3.8 Renal Support'!A7</f>
        <v>3.8 MS3</v>
      </c>
      <c r="B651" t="str">
        <f>'3.8 Renal Support'!G7</f>
        <v>Not assessed</v>
      </c>
      <c r="C651" t="s">
        <v>2116</v>
      </c>
      <c r="D651">
        <v>7</v>
      </c>
    </row>
    <row r="652" spans="1:4" x14ac:dyDescent="0.35">
      <c r="A652" t="str">
        <f>'3.8 Renal Support'!A8</f>
        <v>3.8 MS4</v>
      </c>
      <c r="B652" t="str">
        <f>'3.8 Renal Support'!G8</f>
        <v>Not assessed</v>
      </c>
      <c r="C652" t="s">
        <v>2116</v>
      </c>
      <c r="D652">
        <v>8</v>
      </c>
    </row>
    <row r="653" spans="1:4" x14ac:dyDescent="0.35">
      <c r="A653" t="str">
        <f>'3.8 Renal Support'!A9</f>
        <v>3.8 MS5</v>
      </c>
      <c r="B653" t="str">
        <f>'3.8 Renal Support'!G9</f>
        <v>Not assessed</v>
      </c>
      <c r="C653" t="s">
        <v>2116</v>
      </c>
      <c r="D653">
        <v>9</v>
      </c>
    </row>
    <row r="654" spans="1:4" x14ac:dyDescent="0.35">
      <c r="A654" t="str">
        <f>'3.8 Renal Support'!A10</f>
        <v>3.8 MS6</v>
      </c>
      <c r="B654" t="str">
        <f>'3.8 Renal Support'!G10</f>
        <v>Not assessed</v>
      </c>
      <c r="C654" t="s">
        <v>2116</v>
      </c>
      <c r="D654">
        <v>10</v>
      </c>
    </row>
    <row r="655" spans="1:4" x14ac:dyDescent="0.35">
      <c r="A655" t="str">
        <f>'3.8 Renal Support'!A11</f>
        <v>3.8 QR1</v>
      </c>
      <c r="B655" t="str">
        <f>'3.8 Renal Support'!G11</f>
        <v>Not assessed</v>
      </c>
      <c r="C655" t="s">
        <v>2116</v>
      </c>
      <c r="D655">
        <v>11</v>
      </c>
    </row>
    <row r="656" spans="1:4" x14ac:dyDescent="0.35">
      <c r="A656" t="str">
        <f>'3.8 Renal Support'!A12</f>
        <v>3.8 QR2</v>
      </c>
      <c r="B656" t="str">
        <f>'3.8 Renal Support'!G12</f>
        <v>Not assessed</v>
      </c>
      <c r="C656" t="s">
        <v>2116</v>
      </c>
      <c r="D656">
        <v>12</v>
      </c>
    </row>
    <row r="657" spans="1:4" x14ac:dyDescent="0.35">
      <c r="A657" t="str">
        <f>'3.8 Renal Support'!A13</f>
        <v>3.8 QR3</v>
      </c>
      <c r="B657" t="str">
        <f>'3.8 Renal Support'!G13</f>
        <v>Not assessed</v>
      </c>
      <c r="C657" t="s">
        <v>2116</v>
      </c>
      <c r="D657">
        <v>13</v>
      </c>
    </row>
    <row r="658" spans="1:4" x14ac:dyDescent="0.35">
      <c r="A658" t="str">
        <f>'3.8 Renal Support'!A14</f>
        <v>3.8 QR4</v>
      </c>
      <c r="B658" t="str">
        <f>'3.8 Renal Support'!G14</f>
        <v>Not assessed</v>
      </c>
      <c r="C658" t="s">
        <v>2116</v>
      </c>
      <c r="D658">
        <v>14</v>
      </c>
    </row>
    <row r="659" spans="1:4" x14ac:dyDescent="0.35">
      <c r="A659" t="str">
        <f>'3.8 Renal Support'!A15</f>
        <v>3.8 QR5</v>
      </c>
      <c r="B659" t="str">
        <f>'3.8 Renal Support'!G15</f>
        <v>Not assessed</v>
      </c>
      <c r="C659" t="s">
        <v>2116</v>
      </c>
      <c r="D659">
        <v>15</v>
      </c>
    </row>
    <row r="660" spans="1:4" x14ac:dyDescent="0.35">
      <c r="A660" t="str">
        <f>'3.8 Renal Support'!A16</f>
        <v>3.8 QR6</v>
      </c>
      <c r="B660" t="str">
        <f>'3.8 Renal Support'!G16</f>
        <v>Not assessed</v>
      </c>
      <c r="C660" t="s">
        <v>2116</v>
      </c>
      <c r="D660">
        <v>16</v>
      </c>
    </row>
    <row r="661" spans="1:4" x14ac:dyDescent="0.35">
      <c r="A661" t="str">
        <f>'3.9 Gastrointestinal Support An'!A5</f>
        <v>3.9 MS1</v>
      </c>
      <c r="B661" t="str">
        <f>'3.9 Gastrointestinal Support An'!G5</f>
        <v>Not assessed</v>
      </c>
      <c r="C661" t="s">
        <v>2117</v>
      </c>
      <c r="D661">
        <v>5</v>
      </c>
    </row>
    <row r="662" spans="1:4" x14ac:dyDescent="0.35">
      <c r="A662" t="str">
        <f>'3.9 Gastrointestinal Support An'!A6</f>
        <v>3.9 MS2</v>
      </c>
      <c r="B662" t="str">
        <f>'3.9 Gastrointestinal Support An'!G6</f>
        <v>Not assessed</v>
      </c>
      <c r="C662" t="s">
        <v>2117</v>
      </c>
      <c r="D662">
        <v>6</v>
      </c>
    </row>
    <row r="663" spans="1:4" x14ac:dyDescent="0.35">
      <c r="A663" t="str">
        <f>'3.9 Gastrointestinal Support An'!A7</f>
        <v>3.9 MS3</v>
      </c>
      <c r="B663" t="str">
        <f>'3.9 Gastrointestinal Support An'!G7</f>
        <v>Not assessed</v>
      </c>
      <c r="C663" t="s">
        <v>2117</v>
      </c>
      <c r="D663">
        <v>7</v>
      </c>
    </row>
    <row r="664" spans="1:4" x14ac:dyDescent="0.35">
      <c r="A664" t="str">
        <f>'3.9 Gastrointestinal Support An'!A8</f>
        <v>3.9 MS4</v>
      </c>
      <c r="B664" t="str">
        <f>'3.9 Gastrointestinal Support An'!G8</f>
        <v>Not assessed</v>
      </c>
      <c r="C664" t="s">
        <v>2117</v>
      </c>
      <c r="D664">
        <v>8</v>
      </c>
    </row>
    <row r="665" spans="1:4" x14ac:dyDescent="0.35">
      <c r="A665" t="str">
        <f>'3.9 Gastrointestinal Support An'!A9</f>
        <v>3.9 MS5</v>
      </c>
      <c r="B665" t="str">
        <f>'3.9 Gastrointestinal Support An'!G9</f>
        <v>Not assessed</v>
      </c>
      <c r="C665" t="s">
        <v>2117</v>
      </c>
      <c r="D665">
        <v>9</v>
      </c>
    </row>
    <row r="666" spans="1:4" x14ac:dyDescent="0.35">
      <c r="A666" t="str">
        <f>'3.9 Gastrointestinal Support An'!A10</f>
        <v>3.9 MS6</v>
      </c>
      <c r="B666" t="str">
        <f>'3.9 Gastrointestinal Support An'!G10</f>
        <v>Not assessed</v>
      </c>
      <c r="C666" t="s">
        <v>2117</v>
      </c>
      <c r="D666">
        <v>10</v>
      </c>
    </row>
    <row r="667" spans="1:4" x14ac:dyDescent="0.35">
      <c r="A667" t="str">
        <f>'3.9 Gastrointestinal Support An'!A11</f>
        <v>3.9 MS7</v>
      </c>
      <c r="B667" t="str">
        <f>'3.9 Gastrointestinal Support An'!G11</f>
        <v>Not assessed</v>
      </c>
      <c r="C667" t="s">
        <v>2117</v>
      </c>
      <c r="D667">
        <v>11</v>
      </c>
    </row>
    <row r="668" spans="1:4" x14ac:dyDescent="0.35">
      <c r="A668" t="str">
        <f>'3.9 Gastrointestinal Support An'!A12</f>
        <v>3.9 QR1</v>
      </c>
      <c r="B668" t="str">
        <f>'3.9 Gastrointestinal Support An'!G12</f>
        <v>Not assessed</v>
      </c>
      <c r="C668" t="s">
        <v>2117</v>
      </c>
      <c r="D668">
        <v>12</v>
      </c>
    </row>
    <row r="669" spans="1:4" x14ac:dyDescent="0.35">
      <c r="A669" t="str">
        <f>'3.9 Gastrointestinal Support An'!A13</f>
        <v>3.9 QR2</v>
      </c>
      <c r="B669" t="str">
        <f>'3.9 Gastrointestinal Support An'!G13</f>
        <v>Not assessed</v>
      </c>
      <c r="C669" t="s">
        <v>2117</v>
      </c>
      <c r="D669">
        <v>13</v>
      </c>
    </row>
    <row r="670" spans="1:4" x14ac:dyDescent="0.35">
      <c r="A670" t="str">
        <f>'3.9 Gastrointestinal Support An'!A14</f>
        <v>3.9 QR3</v>
      </c>
      <c r="B670" t="str">
        <f>'3.9 Gastrointestinal Support An'!G14</f>
        <v>Not assessed</v>
      </c>
      <c r="C670" t="s">
        <v>2117</v>
      </c>
      <c r="D670">
        <v>14</v>
      </c>
    </row>
    <row r="671" spans="1:4" x14ac:dyDescent="0.35">
      <c r="A671" t="str">
        <f>'3.9 Gastrointestinal Support An'!A15</f>
        <v>3.9 QR4</v>
      </c>
      <c r="B671" t="str">
        <f>'3.9 Gastrointestinal Support An'!G15</f>
        <v>Not assessed</v>
      </c>
      <c r="C671" t="s">
        <v>2117</v>
      </c>
      <c r="D671">
        <v>15</v>
      </c>
    </row>
    <row r="672" spans="1:4" x14ac:dyDescent="0.35">
      <c r="A672" t="str">
        <f>'3.9 Gastrointestinal Support An'!A16</f>
        <v>3.9 QR5</v>
      </c>
      <c r="B672" t="str">
        <f>'3.9 Gastrointestinal Support An'!G16</f>
        <v>Not assessed</v>
      </c>
      <c r="C672" t="s">
        <v>2117</v>
      </c>
      <c r="D672">
        <v>16</v>
      </c>
    </row>
    <row r="673" spans="1:4" x14ac:dyDescent="0.35">
      <c r="A673" t="str">
        <f>'3.9 Gastrointestinal Support An'!A17</f>
        <v>3.9 QR6</v>
      </c>
      <c r="B673" t="str">
        <f>'3.9 Gastrointestinal Support An'!G17</f>
        <v>Not assessed</v>
      </c>
      <c r="C673" t="s">
        <v>2117</v>
      </c>
      <c r="D673">
        <v>17</v>
      </c>
    </row>
    <row r="674" spans="1:4" x14ac:dyDescent="0.35">
      <c r="A674" t="str">
        <f>'3.9 Gastrointestinal Support An'!A18</f>
        <v>3.9 QR7</v>
      </c>
      <c r="B674" t="str">
        <f>'3.9 Gastrointestinal Support An'!G18</f>
        <v>Not assessed</v>
      </c>
      <c r="C674" t="s">
        <v>2117</v>
      </c>
      <c r="D674">
        <v>18</v>
      </c>
    </row>
    <row r="675" spans="1:4" x14ac:dyDescent="0.35">
      <c r="A675" t="str">
        <f>'3.9 Gastrointestinal Support An'!A19</f>
        <v>3.9 QR8</v>
      </c>
      <c r="B675" t="str">
        <f>'3.9 Gastrointestinal Support An'!G19</f>
        <v>Not assessed</v>
      </c>
      <c r="C675" t="s">
        <v>2117</v>
      </c>
      <c r="D675">
        <v>19</v>
      </c>
    </row>
    <row r="676" spans="1:4" x14ac:dyDescent="0.35">
      <c r="A676" t="str">
        <f>'3.9 Gastrointestinal Support An'!A20</f>
        <v>3.9 QR9</v>
      </c>
      <c r="B676" t="str">
        <f>'3.9 Gastrointestinal Support An'!G20</f>
        <v>Not assessed</v>
      </c>
      <c r="C676" t="s">
        <v>2117</v>
      </c>
      <c r="D676">
        <v>20</v>
      </c>
    </row>
    <row r="677" spans="1:4" x14ac:dyDescent="0.35">
      <c r="A677" t="str">
        <f>'3.9 Gastrointestinal Support An'!A21</f>
        <v>3.9 QR10</v>
      </c>
      <c r="B677" t="str">
        <f>'3.9 Gastrointestinal Support An'!G21</f>
        <v>Not assessed</v>
      </c>
      <c r="C677" t="s">
        <v>2117</v>
      </c>
      <c r="D677">
        <v>21</v>
      </c>
    </row>
    <row r="678" spans="1:4" x14ac:dyDescent="0.35">
      <c r="A678" t="str">
        <f>'3.9 Gastrointestinal Support An'!A22</f>
        <v>3.9 QR11</v>
      </c>
      <c r="B678" t="str">
        <f>'3.9 Gastrointestinal Support An'!G22</f>
        <v>Not assessed</v>
      </c>
      <c r="C678" t="s">
        <v>2117</v>
      </c>
      <c r="D678">
        <v>22</v>
      </c>
    </row>
    <row r="679" spans="1:4" x14ac:dyDescent="0.35">
      <c r="A679" t="str">
        <f>'3.10 Liver Support'!A5</f>
        <v>3.10 MS1</v>
      </c>
      <c r="B679" t="str">
        <f>'3.10 Liver Support'!G5</f>
        <v>Not assessed</v>
      </c>
      <c r="C679" t="s">
        <v>2118</v>
      </c>
      <c r="D679">
        <v>5</v>
      </c>
    </row>
    <row r="680" spans="1:4" x14ac:dyDescent="0.35">
      <c r="A680" t="str">
        <f>'3.10 Liver Support'!A6</f>
        <v>3.10 MS2</v>
      </c>
      <c r="B680" t="str">
        <f>'3.10 Liver Support'!G6</f>
        <v>Not assessed</v>
      </c>
      <c r="C680" t="s">
        <v>2118</v>
      </c>
      <c r="D680">
        <v>6</v>
      </c>
    </row>
    <row r="681" spans="1:4" x14ac:dyDescent="0.35">
      <c r="A681" t="str">
        <f>'3.10 Liver Support'!A7</f>
        <v>3.10 MS3</v>
      </c>
      <c r="B681" t="str">
        <f>'3.10 Liver Support'!G7</f>
        <v>Not assessed</v>
      </c>
      <c r="C681" t="s">
        <v>2118</v>
      </c>
      <c r="D681">
        <v>7</v>
      </c>
    </row>
    <row r="682" spans="1:4" x14ac:dyDescent="0.35">
      <c r="A682" t="str">
        <f>'3.10 Liver Support'!A8</f>
        <v>3.10 MS4</v>
      </c>
      <c r="B682" t="str">
        <f>'3.10 Liver Support'!G8</f>
        <v>Not assessed</v>
      </c>
      <c r="C682" t="s">
        <v>2118</v>
      </c>
      <c r="D682">
        <v>8</v>
      </c>
    </row>
    <row r="683" spans="1:4" x14ac:dyDescent="0.35">
      <c r="A683" t="str">
        <f>'3.10 Liver Support'!A9</f>
        <v>3.10 QR1</v>
      </c>
      <c r="B683" t="str">
        <f>'3.10 Liver Support'!G9</f>
        <v>Not assessed</v>
      </c>
      <c r="C683" t="s">
        <v>2118</v>
      </c>
      <c r="D683">
        <v>9</v>
      </c>
    </row>
    <row r="684" spans="1:4" x14ac:dyDescent="0.35">
      <c r="A684" t="str">
        <f>'3.10 Liver Support'!A10</f>
        <v>3.10 QR2</v>
      </c>
      <c r="B684" t="str">
        <f>'3.10 Liver Support'!G10</f>
        <v>Not assessed</v>
      </c>
      <c r="C684" t="s">
        <v>2118</v>
      </c>
      <c r="D684">
        <v>10</v>
      </c>
    </row>
    <row r="685" spans="1:4" x14ac:dyDescent="0.35">
      <c r="A685" t="str">
        <f>'3.10 Liver Support'!A11</f>
        <v>3.10 QR3</v>
      </c>
      <c r="B685" t="str">
        <f>'3.10 Liver Support'!G11</f>
        <v>Not assessed</v>
      </c>
      <c r="C685" t="s">
        <v>2118</v>
      </c>
      <c r="D685">
        <v>11</v>
      </c>
    </row>
    <row r="686" spans="1:4" x14ac:dyDescent="0.35">
      <c r="A686" t="str">
        <f>'3.10 Liver Support'!A12</f>
        <v>3.10 QR4</v>
      </c>
      <c r="B686" t="str">
        <f>'3.10 Liver Support'!G12</f>
        <v>Not assessed</v>
      </c>
      <c r="C686" t="s">
        <v>2118</v>
      </c>
      <c r="D686">
        <v>12</v>
      </c>
    </row>
    <row r="687" spans="1:4" x14ac:dyDescent="0.35">
      <c r="A687" t="str">
        <f>'3.10 Liver Support'!A13</f>
        <v>3.10 QR5</v>
      </c>
      <c r="B687" t="str">
        <f>'3.10 Liver Support'!G13</f>
        <v>Not assessed</v>
      </c>
      <c r="C687" t="s">
        <v>2118</v>
      </c>
      <c r="D687">
        <v>13</v>
      </c>
    </row>
    <row r="688" spans="1:4" x14ac:dyDescent="0.35">
      <c r="A688" t="str">
        <f>'3.10 Liver Support'!A14</f>
        <v>3.10 QR6</v>
      </c>
      <c r="B688" t="str">
        <f>'3.10 Liver Support'!G14</f>
        <v>Not assessed</v>
      </c>
      <c r="C688" t="s">
        <v>2118</v>
      </c>
      <c r="D688">
        <v>14</v>
      </c>
    </row>
    <row r="689" spans="1:4" x14ac:dyDescent="0.35">
      <c r="A689" t="str">
        <f>'3.10 Liver Support'!A15</f>
        <v>3.10 QR7</v>
      </c>
      <c r="B689" t="str">
        <f>'3.10 Liver Support'!G15</f>
        <v>Not assessed</v>
      </c>
      <c r="C689" t="s">
        <v>2118</v>
      </c>
      <c r="D689">
        <v>15</v>
      </c>
    </row>
    <row r="690" spans="1:4" x14ac:dyDescent="0.35">
      <c r="A690" t="str">
        <f>'3.11 Neurological Support'!A5</f>
        <v>3.11 MS1</v>
      </c>
      <c r="B690" t="str">
        <f>'3.11 Neurological Support'!G5</f>
        <v>Not assessed</v>
      </c>
      <c r="C690" t="s">
        <v>2119</v>
      </c>
      <c r="D690">
        <v>5</v>
      </c>
    </row>
    <row r="691" spans="1:4" x14ac:dyDescent="0.35">
      <c r="A691" t="str">
        <f>'3.11 Neurological Support'!A6</f>
        <v>3.11 MS2</v>
      </c>
      <c r="B691" t="str">
        <f>'3.11 Neurological Support'!G6</f>
        <v>Not assessed</v>
      </c>
      <c r="C691" t="s">
        <v>2119</v>
      </c>
      <c r="D691">
        <v>6</v>
      </c>
    </row>
    <row r="692" spans="1:4" x14ac:dyDescent="0.35">
      <c r="A692" t="str">
        <f>'3.11 Neurological Support'!A7</f>
        <v>3.11 MS3</v>
      </c>
      <c r="B692" t="str">
        <f>'3.11 Neurological Support'!G7</f>
        <v>Not assessed</v>
      </c>
      <c r="C692" t="s">
        <v>2119</v>
      </c>
      <c r="D692">
        <v>7</v>
      </c>
    </row>
    <row r="693" spans="1:4" x14ac:dyDescent="0.35">
      <c r="A693" t="str">
        <f>'3.11 Neurological Support'!A8</f>
        <v>3.11 MS4</v>
      </c>
      <c r="B693" t="str">
        <f>'3.11 Neurological Support'!G8</f>
        <v>Not assessed</v>
      </c>
      <c r="C693" t="s">
        <v>2119</v>
      </c>
      <c r="D693">
        <v>8</v>
      </c>
    </row>
    <row r="694" spans="1:4" x14ac:dyDescent="0.35">
      <c r="A694" t="str">
        <f>'3.11 Neurological Support'!A9</f>
        <v>3.11 MS5</v>
      </c>
      <c r="B694" t="str">
        <f>'3.11 Neurological Support'!G9</f>
        <v>Not assessed</v>
      </c>
      <c r="C694" t="s">
        <v>2119</v>
      </c>
      <c r="D694">
        <v>9</v>
      </c>
    </row>
    <row r="695" spans="1:4" x14ac:dyDescent="0.35">
      <c r="A695" t="str">
        <f>'3.11 Neurological Support'!A10</f>
        <v>3.11 QR1</v>
      </c>
      <c r="B695" t="str">
        <f>'3.11 Neurological Support'!G10</f>
        <v>Not assessed</v>
      </c>
      <c r="C695" t="s">
        <v>2119</v>
      </c>
      <c r="D695">
        <v>10</v>
      </c>
    </row>
    <row r="696" spans="1:4" x14ac:dyDescent="0.35">
      <c r="A696" t="str">
        <f>'3.11 Neurological Support'!A11</f>
        <v>3.11 QR2</v>
      </c>
      <c r="B696" t="str">
        <f>'3.11 Neurological Support'!G11</f>
        <v>Not assessed</v>
      </c>
      <c r="C696" t="s">
        <v>2119</v>
      </c>
      <c r="D696">
        <v>11</v>
      </c>
    </row>
    <row r="697" spans="1:4" x14ac:dyDescent="0.35">
      <c r="A697" t="str">
        <f>'3.11 Neurological Support'!A12</f>
        <v>3.11 QR3</v>
      </c>
      <c r="B697" t="str">
        <f>'3.11 Neurological Support'!G12</f>
        <v>Not assessed</v>
      </c>
      <c r="C697" t="s">
        <v>2119</v>
      </c>
      <c r="D697">
        <v>12</v>
      </c>
    </row>
    <row r="698" spans="1:4" x14ac:dyDescent="0.35">
      <c r="A698" t="str">
        <f>'3.11 Neurological Support'!A13</f>
        <v>3.11 QR4</v>
      </c>
      <c r="B698" t="str">
        <f>'3.11 Neurological Support'!G13</f>
        <v>Not assessed</v>
      </c>
      <c r="C698" t="s">
        <v>2119</v>
      </c>
      <c r="D698">
        <v>13</v>
      </c>
    </row>
    <row r="699" spans="1:4" x14ac:dyDescent="0.35">
      <c r="A699" t="str">
        <f>'3.12 Infection Control'!A5</f>
        <v>3.12 MS1</v>
      </c>
      <c r="B699" t="str">
        <f>'3.12 Infection Control'!G5</f>
        <v>Not assessed</v>
      </c>
      <c r="C699" t="s">
        <v>2120</v>
      </c>
      <c r="D699">
        <v>5</v>
      </c>
    </row>
    <row r="700" spans="1:4" x14ac:dyDescent="0.35">
      <c r="A700" t="str">
        <f>'3.12 Infection Control'!A6</f>
        <v>3.12 MS2</v>
      </c>
      <c r="B700" t="str">
        <f>'3.12 Infection Control'!G6</f>
        <v>Not assessed</v>
      </c>
      <c r="C700" t="s">
        <v>2120</v>
      </c>
      <c r="D700">
        <v>6</v>
      </c>
    </row>
    <row r="701" spans="1:4" x14ac:dyDescent="0.35">
      <c r="A701" t="str">
        <f>'3.12 Infection Control'!A7</f>
        <v>3.12 MS3</v>
      </c>
      <c r="B701" t="str">
        <f>'3.12 Infection Control'!G7</f>
        <v>Not assessed</v>
      </c>
      <c r="C701" t="s">
        <v>2120</v>
      </c>
      <c r="D701">
        <v>7</v>
      </c>
    </row>
    <row r="702" spans="1:4" x14ac:dyDescent="0.35">
      <c r="A702" t="str">
        <f>'3.12 Infection Control'!A8</f>
        <v>3.12 MS4</v>
      </c>
      <c r="B702" t="str">
        <f>'3.12 Infection Control'!G8</f>
        <v>Not assessed</v>
      </c>
      <c r="C702" t="s">
        <v>2120</v>
      </c>
      <c r="D702">
        <v>8</v>
      </c>
    </row>
    <row r="703" spans="1:4" x14ac:dyDescent="0.35">
      <c r="A703" t="str">
        <f>'3.12 Infection Control'!A9</f>
        <v>3.12 MS5</v>
      </c>
      <c r="B703" t="str">
        <f>'3.12 Infection Control'!G9</f>
        <v>Not assessed</v>
      </c>
      <c r="C703" t="s">
        <v>2120</v>
      </c>
      <c r="D703">
        <v>9</v>
      </c>
    </row>
    <row r="704" spans="1:4" x14ac:dyDescent="0.35">
      <c r="A704" t="str">
        <f>'3.12 Infection Control'!A10</f>
        <v>3.12 MS6</v>
      </c>
      <c r="B704" t="str">
        <f>'3.12 Infection Control'!G10</f>
        <v>Not assessed</v>
      </c>
      <c r="C704" t="s">
        <v>2120</v>
      </c>
      <c r="D704">
        <v>10</v>
      </c>
    </row>
    <row r="705" spans="1:4" x14ac:dyDescent="0.35">
      <c r="A705" t="str">
        <f>'3.12 Infection Control'!A11</f>
        <v>3.12 MS7</v>
      </c>
      <c r="B705" t="str">
        <f>'3.12 Infection Control'!G11</f>
        <v>Not assessed</v>
      </c>
      <c r="C705" t="s">
        <v>2120</v>
      </c>
      <c r="D705">
        <v>11</v>
      </c>
    </row>
    <row r="706" spans="1:4" x14ac:dyDescent="0.35">
      <c r="A706" t="str">
        <f>'3.12 Infection Control'!A12</f>
        <v>3.12 QR1</v>
      </c>
      <c r="B706" t="str">
        <f>'3.12 Infection Control'!G12</f>
        <v>Not assessed</v>
      </c>
      <c r="C706" t="s">
        <v>2120</v>
      </c>
      <c r="D706">
        <v>12</v>
      </c>
    </row>
    <row r="707" spans="1:4" x14ac:dyDescent="0.35">
      <c r="A707" t="str">
        <f>'3.12 Infection Control'!A13</f>
        <v>3.12 QR2</v>
      </c>
      <c r="B707" t="str">
        <f>'3.12 Infection Control'!G13</f>
        <v>Not assessed</v>
      </c>
      <c r="C707" t="s">
        <v>2120</v>
      </c>
      <c r="D707">
        <v>13</v>
      </c>
    </row>
    <row r="708" spans="1:4" x14ac:dyDescent="0.35">
      <c r="A708" t="str">
        <f>'3.13 Major Trauma'!A5</f>
        <v>3.13 MS1</v>
      </c>
      <c r="B708" t="str">
        <f>'3.13 Major Trauma'!G5</f>
        <v>Not assessed</v>
      </c>
      <c r="C708" t="s">
        <v>2121</v>
      </c>
      <c r="D708">
        <v>5</v>
      </c>
    </row>
    <row r="709" spans="1:4" x14ac:dyDescent="0.35">
      <c r="A709" t="str">
        <f>'3.13 Major Trauma'!A6</f>
        <v>3.13 MS2</v>
      </c>
      <c r="B709" t="str">
        <f>'3.13 Major Trauma'!G6</f>
        <v>Not assessed</v>
      </c>
      <c r="C709" t="s">
        <v>2121</v>
      </c>
      <c r="D709">
        <v>6</v>
      </c>
    </row>
    <row r="710" spans="1:4" x14ac:dyDescent="0.35">
      <c r="A710" t="str">
        <f>'3.13 Major Trauma'!A7</f>
        <v>3.13 MS3</v>
      </c>
      <c r="B710" t="str">
        <f>'3.13 Major Trauma'!G7</f>
        <v>Not assessed</v>
      </c>
      <c r="C710" t="s">
        <v>2121</v>
      </c>
      <c r="D710">
        <v>7</v>
      </c>
    </row>
    <row r="711" spans="1:4" x14ac:dyDescent="0.35">
      <c r="A711" t="str">
        <f>'3.13 Major Trauma'!A8</f>
        <v>3.13 MS4</v>
      </c>
      <c r="B711" t="str">
        <f>'3.13 Major Trauma'!G8</f>
        <v>Not assessed</v>
      </c>
      <c r="C711" t="s">
        <v>2121</v>
      </c>
      <c r="D711">
        <v>8</v>
      </c>
    </row>
    <row r="712" spans="1:4" x14ac:dyDescent="0.35">
      <c r="A712" t="str">
        <f>'3.13 Major Trauma'!A9</f>
        <v>3.13 QR1</v>
      </c>
      <c r="B712" t="str">
        <f>'3.13 Major Trauma'!G9</f>
        <v>Not assessed</v>
      </c>
      <c r="C712" t="s">
        <v>2121</v>
      </c>
      <c r="D712">
        <v>9</v>
      </c>
    </row>
    <row r="713" spans="1:4" x14ac:dyDescent="0.35">
      <c r="A713" t="str">
        <f>'3.13 Major Trauma'!A10</f>
        <v>3.13 QR2</v>
      </c>
      <c r="B713" t="str">
        <f>'3.13 Major Trauma'!G10</f>
        <v>Not assessed</v>
      </c>
      <c r="C713" t="s">
        <v>2121</v>
      </c>
      <c r="D713">
        <v>10</v>
      </c>
    </row>
    <row r="714" spans="1:4" x14ac:dyDescent="0.35">
      <c r="A714" t="str">
        <f>'3.13 Major Trauma'!A11</f>
        <v>3.13 QR3</v>
      </c>
      <c r="B714" t="str">
        <f>'3.13 Major Trauma'!G11</f>
        <v>Not assessed</v>
      </c>
      <c r="C714" t="s">
        <v>2121</v>
      </c>
      <c r="D714">
        <v>11</v>
      </c>
    </row>
    <row r="715" spans="1:4" x14ac:dyDescent="0.35">
      <c r="A715" t="str">
        <f>'3.13 Major Trauma'!A12</f>
        <v>3.13 QR4</v>
      </c>
      <c r="B715" t="str">
        <f>'3.13 Major Trauma'!G12</f>
        <v>Not assessed</v>
      </c>
      <c r="C715" t="s">
        <v>2121</v>
      </c>
      <c r="D715">
        <v>12</v>
      </c>
    </row>
    <row r="716" spans="1:4" x14ac:dyDescent="0.35">
      <c r="A716" t="str">
        <f>'3.13 Major Trauma'!A13</f>
        <v>3.13 QR5</v>
      </c>
      <c r="B716" t="str">
        <f>'3.13 Major Trauma'!G13</f>
        <v>Not assessed</v>
      </c>
      <c r="C716" t="s">
        <v>2121</v>
      </c>
      <c r="D716">
        <v>13</v>
      </c>
    </row>
    <row r="717" spans="1:4" x14ac:dyDescent="0.35">
      <c r="A717" t="str">
        <f>'3.13 Major Trauma'!A14</f>
        <v>3.13 QR6</v>
      </c>
      <c r="B717" t="str">
        <f>'3.13 Major Trauma'!G14</f>
        <v>Not assessed</v>
      </c>
      <c r="C717" t="s">
        <v>2121</v>
      </c>
      <c r="D717">
        <v>14</v>
      </c>
    </row>
    <row r="718" spans="1:4" x14ac:dyDescent="0.35">
      <c r="A718" t="str">
        <f>'3.13 Major Trauma'!A15</f>
        <v>3.13 QR7</v>
      </c>
      <c r="B718" t="str">
        <f>'3.13 Major Trauma'!G15</f>
        <v>Not assessed</v>
      </c>
      <c r="C718" t="s">
        <v>2121</v>
      </c>
      <c r="D718">
        <v>15</v>
      </c>
    </row>
    <row r="719" spans="1:4" x14ac:dyDescent="0.35">
      <c r="A719" t="str">
        <f>'3.13 Major Trauma'!A16</f>
        <v>3.13 QR8</v>
      </c>
      <c r="B719" t="str">
        <f>'3.13 Major Trauma'!G16</f>
        <v>Not assessed</v>
      </c>
      <c r="C719" t="s">
        <v>2121</v>
      </c>
      <c r="D719">
        <v>16</v>
      </c>
    </row>
    <row r="720" spans="1:4" x14ac:dyDescent="0.35">
      <c r="A720" t="str">
        <f>'3.13 Major Trauma'!A17</f>
        <v>3.13 QR9</v>
      </c>
      <c r="B720" t="str">
        <f>'3.13 Major Trauma'!G17</f>
        <v>Not assessed</v>
      </c>
      <c r="C720" t="s">
        <v>2121</v>
      </c>
      <c r="D720">
        <v>17</v>
      </c>
    </row>
    <row r="721" spans="1:4" x14ac:dyDescent="0.35">
      <c r="A721" t="str">
        <f>'3.13 Major Trauma'!A18</f>
        <v>3.13 QR10</v>
      </c>
      <c r="B721" t="str">
        <f>'3.13 Major Trauma'!G18</f>
        <v>Not assessed</v>
      </c>
      <c r="C721" t="s">
        <v>2121</v>
      </c>
      <c r="D721">
        <v>18</v>
      </c>
    </row>
    <row r="722" spans="1:4" x14ac:dyDescent="0.35">
      <c r="A722" t="str">
        <f>'3.14 Inter- And Intra- Hospital'!A5</f>
        <v>3.14 MS1</v>
      </c>
      <c r="B722" t="str">
        <f>'3.14 Inter- And Intra- Hospital'!G5</f>
        <v>Not assessed</v>
      </c>
      <c r="C722" t="s">
        <v>2122</v>
      </c>
      <c r="D722">
        <v>5</v>
      </c>
    </row>
    <row r="723" spans="1:4" x14ac:dyDescent="0.35">
      <c r="A723" t="str">
        <f>'3.14 Inter- And Intra- Hospital'!A6</f>
        <v>3.14 MS2</v>
      </c>
      <c r="B723" t="str">
        <f>'3.14 Inter- And Intra- Hospital'!G6</f>
        <v>Not assessed</v>
      </c>
      <c r="C723" t="s">
        <v>2122</v>
      </c>
      <c r="D723">
        <v>6</v>
      </c>
    </row>
    <row r="724" spans="1:4" x14ac:dyDescent="0.35">
      <c r="A724" t="str">
        <f>'3.14 Inter- And Intra- Hospital'!A7</f>
        <v>3.14 MS3</v>
      </c>
      <c r="B724" t="str">
        <f>'3.14 Inter- And Intra- Hospital'!G7</f>
        <v>Not assessed</v>
      </c>
      <c r="C724" t="s">
        <v>2122</v>
      </c>
      <c r="D724">
        <v>7</v>
      </c>
    </row>
    <row r="725" spans="1:4" x14ac:dyDescent="0.35">
      <c r="A725" t="str">
        <f>'3.14 Inter- And Intra- Hospital'!A8</f>
        <v>3.14 MS4</v>
      </c>
      <c r="B725" t="str">
        <f>'3.14 Inter- And Intra- Hospital'!G8</f>
        <v>Not assessed</v>
      </c>
      <c r="C725" t="s">
        <v>2122</v>
      </c>
      <c r="D725">
        <v>8</v>
      </c>
    </row>
    <row r="726" spans="1:4" x14ac:dyDescent="0.35">
      <c r="A726" t="str">
        <f>'3.14 Inter- And Intra- Hospital'!A9</f>
        <v>3.14 MS5</v>
      </c>
      <c r="B726" t="str">
        <f>'3.14 Inter- And Intra- Hospital'!G9</f>
        <v>Not assessed</v>
      </c>
      <c r="C726" t="s">
        <v>2122</v>
      </c>
      <c r="D726">
        <v>9</v>
      </c>
    </row>
    <row r="727" spans="1:4" x14ac:dyDescent="0.35">
      <c r="A727" t="str">
        <f>'3.14 Inter- And Intra- Hospital'!A10</f>
        <v>3.14 MS6</v>
      </c>
      <c r="B727" t="str">
        <f>'3.14 Inter- And Intra- Hospital'!G10</f>
        <v>Not assessed</v>
      </c>
      <c r="C727" t="s">
        <v>2122</v>
      </c>
      <c r="D727">
        <v>10</v>
      </c>
    </row>
    <row r="728" spans="1:4" x14ac:dyDescent="0.35">
      <c r="A728" t="str">
        <f>'3.14 Inter- And Intra- Hospital'!A11</f>
        <v>3.14 QR1</v>
      </c>
      <c r="B728" t="str">
        <f>'3.14 Inter- And Intra- Hospital'!G11</f>
        <v>Not assessed</v>
      </c>
      <c r="C728" t="s">
        <v>2122</v>
      </c>
      <c r="D728">
        <v>11</v>
      </c>
    </row>
    <row r="729" spans="1:4" x14ac:dyDescent="0.35">
      <c r="A729" t="str">
        <f>'3.14 Inter- And Intra- Hospital'!A12</f>
        <v>3.14 QR2</v>
      </c>
      <c r="B729" t="str">
        <f>'3.14 Inter- And Intra- Hospital'!G12</f>
        <v>Not assessed</v>
      </c>
      <c r="C729" t="s">
        <v>2122</v>
      </c>
      <c r="D729">
        <v>12</v>
      </c>
    </row>
    <row r="730" spans="1:4" x14ac:dyDescent="0.35">
      <c r="A730" t="str">
        <f>'3.14 Inter- And Intra- Hospital'!A13</f>
        <v>3.14 QR3</v>
      </c>
      <c r="B730" t="str">
        <f>'3.14 Inter- And Intra- Hospital'!G13</f>
        <v>Not assessed</v>
      </c>
      <c r="C730" t="s">
        <v>2122</v>
      </c>
      <c r="D730">
        <v>13</v>
      </c>
    </row>
    <row r="731" spans="1:4" x14ac:dyDescent="0.35">
      <c r="A731" t="str">
        <f>'3.14 Inter- And Intra- Hospital'!A14</f>
        <v>3.14 QR4</v>
      </c>
      <c r="B731" t="str">
        <f>'3.14 Inter- And Intra- Hospital'!G14</f>
        <v>Not assessed</v>
      </c>
      <c r="C731" t="s">
        <v>2122</v>
      </c>
      <c r="D731">
        <v>14</v>
      </c>
    </row>
    <row r="732" spans="1:4" x14ac:dyDescent="0.35">
      <c r="A732" t="str">
        <f>'3.14 Inter- And Intra- Hospital'!A15</f>
        <v>3.14 QR5</v>
      </c>
      <c r="B732" t="str">
        <f>'3.14 Inter- And Intra- Hospital'!G15</f>
        <v>Not assessed</v>
      </c>
      <c r="C732" t="s">
        <v>2122</v>
      </c>
      <c r="D732">
        <v>15</v>
      </c>
    </row>
    <row r="733" spans="1:4" x14ac:dyDescent="0.35">
      <c r="A733" t="str">
        <f>'3.14 Inter- And Intra- Hospital'!A16</f>
        <v>3.14 QR6</v>
      </c>
      <c r="B733" t="str">
        <f>'3.14 Inter- And Intra- Hospital'!G16</f>
        <v>Not assessed</v>
      </c>
      <c r="C733" t="s">
        <v>2122</v>
      </c>
      <c r="D733">
        <v>16</v>
      </c>
    </row>
    <row r="734" spans="1:4" x14ac:dyDescent="0.35">
      <c r="A734" t="str">
        <f>'3.15 Legal Aspects Of Capacity '!A5</f>
        <v>3.15 MS1</v>
      </c>
      <c r="B734" t="str">
        <f>'3.15 Legal Aspects Of Capacity '!G5</f>
        <v>Not assessed</v>
      </c>
      <c r="C734" t="s">
        <v>2123</v>
      </c>
      <c r="D734">
        <v>5</v>
      </c>
    </row>
    <row r="735" spans="1:4" x14ac:dyDescent="0.35">
      <c r="A735" t="str">
        <f>'3.15 Legal Aspects Of Capacity '!A6</f>
        <v>3.15 MS2</v>
      </c>
      <c r="B735" t="str">
        <f>'3.15 Legal Aspects Of Capacity '!G6</f>
        <v>Not assessed</v>
      </c>
      <c r="C735" t="s">
        <v>2123</v>
      </c>
      <c r="D735">
        <v>6</v>
      </c>
    </row>
    <row r="736" spans="1:4" x14ac:dyDescent="0.35">
      <c r="A736" t="str">
        <f>'3.15 Legal Aspects Of Capacity '!A7</f>
        <v>3.15 MS3</v>
      </c>
      <c r="B736" t="str">
        <f>'3.15 Legal Aspects Of Capacity '!G7</f>
        <v>Not assessed</v>
      </c>
      <c r="C736" t="s">
        <v>2123</v>
      </c>
      <c r="D736">
        <v>7</v>
      </c>
    </row>
    <row r="737" spans="1:4" x14ac:dyDescent="0.35">
      <c r="A737" t="str">
        <f>'3.15 Legal Aspects Of Capacity '!A8</f>
        <v>3.15 MS4</v>
      </c>
      <c r="B737" t="str">
        <f>'3.15 Legal Aspects Of Capacity '!G8</f>
        <v>Not assessed</v>
      </c>
      <c r="C737" t="s">
        <v>2123</v>
      </c>
      <c r="D737">
        <v>8</v>
      </c>
    </row>
    <row r="738" spans="1:4" x14ac:dyDescent="0.35">
      <c r="A738" t="str">
        <f>'3.15 Legal Aspects Of Capacity '!A9</f>
        <v>3.15 MS5</v>
      </c>
      <c r="B738" t="str">
        <f>'3.15 Legal Aspects Of Capacity '!G9</f>
        <v>Not assessed</v>
      </c>
      <c r="C738" t="s">
        <v>2123</v>
      </c>
      <c r="D738">
        <v>9</v>
      </c>
    </row>
    <row r="739" spans="1:4" x14ac:dyDescent="0.35">
      <c r="A739" t="str">
        <f>'3.15 Legal Aspects Of Capacity '!A10</f>
        <v>3.15 QR1</v>
      </c>
      <c r="B739" t="str">
        <f>'3.15 Legal Aspects Of Capacity '!G10</f>
        <v>Not assessed</v>
      </c>
      <c r="C739" t="s">
        <v>2123</v>
      </c>
      <c r="D739">
        <v>10</v>
      </c>
    </row>
    <row r="740" spans="1:4" x14ac:dyDescent="0.35">
      <c r="A740" t="str">
        <f>'3.15 Legal Aspects Of Capacity '!A11</f>
        <v>3.15 QR2</v>
      </c>
      <c r="B740" t="str">
        <f>'3.15 Legal Aspects Of Capacity '!G11</f>
        <v>Not assessed</v>
      </c>
      <c r="C740" t="s">
        <v>2123</v>
      </c>
      <c r="D740">
        <v>11</v>
      </c>
    </row>
    <row r="741" spans="1:4" x14ac:dyDescent="0.35">
      <c r="A741" t="str">
        <f>'3.15 Legal Aspects Of Capacity '!A12</f>
        <v>3.15 QR3</v>
      </c>
      <c r="B741" t="str">
        <f>'3.15 Legal Aspects Of Capacity '!G12</f>
        <v>Not assessed</v>
      </c>
      <c r="C741" t="s">
        <v>2123</v>
      </c>
      <c r="D741">
        <v>12</v>
      </c>
    </row>
    <row r="742" spans="1:4" x14ac:dyDescent="0.35">
      <c r="A742" t="str">
        <f>'3.15 Legal Aspects Of Capacity '!A13</f>
        <v>3.15 QR4</v>
      </c>
      <c r="B742" t="str">
        <f>'3.15 Legal Aspects Of Capacity '!G13</f>
        <v>Not assessed</v>
      </c>
      <c r="C742" t="s">
        <v>2123</v>
      </c>
      <c r="D742">
        <v>13</v>
      </c>
    </row>
    <row r="743" spans="1:4" x14ac:dyDescent="0.35">
      <c r="A743" t="str">
        <f>'3.15 Legal Aspects Of Capacity '!A14</f>
        <v>3.15 QR5</v>
      </c>
      <c r="B743" t="str">
        <f>'3.15 Legal Aspects Of Capacity '!G14</f>
        <v>Not assessed</v>
      </c>
      <c r="C743" t="s">
        <v>2123</v>
      </c>
      <c r="D743">
        <v>14</v>
      </c>
    </row>
    <row r="744" spans="1:4" x14ac:dyDescent="0.35">
      <c r="A744" t="str">
        <f>'3.16 Managing Acute Behavioural'!A5</f>
        <v>3.16 MS1</v>
      </c>
      <c r="B744" t="str">
        <f>'3.16 Managing Acute Behavioural'!G5</f>
        <v>Not assessed</v>
      </c>
      <c r="C744" t="s">
        <v>2124</v>
      </c>
      <c r="D744">
        <v>5</v>
      </c>
    </row>
    <row r="745" spans="1:4" x14ac:dyDescent="0.35">
      <c r="A745" t="str">
        <f>'3.16 Managing Acute Behavioural'!A6</f>
        <v>3.16 MS2</v>
      </c>
      <c r="B745" t="str">
        <f>'3.16 Managing Acute Behavioural'!G6</f>
        <v>Not assessed</v>
      </c>
      <c r="C745" t="s">
        <v>2124</v>
      </c>
      <c r="D745">
        <v>6</v>
      </c>
    </row>
    <row r="746" spans="1:4" x14ac:dyDescent="0.35">
      <c r="A746" t="str">
        <f>'3.16 Managing Acute Behavioural'!A7</f>
        <v>3.16 MS3</v>
      </c>
      <c r="B746" t="str">
        <f>'3.16 Managing Acute Behavioural'!G7</f>
        <v>Not assessed</v>
      </c>
      <c r="C746" t="s">
        <v>2124</v>
      </c>
      <c r="D746">
        <v>7</v>
      </c>
    </row>
    <row r="747" spans="1:4" x14ac:dyDescent="0.35">
      <c r="A747" t="str">
        <f>'3.16 Managing Acute Behavioural'!A8</f>
        <v>3.16 MS4</v>
      </c>
      <c r="B747" t="str">
        <f>'3.16 Managing Acute Behavioural'!G8</f>
        <v>Not assessed</v>
      </c>
      <c r="C747" t="s">
        <v>2124</v>
      </c>
      <c r="D747">
        <v>8</v>
      </c>
    </row>
    <row r="748" spans="1:4" x14ac:dyDescent="0.35">
      <c r="A748" t="str">
        <f>'3.16 Managing Acute Behavioural'!A9</f>
        <v>3.16 MS5</v>
      </c>
      <c r="B748" t="str">
        <f>'3.16 Managing Acute Behavioural'!G9</f>
        <v>Not assessed</v>
      </c>
      <c r="C748" t="s">
        <v>2124</v>
      </c>
      <c r="D748">
        <v>9</v>
      </c>
    </row>
    <row r="749" spans="1:4" x14ac:dyDescent="0.35">
      <c r="A749" t="str">
        <f>'3.16 Managing Acute Behavioural'!A10</f>
        <v>3.16 MS6</v>
      </c>
      <c r="B749" t="str">
        <f>'3.16 Managing Acute Behavioural'!G10</f>
        <v>Not assessed</v>
      </c>
      <c r="C749" t="s">
        <v>2124</v>
      </c>
      <c r="D749">
        <v>10</v>
      </c>
    </row>
    <row r="750" spans="1:4" x14ac:dyDescent="0.35">
      <c r="A750" t="str">
        <f>'3.16 Managing Acute Behavioural'!A11</f>
        <v>3.16 MS7</v>
      </c>
      <c r="B750" t="str">
        <f>'3.16 Managing Acute Behavioural'!G11</f>
        <v>Not assessed</v>
      </c>
      <c r="C750" t="s">
        <v>2124</v>
      </c>
      <c r="D750">
        <v>11</v>
      </c>
    </row>
    <row r="751" spans="1:4" x14ac:dyDescent="0.35">
      <c r="A751" t="str">
        <f>'3.16 Managing Acute Behavioural'!A12</f>
        <v>3.16 QR1</v>
      </c>
      <c r="B751" t="str">
        <f>'3.16 Managing Acute Behavioural'!G12</f>
        <v>Not assessed</v>
      </c>
      <c r="C751" t="s">
        <v>2124</v>
      </c>
      <c r="D751">
        <v>12</v>
      </c>
    </row>
    <row r="752" spans="1:4" x14ac:dyDescent="0.35">
      <c r="A752" t="str">
        <f>'3.16 Managing Acute Behavioural'!A13</f>
        <v>3.16 QR2</v>
      </c>
      <c r="B752" t="str">
        <f>'3.16 Managing Acute Behavioural'!G13</f>
        <v>Not assessed</v>
      </c>
      <c r="C752" t="s">
        <v>2124</v>
      </c>
      <c r="D752">
        <v>13</v>
      </c>
    </row>
    <row r="753" spans="1:4" x14ac:dyDescent="0.35">
      <c r="A753" t="str">
        <f>'3.16 Managing Acute Behavioural'!A14</f>
        <v>3.16 QR3</v>
      </c>
      <c r="B753" t="str">
        <f>'3.16 Managing Acute Behavioural'!G14</f>
        <v>Not assessed</v>
      </c>
      <c r="C753" t="s">
        <v>2124</v>
      </c>
      <c r="D753">
        <v>14</v>
      </c>
    </row>
    <row r="754" spans="1:4" x14ac:dyDescent="0.35">
      <c r="A754" t="str">
        <f>'3.16 Managing Acute Behavioural'!A15</f>
        <v>3.16 QR4</v>
      </c>
      <c r="B754" t="str">
        <f>'3.16 Managing Acute Behavioural'!G15</f>
        <v>Not assessed</v>
      </c>
      <c r="C754" t="s">
        <v>2124</v>
      </c>
      <c r="D754">
        <v>15</v>
      </c>
    </row>
    <row r="755" spans="1:4" x14ac:dyDescent="0.35">
      <c r="A755" t="str">
        <f>'3.17 Care Of The Chronically Cr'!A5</f>
        <v>3.17 MS1</v>
      </c>
      <c r="B755" t="str">
        <f>'3.17 Care Of The Chronically Cr'!G5</f>
        <v>Not assessed</v>
      </c>
      <c r="C755" t="s">
        <v>2125</v>
      </c>
      <c r="D755">
        <v>5</v>
      </c>
    </row>
    <row r="756" spans="1:4" x14ac:dyDescent="0.35">
      <c r="A756" t="str">
        <f>'3.17 Care Of The Chronically Cr'!A6</f>
        <v>3.17 MS2</v>
      </c>
      <c r="B756" t="str">
        <f>'3.17 Care Of The Chronically Cr'!G6</f>
        <v>Not assessed</v>
      </c>
      <c r="C756" t="s">
        <v>2125</v>
      </c>
      <c r="D756">
        <v>6</v>
      </c>
    </row>
    <row r="757" spans="1:4" x14ac:dyDescent="0.35">
      <c r="A757" t="str">
        <f>'3.17 Care Of The Chronically Cr'!A7</f>
        <v>3.17 MS3</v>
      </c>
      <c r="B757" t="str">
        <f>'3.17 Care Of The Chronically Cr'!G7</f>
        <v>Not assessed</v>
      </c>
      <c r="C757" t="s">
        <v>2125</v>
      </c>
      <c r="D757">
        <v>7</v>
      </c>
    </row>
    <row r="758" spans="1:4" x14ac:dyDescent="0.35">
      <c r="A758" t="str">
        <f>'3.17 Care Of The Chronically Cr'!A8</f>
        <v>3.17 MS4</v>
      </c>
      <c r="B758" t="str">
        <f>'3.17 Care Of The Chronically Cr'!G8</f>
        <v>Not assessed</v>
      </c>
      <c r="C758" t="s">
        <v>2125</v>
      </c>
      <c r="D758">
        <v>8</v>
      </c>
    </row>
    <row r="759" spans="1:4" x14ac:dyDescent="0.35">
      <c r="A759" t="str">
        <f>'3.17 Care Of The Chronically Cr'!A9</f>
        <v>3.17 MS5</v>
      </c>
      <c r="B759" t="str">
        <f>'3.17 Care Of The Chronically Cr'!G9</f>
        <v>Not assessed</v>
      </c>
      <c r="C759" t="s">
        <v>2125</v>
      </c>
      <c r="D759">
        <v>9</v>
      </c>
    </row>
    <row r="760" spans="1:4" x14ac:dyDescent="0.35">
      <c r="A760" t="str">
        <f>'3.17 Care Of The Chronically Cr'!A10</f>
        <v>3.17 MS6</v>
      </c>
      <c r="B760" t="str">
        <f>'3.17 Care Of The Chronically Cr'!G10</f>
        <v>Not assessed</v>
      </c>
      <c r="C760" t="s">
        <v>2125</v>
      </c>
      <c r="D760">
        <v>10</v>
      </c>
    </row>
    <row r="761" spans="1:4" x14ac:dyDescent="0.35">
      <c r="A761" t="str">
        <f>'3.17 Care Of The Chronically Cr'!A11</f>
        <v>3.17 QR1</v>
      </c>
      <c r="B761" t="str">
        <f>'3.17 Care Of The Chronically Cr'!G11</f>
        <v>Not assessed</v>
      </c>
      <c r="C761" t="s">
        <v>2125</v>
      </c>
      <c r="D761">
        <v>11</v>
      </c>
    </row>
    <row r="762" spans="1:4" x14ac:dyDescent="0.35">
      <c r="A762" t="str">
        <f>'3.17 Care Of The Chronically Cr'!A12</f>
        <v>3.17 QR2</v>
      </c>
      <c r="B762" t="str">
        <f>'3.17 Care Of The Chronically Cr'!G12</f>
        <v>Not assessed</v>
      </c>
      <c r="C762" t="s">
        <v>2125</v>
      </c>
      <c r="D762">
        <v>12</v>
      </c>
    </row>
    <row r="763" spans="1:4" x14ac:dyDescent="0.35">
      <c r="A763" t="str">
        <f>'3.17 Care Of The Chronically Cr'!A13</f>
        <v>3.17 QR3</v>
      </c>
      <c r="B763" t="str">
        <f>'3.17 Care Of The Chronically Cr'!G13</f>
        <v>Not assessed</v>
      </c>
      <c r="C763" t="s">
        <v>2125</v>
      </c>
      <c r="D763">
        <v>13</v>
      </c>
    </row>
    <row r="764" spans="1:4" x14ac:dyDescent="0.35">
      <c r="A764" t="str">
        <f>'3.17 Care Of The Chronically Cr'!A14</f>
        <v>3.17 QR4</v>
      </c>
      <c r="B764" t="str">
        <f>'3.17 Care Of The Chronically Cr'!G14</f>
        <v>Not assessed</v>
      </c>
      <c r="C764" t="s">
        <v>2125</v>
      </c>
      <c r="D764">
        <v>14</v>
      </c>
    </row>
    <row r="765" spans="1:4" x14ac:dyDescent="0.35">
      <c r="A765" t="str">
        <f>'3.17 Care Of The Chronically Cr'!A15</f>
        <v>3.17 QR5</v>
      </c>
      <c r="B765" t="str">
        <f>'3.17 Care Of The Chronically Cr'!G15</f>
        <v>Not assessed</v>
      </c>
      <c r="C765" t="s">
        <v>2125</v>
      </c>
      <c r="D765">
        <v>15</v>
      </c>
    </row>
    <row r="766" spans="1:4" x14ac:dyDescent="0.35">
      <c r="A766" t="str">
        <f>'3.18 Care Of The Critically Ill'!A5</f>
        <v>3.18 MS1</v>
      </c>
      <c r="B766" t="str">
        <f>'3.18 Care Of The Critically Ill'!G5</f>
        <v>Not assessed</v>
      </c>
      <c r="C766" t="s">
        <v>2126</v>
      </c>
      <c r="D766">
        <v>5</v>
      </c>
    </row>
    <row r="767" spans="1:4" x14ac:dyDescent="0.35">
      <c r="A767" t="str">
        <f>'3.18 Care Of The Critically Ill'!A6</f>
        <v>3.18 MS2</v>
      </c>
      <c r="B767" t="str">
        <f>'3.18 Care Of The Critically Ill'!G6</f>
        <v>Not assessed</v>
      </c>
      <c r="C767" t="s">
        <v>2126</v>
      </c>
      <c r="D767">
        <v>6</v>
      </c>
    </row>
    <row r="768" spans="1:4" x14ac:dyDescent="0.35">
      <c r="A768" t="str">
        <f>'3.18 Care Of The Critically Ill'!A7</f>
        <v>3.18 MS3</v>
      </c>
      <c r="B768" t="str">
        <f>'3.18 Care Of The Critically Ill'!G7</f>
        <v>Not assessed</v>
      </c>
      <c r="C768" t="s">
        <v>2126</v>
      </c>
      <c r="D768">
        <v>7</v>
      </c>
    </row>
    <row r="769" spans="1:4" x14ac:dyDescent="0.35">
      <c r="A769" t="str">
        <f>'3.18 Care Of The Critically Ill'!A8</f>
        <v>3.18 MS4</v>
      </c>
      <c r="B769" t="str">
        <f>'3.18 Care Of The Critically Ill'!G8</f>
        <v>Not assessed</v>
      </c>
      <c r="C769" t="s">
        <v>2126</v>
      </c>
      <c r="D769">
        <v>8</v>
      </c>
    </row>
    <row r="770" spans="1:4" x14ac:dyDescent="0.35">
      <c r="A770" t="str">
        <f>'3.18 Care Of The Critically Ill'!A9</f>
        <v>3.18 MS5</v>
      </c>
      <c r="B770" t="str">
        <f>'3.18 Care Of The Critically Ill'!G9</f>
        <v>Not assessed</v>
      </c>
      <c r="C770" t="s">
        <v>2126</v>
      </c>
      <c r="D770">
        <v>9</v>
      </c>
    </row>
    <row r="771" spans="1:4" x14ac:dyDescent="0.35">
      <c r="A771" t="str">
        <f>'3.18 Care Of The Critically Ill'!A10</f>
        <v>3.18 QR1</v>
      </c>
      <c r="B771" t="str">
        <f>'3.18 Care Of The Critically Ill'!G10</f>
        <v>Not assessed</v>
      </c>
      <c r="C771" t="s">
        <v>2126</v>
      </c>
      <c r="D771">
        <v>10</v>
      </c>
    </row>
    <row r="772" spans="1:4" x14ac:dyDescent="0.35">
      <c r="A772" t="str">
        <f>'3.18 Care Of The Critically Ill'!A11</f>
        <v>3.18 QR2</v>
      </c>
      <c r="B772" t="str">
        <f>'3.18 Care Of The Critically Ill'!G11</f>
        <v>Not assessed</v>
      </c>
      <c r="C772" t="s">
        <v>2126</v>
      </c>
      <c r="D772">
        <v>11</v>
      </c>
    </row>
    <row r="773" spans="1:4" x14ac:dyDescent="0.35">
      <c r="A773" t="str">
        <f>'3.18 Care Of The Critically Ill'!A12</f>
        <v>3.18 QR3</v>
      </c>
      <c r="B773" t="str">
        <f>'3.18 Care Of The Critically Ill'!G12</f>
        <v>Not assessed</v>
      </c>
      <c r="C773" t="s">
        <v>2126</v>
      </c>
      <c r="D773">
        <v>12</v>
      </c>
    </row>
    <row r="774" spans="1:4" x14ac:dyDescent="0.35">
      <c r="A774" t="str">
        <f>'3.18 Care Of The Critically Ill'!A13</f>
        <v>3.18 QR4</v>
      </c>
      <c r="B774" t="str">
        <f>'3.18 Care Of The Critically Ill'!G13</f>
        <v>Not assessed</v>
      </c>
      <c r="C774" t="s">
        <v>2126</v>
      </c>
      <c r="D774">
        <v>13</v>
      </c>
    </row>
    <row r="775" spans="1:4" x14ac:dyDescent="0.35">
      <c r="A775" t="str">
        <f>'3.18 Care Of The Critically Ill'!A14</f>
        <v>3.18 QR5</v>
      </c>
      <c r="B775" t="str">
        <f>'3.18 Care Of The Critically Ill'!G14</f>
        <v>Not assessed</v>
      </c>
      <c r="C775" t="s">
        <v>2126</v>
      </c>
      <c r="D775">
        <v>14</v>
      </c>
    </row>
    <row r="776" spans="1:4" x14ac:dyDescent="0.35">
      <c r="A776" t="str">
        <f>'3.18 Care Of The Critically Ill'!A15</f>
        <v>3.18 QR6</v>
      </c>
      <c r="B776" t="str">
        <f>'3.18 Care Of The Critically Ill'!G15</f>
        <v>Not assessed</v>
      </c>
      <c r="C776" t="s">
        <v>2126</v>
      </c>
      <c r="D776">
        <v>15</v>
      </c>
    </row>
    <row r="777" spans="1:4" x14ac:dyDescent="0.35">
      <c r="A777" t="str">
        <f>'3.18 Care Of The Critically Ill'!A16</f>
        <v>3.18 QR7</v>
      </c>
      <c r="B777" t="str">
        <f>'3.18 Care Of The Critically Ill'!G16</f>
        <v>Not assessed</v>
      </c>
      <c r="C777" t="s">
        <v>2126</v>
      </c>
      <c r="D777">
        <v>16</v>
      </c>
    </row>
    <row r="778" spans="1:4" x14ac:dyDescent="0.35">
      <c r="A778" t="str">
        <f>'3.18 Care Of The Critically Ill'!A17</f>
        <v>3.18 QR8</v>
      </c>
      <c r="B778" t="str">
        <f>'3.18 Care Of The Critically Ill'!G17</f>
        <v>Not assessed</v>
      </c>
      <c r="C778" t="s">
        <v>2126</v>
      </c>
      <c r="D778">
        <v>17</v>
      </c>
    </row>
    <row r="779" spans="1:4" x14ac:dyDescent="0.35">
      <c r="A779" t="str">
        <f>'3.18 Care Of The Critically Ill'!A18</f>
        <v>3.18 QR9</v>
      </c>
      <c r="B779" t="str">
        <f>'3.18 Care Of The Critically Ill'!G18</f>
        <v>Not assessed</v>
      </c>
      <c r="C779" t="s">
        <v>2126</v>
      </c>
      <c r="D779">
        <v>18</v>
      </c>
    </row>
    <row r="780" spans="1:4" x14ac:dyDescent="0.35">
      <c r="A780" t="str">
        <f>'3.18 Care Of The Critically Ill'!A19</f>
        <v>3.18 QR10</v>
      </c>
      <c r="B780" t="str">
        <f>'3.18 Care Of The Critically Ill'!G19</f>
        <v>Not assessed</v>
      </c>
      <c r="C780" t="s">
        <v>2126</v>
      </c>
      <c r="D780">
        <v>19</v>
      </c>
    </row>
    <row r="781" spans="1:4" x14ac:dyDescent="0.35">
      <c r="A781" t="str">
        <f>'3.18 Care Of The Critically Ill'!A20</f>
        <v>3.18 QR11</v>
      </c>
      <c r="B781" t="str">
        <f>'3.18 Care Of The Critically Ill'!G20</f>
        <v>Not assessed</v>
      </c>
      <c r="C781" t="s">
        <v>2126</v>
      </c>
      <c r="D781">
        <v>20</v>
      </c>
    </row>
    <row r="782" spans="1:4" x14ac:dyDescent="0.35">
      <c r="A782" t="str">
        <f>'3.19 Care Of The Critically Ill'!A5</f>
        <v>3.19 MS1</v>
      </c>
      <c r="B782" t="str">
        <f>'3.19 Care Of The Critically Ill'!G5</f>
        <v>Not assessed</v>
      </c>
      <c r="C782" t="s">
        <v>2127</v>
      </c>
      <c r="D782">
        <v>5</v>
      </c>
    </row>
    <row r="783" spans="1:4" x14ac:dyDescent="0.35">
      <c r="A783" t="str">
        <f>'3.19 Care Of The Critically Ill'!A6</f>
        <v>3.19 MS2</v>
      </c>
      <c r="B783" t="str">
        <f>'3.19 Care Of The Critically Ill'!G6</f>
        <v>Not assessed</v>
      </c>
      <c r="C783" t="s">
        <v>2127</v>
      </c>
      <c r="D783">
        <v>6</v>
      </c>
    </row>
    <row r="784" spans="1:4" x14ac:dyDescent="0.35">
      <c r="A784" t="str">
        <f>'3.19 Care Of The Critically Ill'!A7</f>
        <v>3.19 MS3</v>
      </c>
      <c r="B784" t="str">
        <f>'3.19 Care Of The Critically Ill'!G7</f>
        <v>Not assessed</v>
      </c>
      <c r="C784" t="s">
        <v>2127</v>
      </c>
      <c r="D784">
        <v>7</v>
      </c>
    </row>
    <row r="785" spans="1:4" x14ac:dyDescent="0.35">
      <c r="A785" t="str">
        <f>'3.19 Care Of The Critically Ill'!A8</f>
        <v>3.19 MS4</v>
      </c>
      <c r="B785" t="str">
        <f>'3.19 Care Of The Critically Ill'!G8</f>
        <v>Not assessed</v>
      </c>
      <c r="C785" t="s">
        <v>2127</v>
      </c>
      <c r="D785">
        <v>8</v>
      </c>
    </row>
    <row r="786" spans="1:4" x14ac:dyDescent="0.35">
      <c r="A786" t="str">
        <f>'3.19 Care Of The Critically Ill'!A9</f>
        <v>3.19 MS5</v>
      </c>
      <c r="B786" t="str">
        <f>'3.19 Care Of The Critically Ill'!G9</f>
        <v>Not assessed</v>
      </c>
      <c r="C786" t="s">
        <v>2127</v>
      </c>
      <c r="D786">
        <v>9</v>
      </c>
    </row>
    <row r="787" spans="1:4" x14ac:dyDescent="0.35">
      <c r="A787" t="str">
        <f>'3.19 Care Of The Critically Ill'!A10</f>
        <v>3.19 MS6</v>
      </c>
      <c r="B787" t="str">
        <f>'3.19 Care Of The Critically Ill'!G10</f>
        <v>Not assessed</v>
      </c>
      <c r="C787" t="s">
        <v>2127</v>
      </c>
      <c r="D787">
        <v>10</v>
      </c>
    </row>
    <row r="788" spans="1:4" x14ac:dyDescent="0.35">
      <c r="A788" t="str">
        <f>'3.19 Care Of The Critically Ill'!A11</f>
        <v>3.19 MS7</v>
      </c>
      <c r="B788" t="str">
        <f>'3.19 Care Of The Critically Ill'!G11</f>
        <v>Not assessed</v>
      </c>
      <c r="C788" t="s">
        <v>2127</v>
      </c>
      <c r="D788">
        <v>11</v>
      </c>
    </row>
    <row r="789" spans="1:4" x14ac:dyDescent="0.35">
      <c r="A789" t="str">
        <f>'3.19 Care Of The Critically Ill'!A12</f>
        <v>3.19 MS8</v>
      </c>
      <c r="B789" t="str">
        <f>'3.19 Care Of The Critically Ill'!G12</f>
        <v>Not assessed</v>
      </c>
      <c r="C789" t="s">
        <v>2127</v>
      </c>
      <c r="D789">
        <v>12</v>
      </c>
    </row>
    <row r="790" spans="1:4" x14ac:dyDescent="0.35">
      <c r="A790" t="str">
        <f>'3.19 Care Of The Critically Ill'!A13</f>
        <v>3.19 MS9</v>
      </c>
      <c r="B790" t="str">
        <f>'3.19 Care Of The Critically Ill'!G13</f>
        <v>Not assessed</v>
      </c>
      <c r="C790" t="s">
        <v>2127</v>
      </c>
      <c r="D790">
        <v>13</v>
      </c>
    </row>
    <row r="791" spans="1:4" x14ac:dyDescent="0.35">
      <c r="A791" t="str">
        <f>'3.19 Care Of The Critically Ill'!A14</f>
        <v>3.19 QR1</v>
      </c>
      <c r="B791" t="str">
        <f>'3.19 Care Of The Critically Ill'!G14</f>
        <v>Not assessed</v>
      </c>
      <c r="C791" t="s">
        <v>2127</v>
      </c>
      <c r="D791">
        <v>14</v>
      </c>
    </row>
    <row r="792" spans="1:4" x14ac:dyDescent="0.35">
      <c r="A792" t="str">
        <f>'3.19 Care Of The Critically Ill'!A15</f>
        <v>3.19 QR2</v>
      </c>
      <c r="B792" t="str">
        <f>'3.19 Care Of The Critically Ill'!G15</f>
        <v>Not assessed</v>
      </c>
      <c r="C792" t="s">
        <v>2127</v>
      </c>
      <c r="D792">
        <v>15</v>
      </c>
    </row>
    <row r="793" spans="1:4" x14ac:dyDescent="0.35">
      <c r="A793" t="str">
        <f>'3.19 Care Of The Critically Ill'!A16</f>
        <v>3.19 QR3</v>
      </c>
      <c r="B793" t="str">
        <f>'3.19 Care Of The Critically Ill'!G16</f>
        <v>Not assessed</v>
      </c>
      <c r="C793" t="s">
        <v>2127</v>
      </c>
      <c r="D793">
        <v>16</v>
      </c>
    </row>
    <row r="794" spans="1:4" x14ac:dyDescent="0.35">
      <c r="A794" t="str">
        <f>'3.19 Care Of The Critically Ill'!A17</f>
        <v>3.19 QR4</v>
      </c>
      <c r="B794" t="str">
        <f>'3.19 Care Of The Critically Ill'!G17</f>
        <v>Not assessed</v>
      </c>
      <c r="C794" t="s">
        <v>2127</v>
      </c>
      <c r="D794">
        <v>17</v>
      </c>
    </row>
    <row r="795" spans="1:4" x14ac:dyDescent="0.35">
      <c r="A795" t="str">
        <f>'3.19 Care Of The Critically Ill'!A18</f>
        <v>3.19 QR5</v>
      </c>
      <c r="B795" t="str">
        <f>'3.19 Care Of The Critically Ill'!G18</f>
        <v>Not assessed</v>
      </c>
      <c r="C795" t="s">
        <v>2127</v>
      </c>
      <c r="D795">
        <v>18</v>
      </c>
    </row>
    <row r="796" spans="1:4" x14ac:dyDescent="0.35">
      <c r="A796" t="str">
        <f>'3.19 Care Of The Critically Ill'!A19</f>
        <v>3.19 QR6</v>
      </c>
      <c r="B796" t="str">
        <f>'3.19 Care Of The Critically Ill'!G19</f>
        <v>Not assessed</v>
      </c>
      <c r="C796" t="s">
        <v>2127</v>
      </c>
      <c r="D796">
        <v>19</v>
      </c>
    </row>
    <row r="797" spans="1:4" x14ac:dyDescent="0.35">
      <c r="A797" t="str">
        <f>'3.20 Rehabilitation'!A5</f>
        <v>3.20 MS1</v>
      </c>
      <c r="B797" t="str">
        <f>'3.20 Rehabilitation'!G5</f>
        <v>Not assessed</v>
      </c>
      <c r="C797" t="s">
        <v>2128</v>
      </c>
      <c r="D797">
        <v>5</v>
      </c>
    </row>
    <row r="798" spans="1:4" x14ac:dyDescent="0.35">
      <c r="A798" t="str">
        <f>'3.20 Rehabilitation'!A6</f>
        <v>3.20 MS2</v>
      </c>
      <c r="B798" t="str">
        <f>'3.20 Rehabilitation'!G6</f>
        <v>Not assessed</v>
      </c>
      <c r="C798" t="s">
        <v>2128</v>
      </c>
      <c r="D798">
        <v>6</v>
      </c>
    </row>
    <row r="799" spans="1:4" x14ac:dyDescent="0.35">
      <c r="A799" t="str">
        <f>'3.20 Rehabilitation'!A7</f>
        <v>3.20 MS3</v>
      </c>
      <c r="B799" t="str">
        <f>'3.20 Rehabilitation'!G7</f>
        <v>Not assessed</v>
      </c>
      <c r="C799" t="s">
        <v>2128</v>
      </c>
      <c r="D799">
        <v>7</v>
      </c>
    </row>
    <row r="800" spans="1:4" x14ac:dyDescent="0.35">
      <c r="A800" t="str">
        <f>'3.20 Rehabilitation'!A8</f>
        <v>3.20 MS4</v>
      </c>
      <c r="B800" t="str">
        <f>'3.20 Rehabilitation'!G8</f>
        <v>Not assessed</v>
      </c>
      <c r="C800" t="s">
        <v>2128</v>
      </c>
      <c r="D800">
        <v>8</v>
      </c>
    </row>
    <row r="801" spans="1:4" x14ac:dyDescent="0.35">
      <c r="A801" t="str">
        <f>'3.20 Rehabilitation'!A9</f>
        <v>3.20 MS5</v>
      </c>
      <c r="B801" t="str">
        <f>'3.20 Rehabilitation'!G9</f>
        <v>Not assessed</v>
      </c>
      <c r="C801" t="s">
        <v>2128</v>
      </c>
      <c r="D801">
        <v>9</v>
      </c>
    </row>
    <row r="802" spans="1:4" x14ac:dyDescent="0.35">
      <c r="A802" t="str">
        <f>'3.20 Rehabilitation'!A10</f>
        <v>3.20 MS6</v>
      </c>
      <c r="B802" t="str">
        <f>'3.20 Rehabilitation'!G10</f>
        <v>Not assessed</v>
      </c>
      <c r="C802" t="s">
        <v>2128</v>
      </c>
      <c r="D802">
        <v>10</v>
      </c>
    </row>
    <row r="803" spans="1:4" x14ac:dyDescent="0.35">
      <c r="A803" t="str">
        <f>'3.20 Rehabilitation'!A11</f>
        <v>3.20 MS7</v>
      </c>
      <c r="B803" t="str">
        <f>'3.20 Rehabilitation'!G11</f>
        <v>Not assessed</v>
      </c>
      <c r="C803" t="s">
        <v>2128</v>
      </c>
      <c r="D803">
        <v>11</v>
      </c>
    </row>
    <row r="804" spans="1:4" x14ac:dyDescent="0.35">
      <c r="A804" t="str">
        <f>'3.20 Rehabilitation'!A12</f>
        <v>3.20 MS8</v>
      </c>
      <c r="B804" t="str">
        <f>'3.20 Rehabilitation'!G12</f>
        <v>Not assessed</v>
      </c>
      <c r="C804" t="s">
        <v>2128</v>
      </c>
      <c r="D804">
        <v>12</v>
      </c>
    </row>
    <row r="805" spans="1:4" x14ac:dyDescent="0.35">
      <c r="A805" t="str">
        <f>'3.20 Rehabilitation'!A13</f>
        <v>3.20 QR1</v>
      </c>
      <c r="B805" t="str">
        <f>'3.20 Rehabilitation'!G13</f>
        <v>Not assessed</v>
      </c>
      <c r="C805" t="s">
        <v>2128</v>
      </c>
      <c r="D805">
        <v>13</v>
      </c>
    </row>
    <row r="806" spans="1:4" x14ac:dyDescent="0.35">
      <c r="A806" t="str">
        <f>'3.20 Rehabilitation'!A14</f>
        <v>3.20 QR2</v>
      </c>
      <c r="B806" t="str">
        <f>'3.20 Rehabilitation'!G14</f>
        <v>Not assessed</v>
      </c>
      <c r="C806" t="s">
        <v>2128</v>
      </c>
      <c r="D806">
        <v>14</v>
      </c>
    </row>
    <row r="807" spans="1:4" x14ac:dyDescent="0.35">
      <c r="A807" t="str">
        <f>'3.20 Rehabilitation'!A15</f>
        <v>3.20 QR3</v>
      </c>
      <c r="B807" t="str">
        <f>'3.20 Rehabilitation'!G15</f>
        <v>Not assessed</v>
      </c>
      <c r="C807" t="s">
        <v>2128</v>
      </c>
      <c r="D807">
        <v>15</v>
      </c>
    </row>
    <row r="808" spans="1:4" x14ac:dyDescent="0.35">
      <c r="A808" t="str">
        <f>'3.20 Rehabilitation'!A16</f>
        <v>3.20 QR4</v>
      </c>
      <c r="B808" t="str">
        <f>'3.20 Rehabilitation'!G16</f>
        <v>Not assessed</v>
      </c>
      <c r="C808" t="s">
        <v>2128</v>
      </c>
      <c r="D808">
        <v>16</v>
      </c>
    </row>
    <row r="809" spans="1:4" x14ac:dyDescent="0.35">
      <c r="A809" t="str">
        <f>'3.20 Rehabilitation'!A17</f>
        <v>3.20 QR5</v>
      </c>
      <c r="B809" t="str">
        <f>'3.20 Rehabilitation'!G17</f>
        <v>Not assessed</v>
      </c>
      <c r="C809" t="s">
        <v>2128</v>
      </c>
      <c r="D809">
        <v>17</v>
      </c>
    </row>
    <row r="810" spans="1:4" x14ac:dyDescent="0.35">
      <c r="A810" t="str">
        <f>'3.20 Rehabilitation'!A18</f>
        <v>3.20 QR6</v>
      </c>
      <c r="B810" t="str">
        <f>'3.20 Rehabilitation'!G18</f>
        <v>Not assessed</v>
      </c>
      <c r="C810" t="s">
        <v>2128</v>
      </c>
      <c r="D810">
        <v>18</v>
      </c>
    </row>
    <row r="811" spans="1:4" x14ac:dyDescent="0.35">
      <c r="A811" t="str">
        <f>'3.21 Outpatient Follow-Up'!A5</f>
        <v>3.21 MS1</v>
      </c>
      <c r="B811" t="str">
        <f>'3.21 Outpatient Follow-Up'!G5</f>
        <v>Not assessed</v>
      </c>
      <c r="C811" t="s">
        <v>2129</v>
      </c>
      <c r="D811">
        <v>5</v>
      </c>
    </row>
    <row r="812" spans="1:4" x14ac:dyDescent="0.35">
      <c r="A812" t="str">
        <f>'3.21 Outpatient Follow-Up'!A6</f>
        <v>3.21 MS2</v>
      </c>
      <c r="B812" t="str">
        <f>'3.21 Outpatient Follow-Up'!G6</f>
        <v>Not assessed</v>
      </c>
      <c r="C812" t="s">
        <v>2129</v>
      </c>
      <c r="D812">
        <v>6</v>
      </c>
    </row>
    <row r="813" spans="1:4" x14ac:dyDescent="0.35">
      <c r="A813" t="str">
        <f>'3.21 Outpatient Follow-Up'!A7</f>
        <v>3.21 MS3</v>
      </c>
      <c r="B813" t="str">
        <f>'3.21 Outpatient Follow-Up'!G7</f>
        <v>Not assessed</v>
      </c>
      <c r="C813" t="s">
        <v>2129</v>
      </c>
      <c r="D813">
        <v>7</v>
      </c>
    </row>
    <row r="814" spans="1:4" x14ac:dyDescent="0.35">
      <c r="A814" t="str">
        <f>'3.21 Outpatient Follow-Up'!A8</f>
        <v>3.21 MS4</v>
      </c>
      <c r="B814" t="str">
        <f>'3.21 Outpatient Follow-Up'!G8</f>
        <v>Not assessed</v>
      </c>
      <c r="C814" t="s">
        <v>2129</v>
      </c>
      <c r="D814">
        <v>8</v>
      </c>
    </row>
    <row r="815" spans="1:4" x14ac:dyDescent="0.35">
      <c r="A815" t="str">
        <f>'3.21 Outpatient Follow-Up'!A9</f>
        <v>3.21 MS5</v>
      </c>
      <c r="B815" t="str">
        <f>'3.21 Outpatient Follow-Up'!G9</f>
        <v>Not assessed</v>
      </c>
      <c r="C815" t="s">
        <v>2129</v>
      </c>
      <c r="D815">
        <v>9</v>
      </c>
    </row>
    <row r="816" spans="1:4" x14ac:dyDescent="0.35">
      <c r="A816" t="str">
        <f>'3.21 Outpatient Follow-Up'!A10</f>
        <v>3.21 MS6</v>
      </c>
      <c r="B816" t="str">
        <f>'3.21 Outpatient Follow-Up'!G10</f>
        <v>Not assessed</v>
      </c>
      <c r="C816" t="s">
        <v>2129</v>
      </c>
      <c r="D816">
        <v>10</v>
      </c>
    </row>
    <row r="817" spans="1:4" x14ac:dyDescent="0.35">
      <c r="A817" t="str">
        <f>'3.21 Outpatient Follow-Up'!A11</f>
        <v>3.21 QR1</v>
      </c>
      <c r="B817" t="str">
        <f>'3.21 Outpatient Follow-Up'!G11</f>
        <v>Not assessed</v>
      </c>
      <c r="C817" t="s">
        <v>2129</v>
      </c>
      <c r="D817">
        <v>11</v>
      </c>
    </row>
    <row r="818" spans="1:4" x14ac:dyDescent="0.35">
      <c r="A818" t="str">
        <f>'3.21 Outpatient Follow-Up'!A12</f>
        <v>3.21 QR2</v>
      </c>
      <c r="B818" t="str">
        <f>'3.21 Outpatient Follow-Up'!G12</f>
        <v>Not assessed</v>
      </c>
      <c r="C818" t="s">
        <v>2129</v>
      </c>
      <c r="D818">
        <v>12</v>
      </c>
    </row>
    <row r="819" spans="1:4" x14ac:dyDescent="0.35">
      <c r="A819" t="str">
        <f>'3.21 Outpatient Follow-Up'!A13</f>
        <v>3.21 QR3</v>
      </c>
      <c r="B819" t="str">
        <f>'3.21 Outpatient Follow-Up'!G13</f>
        <v>Not assessed</v>
      </c>
      <c r="C819" t="s">
        <v>2129</v>
      </c>
      <c r="D819">
        <v>13</v>
      </c>
    </row>
    <row r="820" spans="1:4" x14ac:dyDescent="0.35">
      <c r="A820" t="str">
        <f>'3.21 Outpatient Follow-Up'!A14</f>
        <v>3.21 QR4</v>
      </c>
      <c r="B820" t="str">
        <f>'3.21 Outpatient Follow-Up'!G14</f>
        <v>Not assessed</v>
      </c>
      <c r="C820" t="s">
        <v>2129</v>
      </c>
      <c r="D820">
        <v>14</v>
      </c>
    </row>
    <row r="821" spans="1:4" x14ac:dyDescent="0.35">
      <c r="A821" t="str">
        <f>'3.21 Outpatient Follow-Up'!A15</f>
        <v>3.21 QR5</v>
      </c>
      <c r="B821" t="str">
        <f>'3.21 Outpatient Follow-Up'!G15</f>
        <v>Not assessed</v>
      </c>
      <c r="C821" t="s">
        <v>2129</v>
      </c>
      <c r="D821">
        <v>15</v>
      </c>
    </row>
    <row r="822" spans="1:4" x14ac:dyDescent="0.35">
      <c r="A822" t="str">
        <f>'3.21 Outpatient Follow-Up'!A16</f>
        <v>3.21 QR6</v>
      </c>
      <c r="B822" t="str">
        <f>'3.21 Outpatient Follow-Up'!G16</f>
        <v>Not assessed</v>
      </c>
      <c r="C822" t="s">
        <v>2129</v>
      </c>
      <c r="D822">
        <v>16</v>
      </c>
    </row>
    <row r="823" spans="1:4" x14ac:dyDescent="0.35">
      <c r="A823" t="str">
        <f>'3.22 Care At The End Of Life'!A5</f>
        <v>3.22 MS1</v>
      </c>
      <c r="B823" t="str">
        <f>'3.22 Care At The End Of Life'!G5</f>
        <v>Not assessed</v>
      </c>
      <c r="C823" t="s">
        <v>2130</v>
      </c>
      <c r="D823">
        <v>5</v>
      </c>
    </row>
    <row r="824" spans="1:4" x14ac:dyDescent="0.35">
      <c r="A824" t="str">
        <f>'3.22 Care At The End Of Life'!A6</f>
        <v>3.22 MS2</v>
      </c>
      <c r="B824" t="str">
        <f>'3.22 Care At The End Of Life'!G6</f>
        <v>Not assessed</v>
      </c>
      <c r="C824" t="s">
        <v>2130</v>
      </c>
      <c r="D824">
        <v>6</v>
      </c>
    </row>
    <row r="825" spans="1:4" x14ac:dyDescent="0.35">
      <c r="A825" t="str">
        <f>'3.22 Care At The End Of Life'!A7</f>
        <v>3.22 MS3</v>
      </c>
      <c r="B825" t="str">
        <f>'3.22 Care At The End Of Life'!G7</f>
        <v>Not assessed</v>
      </c>
      <c r="C825" t="s">
        <v>2130</v>
      </c>
      <c r="D825">
        <v>7</v>
      </c>
    </row>
    <row r="826" spans="1:4" x14ac:dyDescent="0.35">
      <c r="A826" t="str">
        <f>'3.22 Care At The End Of Life'!A8</f>
        <v>3.22 MS4</v>
      </c>
      <c r="B826" t="str">
        <f>'3.22 Care At The End Of Life'!G8</f>
        <v>Not assessed</v>
      </c>
      <c r="C826" t="s">
        <v>2130</v>
      </c>
      <c r="D826">
        <v>8</v>
      </c>
    </row>
    <row r="827" spans="1:4" x14ac:dyDescent="0.35">
      <c r="A827" t="str">
        <f>'3.22 Care At The End Of Life'!A9</f>
        <v>3.22 MS5</v>
      </c>
      <c r="B827" t="str">
        <f>'3.22 Care At The End Of Life'!G9</f>
        <v>Not assessed</v>
      </c>
      <c r="C827" t="s">
        <v>2130</v>
      </c>
      <c r="D827">
        <v>9</v>
      </c>
    </row>
    <row r="828" spans="1:4" x14ac:dyDescent="0.35">
      <c r="A828" t="str">
        <f>'3.22 Care At The End Of Life'!A10</f>
        <v>3.22 MS6</v>
      </c>
      <c r="B828" t="str">
        <f>'3.22 Care At The End Of Life'!G10</f>
        <v>Not assessed</v>
      </c>
      <c r="C828" t="s">
        <v>2130</v>
      </c>
      <c r="D828">
        <v>10</v>
      </c>
    </row>
    <row r="829" spans="1:4" x14ac:dyDescent="0.35">
      <c r="A829" t="str">
        <f>'3.22 Care At The End Of Life'!A11</f>
        <v>3.22 MS7</v>
      </c>
      <c r="B829" t="str">
        <f>'3.22 Care At The End Of Life'!G11</f>
        <v>Not assessed</v>
      </c>
      <c r="C829" t="s">
        <v>2130</v>
      </c>
      <c r="D829">
        <v>11</v>
      </c>
    </row>
    <row r="830" spans="1:4" x14ac:dyDescent="0.35">
      <c r="A830" t="str">
        <f>'3.22 Care At The End Of Life'!A12</f>
        <v>3.22 MS8</v>
      </c>
      <c r="B830" t="str">
        <f>'3.22 Care At The End Of Life'!G12</f>
        <v>Not assessed</v>
      </c>
      <c r="C830" t="s">
        <v>2130</v>
      </c>
      <c r="D830">
        <v>12</v>
      </c>
    </row>
    <row r="831" spans="1:4" x14ac:dyDescent="0.35">
      <c r="A831" t="str">
        <f>'3.22 Care At The End Of Life'!A13</f>
        <v>3.22 MS9</v>
      </c>
      <c r="B831" t="str">
        <f>'3.22 Care At The End Of Life'!G13</f>
        <v>Not assessed</v>
      </c>
      <c r="C831" t="s">
        <v>2130</v>
      </c>
      <c r="D831">
        <v>13</v>
      </c>
    </row>
    <row r="832" spans="1:4" x14ac:dyDescent="0.35">
      <c r="A832" t="str">
        <f>'3.22 Care At The End Of Life'!A14</f>
        <v>3.22 QR1</v>
      </c>
      <c r="B832" t="str">
        <f>'3.22 Care At The End Of Life'!G14</f>
        <v>Not assessed</v>
      </c>
      <c r="C832" t="s">
        <v>2130</v>
      </c>
      <c r="D832">
        <v>14</v>
      </c>
    </row>
    <row r="833" spans="1:4" x14ac:dyDescent="0.35">
      <c r="A833" t="str">
        <f>'3.22 Care At The End Of Life'!A15</f>
        <v>3.22 QR2</v>
      </c>
      <c r="B833" t="str">
        <f>'3.22 Care At The End Of Life'!G15</f>
        <v>Not assessed</v>
      </c>
      <c r="C833" t="s">
        <v>2130</v>
      </c>
      <c r="D833">
        <v>15</v>
      </c>
    </row>
    <row r="834" spans="1:4" x14ac:dyDescent="0.35">
      <c r="A834" t="str">
        <f>'3.22 Care At The End Of Life'!A16</f>
        <v>3.22 QR3</v>
      </c>
      <c r="B834" t="str">
        <f>'3.22 Care At The End Of Life'!G16</f>
        <v>Not assessed</v>
      </c>
      <c r="C834" t="s">
        <v>2130</v>
      </c>
      <c r="D834">
        <v>16</v>
      </c>
    </row>
    <row r="835" spans="1:4" x14ac:dyDescent="0.35">
      <c r="A835" t="str">
        <f>'3.22 Care At The End Of Life'!A17</f>
        <v>3.22 QR4</v>
      </c>
      <c r="B835" t="str">
        <f>'3.22 Care At The End Of Life'!G17</f>
        <v>Not assessed</v>
      </c>
      <c r="C835" t="s">
        <v>2130</v>
      </c>
      <c r="D835">
        <v>17</v>
      </c>
    </row>
    <row r="836" spans="1:4" x14ac:dyDescent="0.35">
      <c r="A836" t="str">
        <f>'3.23 Organ And Tissue Donation'!A5</f>
        <v>3.23 MS1</v>
      </c>
      <c r="B836" t="str">
        <f>'3.23 Organ And Tissue Donation'!G5</f>
        <v>Not assessed</v>
      </c>
      <c r="C836" t="s">
        <v>2131</v>
      </c>
      <c r="D836">
        <v>5</v>
      </c>
    </row>
    <row r="837" spans="1:4" x14ac:dyDescent="0.35">
      <c r="A837" t="str">
        <f>'3.23 Organ And Tissue Donation'!A6</f>
        <v>3.23 MS2</v>
      </c>
      <c r="B837" t="str">
        <f>'3.23 Organ And Tissue Donation'!G6</f>
        <v>Not assessed</v>
      </c>
      <c r="C837" t="s">
        <v>2131</v>
      </c>
      <c r="D837">
        <v>6</v>
      </c>
    </row>
    <row r="838" spans="1:4" x14ac:dyDescent="0.35">
      <c r="A838" t="str">
        <f>'3.23 Organ And Tissue Donation'!A7</f>
        <v>3.23 MS3</v>
      </c>
      <c r="B838" t="str">
        <f>'3.23 Organ And Tissue Donation'!G7</f>
        <v>Not assessed</v>
      </c>
      <c r="C838" t="s">
        <v>2131</v>
      </c>
      <c r="D838">
        <v>7</v>
      </c>
    </row>
    <row r="839" spans="1:4" x14ac:dyDescent="0.35">
      <c r="A839" t="str">
        <f>'3.23 Organ And Tissue Donation'!A8</f>
        <v>3.23 MS4</v>
      </c>
      <c r="B839" t="str">
        <f>'3.23 Organ And Tissue Donation'!G8</f>
        <v>Not assessed</v>
      </c>
      <c r="C839" t="s">
        <v>2131</v>
      </c>
      <c r="D839">
        <v>8</v>
      </c>
    </row>
    <row r="840" spans="1:4" x14ac:dyDescent="0.35">
      <c r="A840" t="str">
        <f>'3.23 Organ And Tissue Donation'!A9</f>
        <v>3.23 MS5</v>
      </c>
      <c r="B840" t="str">
        <f>'3.23 Organ And Tissue Donation'!G9</f>
        <v>Not assessed</v>
      </c>
      <c r="C840" t="s">
        <v>2131</v>
      </c>
      <c r="D840">
        <v>9</v>
      </c>
    </row>
    <row r="841" spans="1:4" x14ac:dyDescent="0.35">
      <c r="A841" t="str">
        <f>'3.23 Organ And Tissue Donation'!A10</f>
        <v>3.23 QR1</v>
      </c>
      <c r="B841" t="str">
        <f>'3.23 Organ And Tissue Donation'!G10</f>
        <v>Not assessed</v>
      </c>
      <c r="C841" t="s">
        <v>2131</v>
      </c>
      <c r="D841">
        <v>10</v>
      </c>
    </row>
    <row r="842" spans="1:4" x14ac:dyDescent="0.35">
      <c r="A842" t="str">
        <f>'3.23 Organ And Tissue Donation'!A11</f>
        <v>3.23 QR2</v>
      </c>
      <c r="B842" t="str">
        <f>'3.23 Organ And Tissue Donation'!G11</f>
        <v>Not assessed</v>
      </c>
      <c r="C842" t="s">
        <v>2131</v>
      </c>
      <c r="D842">
        <v>11</v>
      </c>
    </row>
    <row r="843" spans="1:4" x14ac:dyDescent="0.35">
      <c r="A843" t="str">
        <f>'3.23 Organ And Tissue Donation'!A12</f>
        <v>3.23 QR3</v>
      </c>
      <c r="B843" t="str">
        <f>'3.23 Organ And Tissue Donation'!G12</f>
        <v>Not assessed</v>
      </c>
      <c r="C843" t="s">
        <v>2131</v>
      </c>
      <c r="D843">
        <v>12</v>
      </c>
    </row>
    <row r="844" spans="1:4" x14ac:dyDescent="0.35">
      <c r="A844" t="str">
        <f>'3.23 Organ And Tissue Donation'!A13</f>
        <v>3.23 QR4</v>
      </c>
      <c r="B844" t="str">
        <f>'3.23 Organ And Tissue Donation'!G13</f>
        <v>Not assessed</v>
      </c>
      <c r="C844" t="s">
        <v>2131</v>
      </c>
      <c r="D844">
        <v>13</v>
      </c>
    </row>
    <row r="845" spans="1:4" x14ac:dyDescent="0.35">
      <c r="A845" t="str">
        <f>'3.23 Organ And Tissue Donation'!A14</f>
        <v>3.23 QR5</v>
      </c>
      <c r="B845" t="str">
        <f>'3.23 Organ And Tissue Donation'!G14</f>
        <v>Not assessed</v>
      </c>
      <c r="C845" t="s">
        <v>2131</v>
      </c>
      <c r="D845">
        <v>14</v>
      </c>
    </row>
    <row r="846" spans="1:4" x14ac:dyDescent="0.35">
      <c r="A846" t="str">
        <f>'4.1 Research'!A5</f>
        <v>4.1 MS1</v>
      </c>
      <c r="B846" t="str">
        <f>'4.1 Research'!G5</f>
        <v>Not assessed</v>
      </c>
      <c r="C846" t="s">
        <v>2132</v>
      </c>
      <c r="D846">
        <v>5</v>
      </c>
    </row>
    <row r="847" spans="1:4" x14ac:dyDescent="0.35">
      <c r="A847" t="str">
        <f>'4.1 Research'!A6</f>
        <v>4.1 QR1</v>
      </c>
      <c r="B847" t="str">
        <f>'4.1 Research'!G6</f>
        <v>Not assessed</v>
      </c>
      <c r="C847" t="s">
        <v>2132</v>
      </c>
      <c r="D847">
        <v>6</v>
      </c>
    </row>
    <row r="848" spans="1:4" x14ac:dyDescent="0.35">
      <c r="A848" t="str">
        <f>'4.1 Research'!A7</f>
        <v>4.1 QR2</v>
      </c>
      <c r="B848" t="str">
        <f>'4.1 Research'!G7</f>
        <v>Not assessed</v>
      </c>
      <c r="C848" t="s">
        <v>2132</v>
      </c>
      <c r="D848">
        <v>7</v>
      </c>
    </row>
    <row r="849" spans="1:4" x14ac:dyDescent="0.35">
      <c r="A849" t="str">
        <f>'4.1 Research'!A8</f>
        <v>4.1 QR3</v>
      </c>
      <c r="B849" t="str">
        <f>'4.1 Research'!G8</f>
        <v>Not assessed</v>
      </c>
      <c r="C849" t="s">
        <v>2132</v>
      </c>
      <c r="D849">
        <v>8</v>
      </c>
    </row>
    <row r="850" spans="1:4" x14ac:dyDescent="0.35">
      <c r="A850" t="str">
        <f>'4.1 Research'!A9</f>
        <v>4.1 QR4</v>
      </c>
      <c r="B850" t="str">
        <f>'4.1 Research'!G9</f>
        <v>Not assessed</v>
      </c>
      <c r="C850" t="s">
        <v>2132</v>
      </c>
      <c r="D850">
        <v>9</v>
      </c>
    </row>
    <row r="851" spans="1:4" x14ac:dyDescent="0.35">
      <c r="A851" t="str">
        <f>'4.1 Research'!A10</f>
        <v>4.1 QR5</v>
      </c>
      <c r="B851" t="str">
        <f>'4.1 Research'!G10</f>
        <v>Not assessed</v>
      </c>
      <c r="C851" t="s">
        <v>2132</v>
      </c>
      <c r="D851">
        <v>10</v>
      </c>
    </row>
    <row r="852" spans="1:4" x14ac:dyDescent="0.35">
      <c r="A852" t="str">
        <f>'4.1 Research'!A11</f>
        <v>4.1 QR6</v>
      </c>
      <c r="B852" t="str">
        <f>'4.1 Research'!G11</f>
        <v>Not assessed</v>
      </c>
      <c r="C852" t="s">
        <v>2132</v>
      </c>
      <c r="D852">
        <v>11</v>
      </c>
    </row>
    <row r="853" spans="1:4" x14ac:dyDescent="0.35">
      <c r="A853" t="str">
        <f>'4.1 Research'!A12</f>
        <v>4.1 QR7</v>
      </c>
      <c r="B853" t="str">
        <f>'4.1 Research'!G12</f>
        <v>Not assessed</v>
      </c>
      <c r="C853" t="s">
        <v>2132</v>
      </c>
      <c r="D853">
        <v>12</v>
      </c>
    </row>
    <row r="854" spans="1:4" x14ac:dyDescent="0.35">
      <c r="A854" t="str">
        <f>'4.1 Research'!A13</f>
        <v>4.1 QR8</v>
      </c>
      <c r="B854" t="str">
        <f>'4.1 Research'!G13</f>
        <v>Not assessed</v>
      </c>
      <c r="C854" t="s">
        <v>2132</v>
      </c>
      <c r="D854">
        <v>13</v>
      </c>
    </row>
    <row r="855" spans="1:4" x14ac:dyDescent="0.35">
      <c r="A855" t="str">
        <f>'4.2 Audit And Quality Improveme'!A5</f>
        <v>4.2 MS1</v>
      </c>
      <c r="B855" t="str">
        <f>'4.2 Audit And Quality Improveme'!G5</f>
        <v>Not assessed</v>
      </c>
      <c r="C855" t="s">
        <v>2133</v>
      </c>
      <c r="D855">
        <v>5</v>
      </c>
    </row>
    <row r="856" spans="1:4" x14ac:dyDescent="0.35">
      <c r="A856" t="str">
        <f>'4.2 Audit And Quality Improveme'!A6</f>
        <v>4.2 MS2</v>
      </c>
      <c r="B856" t="str">
        <f>'4.2 Audit And Quality Improveme'!G6</f>
        <v>Not assessed</v>
      </c>
      <c r="C856" t="s">
        <v>2133</v>
      </c>
      <c r="D856">
        <v>6</v>
      </c>
    </row>
    <row r="857" spans="1:4" x14ac:dyDescent="0.35">
      <c r="A857" t="str">
        <f>'4.2 Audit And Quality Improveme'!A7</f>
        <v>4.2 MS3</v>
      </c>
      <c r="B857" t="str">
        <f>'4.2 Audit And Quality Improveme'!G7</f>
        <v>Not assessed</v>
      </c>
      <c r="C857" t="s">
        <v>2133</v>
      </c>
      <c r="D857">
        <v>7</v>
      </c>
    </row>
    <row r="858" spans="1:4" x14ac:dyDescent="0.35">
      <c r="A858" t="str">
        <f>'4.2 Audit And Quality Improveme'!A8</f>
        <v>4.2 MS4</v>
      </c>
      <c r="B858" t="str">
        <f>'4.2 Audit And Quality Improveme'!G8</f>
        <v>Not assessed</v>
      </c>
      <c r="C858" t="s">
        <v>2133</v>
      </c>
      <c r="D858">
        <v>8</v>
      </c>
    </row>
    <row r="859" spans="1:4" x14ac:dyDescent="0.35">
      <c r="A859" t="str">
        <f>'4.2 Audit And Quality Improveme'!A9</f>
        <v>4.2 MS5</v>
      </c>
      <c r="B859" t="str">
        <f>'4.2 Audit And Quality Improveme'!G9</f>
        <v>Not assessed</v>
      </c>
      <c r="C859" t="s">
        <v>2133</v>
      </c>
      <c r="D859">
        <v>9</v>
      </c>
    </row>
    <row r="860" spans="1:4" x14ac:dyDescent="0.35">
      <c r="A860" t="str">
        <f>'4.2 Audit And Quality Improveme'!A10</f>
        <v>4.2 QR1</v>
      </c>
      <c r="B860" t="str">
        <f>'4.2 Audit And Quality Improveme'!G10</f>
        <v>Not assessed</v>
      </c>
      <c r="C860" t="s">
        <v>2133</v>
      </c>
      <c r="D860">
        <v>10</v>
      </c>
    </row>
    <row r="861" spans="1:4" x14ac:dyDescent="0.35">
      <c r="A861" t="str">
        <f>'4.2 Audit And Quality Improveme'!A11</f>
        <v>4.2 QR2</v>
      </c>
      <c r="B861" t="str">
        <f>'4.2 Audit And Quality Improveme'!G11</f>
        <v>Not assessed</v>
      </c>
      <c r="C861" t="s">
        <v>2133</v>
      </c>
      <c r="D861">
        <v>11</v>
      </c>
    </row>
    <row r="862" spans="1:4" x14ac:dyDescent="0.35">
      <c r="A862" t="str">
        <f>'4.2 Audit And Quality Improveme'!A12</f>
        <v>4.2 QR3</v>
      </c>
      <c r="B862" t="str">
        <f>'4.2 Audit And Quality Improveme'!G12</f>
        <v>Not assessed</v>
      </c>
      <c r="C862" t="s">
        <v>2133</v>
      </c>
      <c r="D862">
        <v>12</v>
      </c>
    </row>
    <row r="863" spans="1:4" x14ac:dyDescent="0.35">
      <c r="A863" t="str">
        <f>'4.3 Clinical Governance'!A5</f>
        <v>4.3 MS1</v>
      </c>
      <c r="B863" t="str">
        <f>'4.3 Clinical Governance'!G5</f>
        <v>Not assessed</v>
      </c>
      <c r="C863" t="s">
        <v>2134</v>
      </c>
      <c r="D863">
        <v>5</v>
      </c>
    </row>
    <row r="864" spans="1:4" x14ac:dyDescent="0.35">
      <c r="A864" t="str">
        <f>'4.3 Clinical Governance'!A6</f>
        <v>4.3 MS2</v>
      </c>
      <c r="B864" t="str">
        <f>'4.3 Clinical Governance'!G6</f>
        <v>Not assessed</v>
      </c>
      <c r="C864" t="s">
        <v>2134</v>
      </c>
      <c r="D864">
        <v>6</v>
      </c>
    </row>
    <row r="865" spans="1:4" x14ac:dyDescent="0.35">
      <c r="A865" t="str">
        <f>'4.3 Clinical Governance'!A7</f>
        <v>4.3 MS3</v>
      </c>
      <c r="B865" t="str">
        <f>'4.3 Clinical Governance'!G7</f>
        <v>Not assessed</v>
      </c>
      <c r="C865" t="s">
        <v>2134</v>
      </c>
      <c r="D865">
        <v>7</v>
      </c>
    </row>
    <row r="866" spans="1:4" x14ac:dyDescent="0.35">
      <c r="A866" t="str">
        <f>'4.3 Clinical Governance'!A8</f>
        <v>4.3 MS4</v>
      </c>
      <c r="B866" t="str">
        <f>'4.3 Clinical Governance'!G8</f>
        <v>Not assessed</v>
      </c>
      <c r="C866" t="s">
        <v>2134</v>
      </c>
      <c r="D866">
        <v>8</v>
      </c>
    </row>
    <row r="867" spans="1:4" x14ac:dyDescent="0.35">
      <c r="A867" t="str">
        <f>'4.3 Clinical Governance'!A9</f>
        <v>4.3 MS5</v>
      </c>
      <c r="B867" t="str">
        <f>'4.3 Clinical Governance'!G9</f>
        <v>Not assessed</v>
      </c>
      <c r="C867" t="s">
        <v>2134</v>
      </c>
      <c r="D867">
        <v>9</v>
      </c>
    </row>
    <row r="868" spans="1:4" x14ac:dyDescent="0.35">
      <c r="A868" t="str">
        <f>'4.3 Clinical Governance'!A10</f>
        <v>4.3 MS6</v>
      </c>
      <c r="B868" t="str">
        <f>'4.3 Clinical Governance'!G10</f>
        <v>Not assessed</v>
      </c>
      <c r="C868" t="s">
        <v>2134</v>
      </c>
      <c r="D868">
        <v>10</v>
      </c>
    </row>
    <row r="869" spans="1:4" x14ac:dyDescent="0.35">
      <c r="A869" t="str">
        <f>'4.3 Clinical Governance'!A11</f>
        <v>4.3 MS7</v>
      </c>
      <c r="B869" t="str">
        <f>'4.3 Clinical Governance'!G11</f>
        <v>Not assessed</v>
      </c>
      <c r="C869" t="s">
        <v>2134</v>
      </c>
      <c r="D869">
        <v>11</v>
      </c>
    </row>
    <row r="870" spans="1:4" x14ac:dyDescent="0.35">
      <c r="A870" t="str">
        <f>'4.3 Clinical Governance'!A12</f>
        <v>4.3 MS8</v>
      </c>
      <c r="B870" t="str">
        <f>'4.3 Clinical Governance'!G12</f>
        <v>Not assessed</v>
      </c>
      <c r="C870" t="s">
        <v>2134</v>
      </c>
      <c r="D870">
        <v>12</v>
      </c>
    </row>
    <row r="871" spans="1:4" x14ac:dyDescent="0.35">
      <c r="A871" t="str">
        <f>'4.3 Clinical Governance'!A13</f>
        <v>4.3 MS9</v>
      </c>
      <c r="B871" t="str">
        <f>'4.3 Clinical Governance'!G13</f>
        <v>Not assessed</v>
      </c>
      <c r="C871" t="s">
        <v>2134</v>
      </c>
      <c r="D871">
        <v>13</v>
      </c>
    </row>
    <row r="872" spans="1:4" x14ac:dyDescent="0.35">
      <c r="A872" t="str">
        <f>'4.3 Clinical Governance'!A14</f>
        <v>4.3 MS10</v>
      </c>
      <c r="B872" t="str">
        <f>'4.3 Clinical Governance'!G14</f>
        <v>Not assessed</v>
      </c>
      <c r="C872" t="s">
        <v>2134</v>
      </c>
      <c r="D872">
        <v>14</v>
      </c>
    </row>
    <row r="873" spans="1:4" x14ac:dyDescent="0.35">
      <c r="A873" t="str">
        <f>'4.3 Clinical Governance'!A15</f>
        <v>4.3 QR1</v>
      </c>
      <c r="B873" t="str">
        <f>'4.3 Clinical Governance'!G15</f>
        <v>Not assessed</v>
      </c>
      <c r="C873" t="s">
        <v>2134</v>
      </c>
      <c r="D873">
        <v>15</v>
      </c>
    </row>
    <row r="874" spans="1:4" x14ac:dyDescent="0.35">
      <c r="A874" t="str">
        <f>'4.3 Clinical Governance'!A16</f>
        <v>4.3 QR2</v>
      </c>
      <c r="B874" t="str">
        <f>'4.3 Clinical Governance'!G16</f>
        <v>Not assessed</v>
      </c>
      <c r="C874" t="s">
        <v>2134</v>
      </c>
      <c r="D874">
        <v>16</v>
      </c>
    </row>
    <row r="875" spans="1:4" x14ac:dyDescent="0.35">
      <c r="A875" t="str">
        <f>'4.3 Clinical Governance'!A17</f>
        <v>4.3 QR3</v>
      </c>
      <c r="B875" t="str">
        <f>'4.3 Clinical Governance'!G17</f>
        <v>Not assessed</v>
      </c>
      <c r="C875" t="s">
        <v>2134</v>
      </c>
      <c r="D875">
        <v>17</v>
      </c>
    </row>
    <row r="876" spans="1:4" x14ac:dyDescent="0.35">
      <c r="A876" t="str">
        <f>'4.4 Patient Safety Standards'!A5</f>
        <v>4.4 MS1</v>
      </c>
      <c r="B876" t="str">
        <f>'4.4 Patient Safety Standards'!G5</f>
        <v>Not assessed</v>
      </c>
      <c r="C876" t="s">
        <v>2135</v>
      </c>
      <c r="D876">
        <v>5</v>
      </c>
    </row>
    <row r="877" spans="1:4" x14ac:dyDescent="0.35">
      <c r="A877" t="str">
        <f>'4.4 Patient Safety Standards'!A6</f>
        <v>4.4 MS2</v>
      </c>
      <c r="B877" t="str">
        <f>'4.4 Patient Safety Standards'!G6</f>
        <v>Not assessed</v>
      </c>
      <c r="C877" t="s">
        <v>2135</v>
      </c>
      <c r="D877">
        <v>6</v>
      </c>
    </row>
    <row r="878" spans="1:4" x14ac:dyDescent="0.35">
      <c r="A878" t="str">
        <f>'4.4 Patient Safety Standards'!A7</f>
        <v>4.4 MS3</v>
      </c>
      <c r="B878" t="str">
        <f>'4.4 Patient Safety Standards'!G7</f>
        <v>Not assessed</v>
      </c>
      <c r="C878" t="s">
        <v>2135</v>
      </c>
      <c r="D878">
        <v>7</v>
      </c>
    </row>
    <row r="879" spans="1:4" x14ac:dyDescent="0.35">
      <c r="A879" t="str">
        <f>'4.4 Patient Safety Standards'!A8</f>
        <v>4.4 MS4</v>
      </c>
      <c r="B879" t="str">
        <f>'4.4 Patient Safety Standards'!G8</f>
        <v>Not assessed</v>
      </c>
      <c r="C879" t="s">
        <v>2135</v>
      </c>
      <c r="D879">
        <v>8</v>
      </c>
    </row>
    <row r="880" spans="1:4" x14ac:dyDescent="0.35">
      <c r="A880" t="str">
        <f>'4.4 Patient Safety Standards'!A9</f>
        <v>4.4 MS5</v>
      </c>
      <c r="B880" t="str">
        <f>'4.4 Patient Safety Standards'!G9</f>
        <v>Not assessed</v>
      </c>
      <c r="C880" t="s">
        <v>2135</v>
      </c>
      <c r="D880">
        <v>9</v>
      </c>
    </row>
    <row r="881" spans="1:4" x14ac:dyDescent="0.35">
      <c r="A881" t="str">
        <f>'4.4 Patient Safety Standards'!A10</f>
        <v>4.4 MS6</v>
      </c>
      <c r="B881" t="str">
        <f>'4.4 Patient Safety Standards'!G10</f>
        <v>Not assessed</v>
      </c>
      <c r="C881" t="s">
        <v>2135</v>
      </c>
      <c r="D881">
        <v>10</v>
      </c>
    </row>
    <row r="882" spans="1:4" x14ac:dyDescent="0.35">
      <c r="A882" t="str">
        <f>'4.4 Patient Safety Standards'!A11</f>
        <v>4.4 MS7</v>
      </c>
      <c r="B882" t="str">
        <f>'4.4 Patient Safety Standards'!G11</f>
        <v>Not assessed</v>
      </c>
      <c r="C882" t="s">
        <v>2135</v>
      </c>
      <c r="D882">
        <v>11</v>
      </c>
    </row>
    <row r="883" spans="1:4" x14ac:dyDescent="0.35">
      <c r="A883" t="str">
        <f>'4.4 Patient Safety Standards'!A12</f>
        <v>4.4 MS8</v>
      </c>
      <c r="B883" t="str">
        <f>'4.4 Patient Safety Standards'!G12</f>
        <v>Not assessed</v>
      </c>
      <c r="C883" t="s">
        <v>2135</v>
      </c>
      <c r="D883">
        <v>12</v>
      </c>
    </row>
    <row r="884" spans="1:4" x14ac:dyDescent="0.35">
      <c r="A884" t="str">
        <f>'4.4 Patient Safety Standards'!A13</f>
        <v>4.4 MS9</v>
      </c>
      <c r="B884" t="str">
        <f>'4.4 Patient Safety Standards'!G13</f>
        <v>Not assessed</v>
      </c>
      <c r="C884" t="s">
        <v>2135</v>
      </c>
      <c r="D884">
        <v>13</v>
      </c>
    </row>
    <row r="885" spans="1:4" x14ac:dyDescent="0.35">
      <c r="A885" t="str">
        <f>'4.5 Environmental Sustainabilit'!A5</f>
        <v>4.5 MS1</v>
      </c>
      <c r="B885" t="str">
        <f>'4.5 Environmental Sustainabilit'!G5</f>
        <v>Not assessed</v>
      </c>
      <c r="C885" t="s">
        <v>2136</v>
      </c>
      <c r="D885">
        <v>5</v>
      </c>
    </row>
    <row r="886" spans="1:4" x14ac:dyDescent="0.35">
      <c r="A886" t="str">
        <f>'4.5 Environmental Sustainabilit'!A6</f>
        <v>4.5 MS2</v>
      </c>
      <c r="B886" t="str">
        <f>'4.5 Environmental Sustainabilit'!G6</f>
        <v>Not assessed</v>
      </c>
      <c r="C886" t="s">
        <v>2136</v>
      </c>
      <c r="D886">
        <v>6</v>
      </c>
    </row>
    <row r="887" spans="1:4" x14ac:dyDescent="0.35">
      <c r="A887" t="str">
        <f>'4.5 Environmental Sustainabilit'!A7</f>
        <v>4.5 MS3</v>
      </c>
      <c r="B887" t="str">
        <f>'4.5 Environmental Sustainabilit'!G7</f>
        <v>Not assessed</v>
      </c>
      <c r="C887" t="s">
        <v>2136</v>
      </c>
      <c r="D887">
        <v>7</v>
      </c>
    </row>
    <row r="888" spans="1:4" x14ac:dyDescent="0.35">
      <c r="A888" t="str">
        <f>'4.5 Environmental Sustainabilit'!A8</f>
        <v>4.5 MS4</v>
      </c>
      <c r="B888" t="str">
        <f>'4.5 Environmental Sustainabilit'!G8</f>
        <v>Not assessed</v>
      </c>
      <c r="C888" t="s">
        <v>2136</v>
      </c>
      <c r="D888">
        <v>8</v>
      </c>
    </row>
    <row r="889" spans="1:4" x14ac:dyDescent="0.35">
      <c r="A889" t="str">
        <f>'4.5 Environmental Sustainabilit'!A9</f>
        <v>4.5 QR1</v>
      </c>
      <c r="B889" t="str">
        <f>'4.5 Environmental Sustainabilit'!G9</f>
        <v>Not assessed</v>
      </c>
      <c r="C889" t="s">
        <v>2136</v>
      </c>
      <c r="D889">
        <v>9</v>
      </c>
    </row>
    <row r="890" spans="1:4" x14ac:dyDescent="0.35">
      <c r="A890" t="str">
        <f>'4.5 Environmental Sustainabilit'!A10</f>
        <v>4.5 QR2</v>
      </c>
      <c r="B890" t="str">
        <f>'4.5 Environmental Sustainabilit'!G10</f>
        <v>Not assessed</v>
      </c>
      <c r="C890" t="s">
        <v>2136</v>
      </c>
      <c r="D890">
        <v>10</v>
      </c>
    </row>
    <row r="891" spans="1:4" x14ac:dyDescent="0.35">
      <c r="A891" t="str">
        <f>'4.5 Environmental Sustainabilit'!A11</f>
        <v>4.5 QR3</v>
      </c>
      <c r="B891" t="str">
        <f>'4.5 Environmental Sustainabilit'!G11</f>
        <v>Not assessed</v>
      </c>
      <c r="C891" t="s">
        <v>2136</v>
      </c>
      <c r="D891">
        <v>11</v>
      </c>
    </row>
    <row r="892" spans="1:4" x14ac:dyDescent="0.35">
      <c r="A892" t="str">
        <f>'4.5 Environmental Sustainabilit'!A12</f>
        <v>4.5 QR4</v>
      </c>
      <c r="B892" t="str">
        <f>'4.5 Environmental Sustainabilit'!G12</f>
        <v>Not assessed</v>
      </c>
      <c r="C892" t="s">
        <v>2136</v>
      </c>
      <c r="D892">
        <v>12</v>
      </c>
    </row>
    <row r="893" spans="1:4" x14ac:dyDescent="0.35">
      <c r="A893" t="str">
        <f>'4.5 Environmental Sustainabilit'!A13</f>
        <v>4.5 QR5</v>
      </c>
      <c r="B893" t="str">
        <f>'4.5 Environmental Sustainabilit'!G13</f>
        <v>Not assessed</v>
      </c>
      <c r="C893" t="s">
        <v>2136</v>
      </c>
      <c r="D893">
        <v>13</v>
      </c>
    </row>
    <row r="894" spans="1:4" x14ac:dyDescent="0.35">
      <c r="A894" t="str">
        <f>'4.5 Environmental Sustainabilit'!A14</f>
        <v>4.5 QR6</v>
      </c>
      <c r="B894" t="str">
        <f>'4.5 Environmental Sustainabilit'!G14</f>
        <v>Not assessed</v>
      </c>
      <c r="C894" t="s">
        <v>2136</v>
      </c>
      <c r="D894">
        <v>14</v>
      </c>
    </row>
    <row r="895" spans="1:4" x14ac:dyDescent="0.35">
      <c r="A895" t="str">
        <f>'4.5 Environmental Sustainabilit'!A15</f>
        <v>4.5 QR7</v>
      </c>
      <c r="B895" t="str">
        <f>'4.5 Environmental Sustainabilit'!G15</f>
        <v>Not assessed</v>
      </c>
      <c r="C895" t="s">
        <v>2136</v>
      </c>
      <c r="D895">
        <v>15</v>
      </c>
    </row>
    <row r="896" spans="1:4" x14ac:dyDescent="0.35">
      <c r="A896" t="str">
        <f>'4.5 Environmental Sustainabilit'!A16</f>
        <v>4.5 QR8</v>
      </c>
      <c r="B896" t="str">
        <f>'4.5 Environmental Sustainabilit'!G16</f>
        <v>Not assessed</v>
      </c>
      <c r="C896" t="s">
        <v>2136</v>
      </c>
      <c r="D896">
        <v>16</v>
      </c>
    </row>
    <row r="897" spans="1:4" x14ac:dyDescent="0.35">
      <c r="A897" t="str">
        <f>'5.1 Capacity Management'!A5</f>
        <v>5.1 MS1</v>
      </c>
      <c r="B897" t="str">
        <f>'5.1 Capacity Management'!G5</f>
        <v>Not assessed</v>
      </c>
      <c r="C897" t="s">
        <v>2137</v>
      </c>
      <c r="D897">
        <v>5</v>
      </c>
    </row>
    <row r="898" spans="1:4" x14ac:dyDescent="0.35">
      <c r="A898" t="str">
        <f>'5.1 Capacity Management'!A6</f>
        <v>5.1 MS2</v>
      </c>
      <c r="B898" t="str">
        <f>'5.1 Capacity Management'!G6</f>
        <v>Not assessed</v>
      </c>
      <c r="C898" t="s">
        <v>2137</v>
      </c>
      <c r="D898">
        <v>6</v>
      </c>
    </row>
    <row r="899" spans="1:4" x14ac:dyDescent="0.35">
      <c r="A899" t="str">
        <f>'5.1 Capacity Management'!A7</f>
        <v>5.1 MS3</v>
      </c>
      <c r="B899" t="str">
        <f>'5.1 Capacity Management'!G7</f>
        <v>Not assessed</v>
      </c>
      <c r="C899" t="s">
        <v>2137</v>
      </c>
      <c r="D899">
        <v>7</v>
      </c>
    </row>
    <row r="900" spans="1:4" x14ac:dyDescent="0.35">
      <c r="A900" t="str">
        <f>'5.1 Capacity Management'!A8</f>
        <v>5.1 MS4</v>
      </c>
      <c r="B900" t="str">
        <f>'5.1 Capacity Management'!G8</f>
        <v>Not assessed</v>
      </c>
      <c r="C900" t="s">
        <v>2137</v>
      </c>
      <c r="D900">
        <v>8</v>
      </c>
    </row>
    <row r="901" spans="1:4" x14ac:dyDescent="0.35">
      <c r="A901" t="str">
        <f>'5.1 Capacity Management'!A9</f>
        <v>5.1 MS5</v>
      </c>
      <c r="B901" t="str">
        <f>'5.1 Capacity Management'!G9</f>
        <v>Not assessed</v>
      </c>
      <c r="C901" t="s">
        <v>2137</v>
      </c>
      <c r="D901">
        <v>9</v>
      </c>
    </row>
    <row r="902" spans="1:4" x14ac:dyDescent="0.35">
      <c r="A902" t="str">
        <f>'5.1 Capacity Management'!A10</f>
        <v>5.1 MS6</v>
      </c>
      <c r="B902" t="str">
        <f>'5.1 Capacity Management'!G10</f>
        <v>Not assessed</v>
      </c>
      <c r="C902" t="s">
        <v>2137</v>
      </c>
      <c r="D902">
        <v>10</v>
      </c>
    </row>
    <row r="903" spans="1:4" x14ac:dyDescent="0.35">
      <c r="A903" t="str">
        <f>'5.1 Capacity Management'!A11</f>
        <v>5.1 MS7</v>
      </c>
      <c r="B903" t="str">
        <f>'5.1 Capacity Management'!G11</f>
        <v>Not assessed</v>
      </c>
      <c r="C903" t="s">
        <v>2137</v>
      </c>
      <c r="D903">
        <v>11</v>
      </c>
    </row>
    <row r="904" spans="1:4" x14ac:dyDescent="0.35">
      <c r="A904" t="str">
        <f>'5.1 Capacity Management'!A12</f>
        <v>5.1 MS8</v>
      </c>
      <c r="B904" t="str">
        <f>'5.1 Capacity Management'!G12</f>
        <v>Not assessed</v>
      </c>
      <c r="C904" t="s">
        <v>2137</v>
      </c>
      <c r="D904">
        <v>12</v>
      </c>
    </row>
    <row r="905" spans="1:4" x14ac:dyDescent="0.35">
      <c r="A905" t="str">
        <f>'5.1 Capacity Management'!A13</f>
        <v>5.1 MS9</v>
      </c>
      <c r="B905" t="str">
        <f>'5.1 Capacity Management'!G13</f>
        <v>Not assessed</v>
      </c>
      <c r="C905" t="s">
        <v>2137</v>
      </c>
      <c r="D905">
        <v>13</v>
      </c>
    </row>
    <row r="906" spans="1:4" x14ac:dyDescent="0.35">
      <c r="A906" t="str">
        <f>'5.1 Capacity Management'!A14</f>
        <v>5.1 MS10</v>
      </c>
      <c r="B906" t="str">
        <f>'5.1 Capacity Management'!G14</f>
        <v>Not assessed</v>
      </c>
      <c r="C906" t="s">
        <v>2137</v>
      </c>
      <c r="D906">
        <v>14</v>
      </c>
    </row>
    <row r="907" spans="1:4" x14ac:dyDescent="0.35">
      <c r="A907" t="str">
        <f>'5.1 Capacity Management'!A15</f>
        <v>5.1 MS11</v>
      </c>
      <c r="B907" t="str">
        <f>'5.1 Capacity Management'!G15</f>
        <v>Not assessed</v>
      </c>
      <c r="C907" t="s">
        <v>2137</v>
      </c>
      <c r="D907">
        <v>15</v>
      </c>
    </row>
    <row r="908" spans="1:4" x14ac:dyDescent="0.35">
      <c r="A908" t="str">
        <f>'5.1 Capacity Management'!A16</f>
        <v>5.1 QR1</v>
      </c>
      <c r="B908" t="str">
        <f>'5.1 Capacity Management'!G16</f>
        <v>Not assessed</v>
      </c>
      <c r="C908" t="s">
        <v>2137</v>
      </c>
      <c r="D908">
        <v>16</v>
      </c>
    </row>
    <row r="909" spans="1:4" x14ac:dyDescent="0.35">
      <c r="A909" t="str">
        <f>'5.1 Capacity Management'!A17</f>
        <v>5.1 QR2</v>
      </c>
      <c r="B909" t="str">
        <f>'5.1 Capacity Management'!G17</f>
        <v>Not assessed</v>
      </c>
      <c r="C909" t="s">
        <v>2137</v>
      </c>
      <c r="D909">
        <v>17</v>
      </c>
    </row>
    <row r="910" spans="1:4" x14ac:dyDescent="0.35">
      <c r="A910" t="str">
        <f>'5.1 Capacity Management'!A18</f>
        <v>5.1 QR3</v>
      </c>
      <c r="B910" t="str">
        <f>'5.1 Capacity Management'!G18</f>
        <v>Not assessed</v>
      </c>
      <c r="C910" t="s">
        <v>2137</v>
      </c>
      <c r="D910">
        <v>18</v>
      </c>
    </row>
    <row r="911" spans="1:4" x14ac:dyDescent="0.35">
      <c r="A911" t="str">
        <f>'5.1 Capacity Management'!A19</f>
        <v>5.1 QR4</v>
      </c>
      <c r="B911" t="str">
        <f>'5.1 Capacity Management'!G19</f>
        <v>Not assessed</v>
      </c>
      <c r="C911" t="s">
        <v>2137</v>
      </c>
      <c r="D911">
        <v>19</v>
      </c>
    </row>
    <row r="912" spans="1:4" x14ac:dyDescent="0.35">
      <c r="A912" t="str">
        <f>'5.2 Surge And Business Continui'!A5</f>
        <v>5.2 MS1</v>
      </c>
      <c r="B912" t="str">
        <f>'5.2 Surge And Business Continui'!G5</f>
        <v>Not assessed</v>
      </c>
      <c r="C912" t="s">
        <v>2138</v>
      </c>
      <c r="D912">
        <v>5</v>
      </c>
    </row>
    <row r="913" spans="1:4" x14ac:dyDescent="0.35">
      <c r="A913" t="str">
        <f>'5.2 Surge And Business Continui'!A6</f>
        <v>5.2 MS2</v>
      </c>
      <c r="B913" t="str">
        <f>'5.2 Surge And Business Continui'!G6</f>
        <v>Not assessed</v>
      </c>
      <c r="C913" t="s">
        <v>2138</v>
      </c>
      <c r="D913">
        <v>6</v>
      </c>
    </row>
    <row r="914" spans="1:4" x14ac:dyDescent="0.35">
      <c r="A914" t="str">
        <f>'5.2 Surge And Business Continui'!A7</f>
        <v>5.2 MS3</v>
      </c>
      <c r="B914" t="str">
        <f>'5.2 Surge And Business Continui'!G7</f>
        <v>Not assessed</v>
      </c>
      <c r="C914" t="s">
        <v>2138</v>
      </c>
      <c r="D914">
        <v>7</v>
      </c>
    </row>
    <row r="915" spans="1:4" x14ac:dyDescent="0.35">
      <c r="A915" t="str">
        <f>'5.2 Surge And Business Continui'!A8</f>
        <v>5.2 MS4</v>
      </c>
      <c r="B915" t="str">
        <f>'5.2 Surge And Business Continui'!G8</f>
        <v>Not assessed</v>
      </c>
      <c r="C915" t="s">
        <v>2138</v>
      </c>
      <c r="D915">
        <v>8</v>
      </c>
    </row>
    <row r="916" spans="1:4" x14ac:dyDescent="0.35">
      <c r="A916" t="str">
        <f>'5.2 Surge And Business Continui'!A9</f>
        <v>5.2 MS5</v>
      </c>
      <c r="B916" t="str">
        <f>'5.2 Surge And Business Continui'!G9</f>
        <v>Not assessed</v>
      </c>
      <c r="C916" t="s">
        <v>2138</v>
      </c>
      <c r="D916">
        <v>9</v>
      </c>
    </row>
    <row r="917" spans="1:4" x14ac:dyDescent="0.35">
      <c r="A917" t="str">
        <f>'5.2 Surge And Business Continui'!A10</f>
        <v>5.2 QR1</v>
      </c>
      <c r="B917" t="str">
        <f>'5.2 Surge And Business Continui'!G10</f>
        <v>Not assessed</v>
      </c>
      <c r="C917" t="s">
        <v>2138</v>
      </c>
      <c r="D917">
        <v>10</v>
      </c>
    </row>
    <row r="918" spans="1:4" x14ac:dyDescent="0.35">
      <c r="A918" t="str">
        <f>'5.2 Surge And Business Continui'!A11</f>
        <v>5.2 QR2</v>
      </c>
      <c r="B918" t="str">
        <f>'5.2 Surge And Business Continui'!G11</f>
        <v>Not assessed</v>
      </c>
      <c r="C918" t="s">
        <v>2138</v>
      </c>
      <c r="D918">
        <v>11</v>
      </c>
    </row>
    <row r="919" spans="1:4" x14ac:dyDescent="0.35">
      <c r="A919" t="str">
        <f>'5.2 Surge And Business Continui'!A12</f>
        <v>5.2 QR3</v>
      </c>
      <c r="B919" t="str">
        <f>'5.2 Surge And Business Continui'!G12</f>
        <v>Not assessed</v>
      </c>
      <c r="C919" t="s">
        <v>2138</v>
      </c>
      <c r="D919">
        <v>12</v>
      </c>
    </row>
    <row r="920" spans="1:4" x14ac:dyDescent="0.35">
      <c r="A920" t="str">
        <f>'5.3 Major Incidents'!A5</f>
        <v>5.3 MS1</v>
      </c>
      <c r="B920" t="str">
        <f>'5.3 Major Incidents'!G5</f>
        <v>Not assessed</v>
      </c>
      <c r="C920" t="s">
        <v>2139</v>
      </c>
      <c r="D920">
        <v>5</v>
      </c>
    </row>
    <row r="921" spans="1:4" x14ac:dyDescent="0.35">
      <c r="A921" t="str">
        <f>'5.3 Major Incidents'!A6</f>
        <v>5.3 MS2</v>
      </c>
      <c r="B921" t="str">
        <f>'5.3 Major Incidents'!G6</f>
        <v>Not assessed</v>
      </c>
      <c r="C921" t="s">
        <v>2139</v>
      </c>
      <c r="D921">
        <v>6</v>
      </c>
    </row>
    <row r="922" spans="1:4" x14ac:dyDescent="0.35">
      <c r="A922" t="str">
        <f>'5.3 Major Incidents'!A7</f>
        <v>5.3 MS3</v>
      </c>
      <c r="B922" t="str">
        <f>'5.3 Major Incidents'!G7</f>
        <v>Not assessed</v>
      </c>
      <c r="C922" t="s">
        <v>2139</v>
      </c>
      <c r="D922">
        <v>7</v>
      </c>
    </row>
    <row r="923" spans="1:4" x14ac:dyDescent="0.35">
      <c r="A923" t="str">
        <f>'5.3 Major Incidents'!A8</f>
        <v>5.3 MS4</v>
      </c>
      <c r="B923" t="str">
        <f>'5.3 Major Incidents'!G8</f>
        <v>Not assessed</v>
      </c>
      <c r="C923" t="s">
        <v>2139</v>
      </c>
      <c r="D923">
        <v>8</v>
      </c>
    </row>
    <row r="924" spans="1:4" x14ac:dyDescent="0.35">
      <c r="A924" t="str">
        <f>'5.3 Major Incidents'!A9</f>
        <v>5.3 MS5</v>
      </c>
      <c r="B924" t="str">
        <f>'5.3 Major Incidents'!G9</f>
        <v>Not assessed</v>
      </c>
      <c r="C924" t="s">
        <v>2139</v>
      </c>
      <c r="D924">
        <v>9</v>
      </c>
    </row>
    <row r="925" spans="1:4" x14ac:dyDescent="0.35">
      <c r="A925" t="str">
        <f>'5.3 Major Incidents'!A10</f>
        <v>5.3 QR1</v>
      </c>
      <c r="B925" t="str">
        <f>'5.3 Major Incidents'!G10</f>
        <v>Not assessed</v>
      </c>
      <c r="C925" t="s">
        <v>2139</v>
      </c>
      <c r="D925">
        <v>10</v>
      </c>
    </row>
    <row r="926" spans="1:4" x14ac:dyDescent="0.35">
      <c r="A926" t="str">
        <f>'5.3 Major Incidents'!A11</f>
        <v>5.3 QR2</v>
      </c>
      <c r="B926" t="str">
        <f>'5.3 Major Incidents'!G11</f>
        <v>Not assessed</v>
      </c>
      <c r="C926" t="s">
        <v>2139</v>
      </c>
      <c r="D926">
        <v>11</v>
      </c>
    </row>
    <row r="927" spans="1:4" x14ac:dyDescent="0.35">
      <c r="A927" t="str">
        <f>'5.3 Major Incidents'!A12</f>
        <v>5.3 QR3</v>
      </c>
      <c r="B927" t="str">
        <f>'5.3 Major Incidents'!G12</f>
        <v>Not assessed</v>
      </c>
      <c r="C927" t="s">
        <v>2139</v>
      </c>
      <c r="D927">
        <v>12</v>
      </c>
    </row>
    <row r="928" spans="1:4" x14ac:dyDescent="0.35">
      <c r="A928" t="str">
        <f>'5.3 Major Incidents'!A13</f>
        <v>5.3 QR4</v>
      </c>
      <c r="B928" t="str">
        <f>'5.3 Major Incidents'!G13</f>
        <v>Not assessed</v>
      </c>
      <c r="C928" t="s">
        <v>2139</v>
      </c>
      <c r="D928">
        <v>13</v>
      </c>
    </row>
    <row r="929" spans="1:4" x14ac:dyDescent="0.35">
      <c r="A929" t="str">
        <f>'5.3 Major Incidents'!A14</f>
        <v>5.3 QR5</v>
      </c>
      <c r="B929" t="str">
        <f>'5.3 Major Incidents'!G14</f>
        <v>Not assessed</v>
      </c>
      <c r="C929" t="s">
        <v>2139</v>
      </c>
      <c r="D929">
        <v>14</v>
      </c>
    </row>
    <row r="930" spans="1:4" x14ac:dyDescent="0.35">
      <c r="A930" t="str">
        <f>'5.3 Major Incidents'!A15</f>
        <v>5.3 QR6</v>
      </c>
      <c r="B930" t="str">
        <f>'5.3 Major Incidents'!G15</f>
        <v>Not assessed</v>
      </c>
      <c r="C930" t="s">
        <v>2139</v>
      </c>
      <c r="D930">
        <v>15</v>
      </c>
    </row>
    <row r="931" spans="1:4" x14ac:dyDescent="0.35">
      <c r="A931" t="str">
        <f>'5.3 Major Incidents'!A16</f>
        <v>5.3 QR7</v>
      </c>
      <c r="B931" t="str">
        <f>'5.3 Major Incidents'!G16</f>
        <v>Not assessed</v>
      </c>
      <c r="C931" t="s">
        <v>2139</v>
      </c>
      <c r="D931">
        <v>16</v>
      </c>
    </row>
    <row r="932" spans="1:4" x14ac:dyDescent="0.35">
      <c r="A932" t="str">
        <f>'5.4 High Consequence Infectious'!A5</f>
        <v>5.4 MS1</v>
      </c>
      <c r="B932" t="str">
        <f>'5.4 High Consequence Infectious'!G5</f>
        <v>Not assessed</v>
      </c>
      <c r="C932" t="s">
        <v>2140</v>
      </c>
      <c r="D932">
        <v>5</v>
      </c>
    </row>
    <row r="933" spans="1:4" x14ac:dyDescent="0.35">
      <c r="A933" t="str">
        <f>'5.4 High Consequence Infectious'!A6</f>
        <v>5.4 MS2</v>
      </c>
      <c r="B933" t="str">
        <f>'5.4 High Consequence Infectious'!G6</f>
        <v>Not assessed</v>
      </c>
      <c r="C933" t="s">
        <v>2140</v>
      </c>
      <c r="D933">
        <v>6</v>
      </c>
    </row>
    <row r="934" spans="1:4" x14ac:dyDescent="0.35">
      <c r="A934" t="str">
        <f>'5.4 High Consequence Infectious'!A7</f>
        <v>5.4 MS3</v>
      </c>
      <c r="B934" t="str">
        <f>'5.4 High Consequence Infectious'!G7</f>
        <v>Not assessed</v>
      </c>
      <c r="C934" t="s">
        <v>2140</v>
      </c>
      <c r="D934">
        <v>7</v>
      </c>
    </row>
    <row r="935" spans="1:4" x14ac:dyDescent="0.35">
      <c r="A935" t="str">
        <f>'5.4 High Consequence Infectious'!A8</f>
        <v>5.4 QR1</v>
      </c>
      <c r="B935" t="str">
        <f>'5.4 High Consequence Infectious'!G8</f>
        <v>Not assessed</v>
      </c>
      <c r="C935" t="s">
        <v>2140</v>
      </c>
      <c r="D935">
        <v>8</v>
      </c>
    </row>
    <row r="936" spans="1:4" x14ac:dyDescent="0.35">
      <c r="A936" t="str">
        <f>'5.4 High Consequence Infectious'!A9</f>
        <v>5.4 QR2</v>
      </c>
      <c r="B936" t="str">
        <f>'5.4 High Consequence Infectious'!G9</f>
        <v>Not assessed</v>
      </c>
      <c r="C936" t="s">
        <v>2140</v>
      </c>
      <c r="D936">
        <v>9</v>
      </c>
    </row>
    <row r="937" spans="1:4" x14ac:dyDescent="0.35">
      <c r="A937" t="str">
        <f>'5.4 High Consequence Infectious'!A10</f>
        <v>5.4 QR3</v>
      </c>
      <c r="B937" t="str">
        <f>'5.4 High Consequence Infectious'!G10</f>
        <v>Not assessed</v>
      </c>
      <c r="C937" t="s">
        <v>2140</v>
      </c>
      <c r="D937">
        <v>10</v>
      </c>
    </row>
    <row r="938" spans="1:4" x14ac:dyDescent="0.35">
      <c r="A938" t="str">
        <f>'5.4 High Consequence Infectious'!A11</f>
        <v>5.4 QR4</v>
      </c>
      <c r="B938" t="str">
        <f>'5.4 High Consequence Infectious'!G11</f>
        <v>Not assessed</v>
      </c>
      <c r="C938" t="s">
        <v>2140</v>
      </c>
      <c r="D938">
        <v>11</v>
      </c>
    </row>
    <row r="939" spans="1:4" x14ac:dyDescent="0.35">
      <c r="A939" t="str">
        <f>'5.4 High Consequence Infectious'!A12</f>
        <v>5.4 QR5</v>
      </c>
      <c r="B939" t="str">
        <f>'5.4 High Consequence Infectious'!G12</f>
        <v>Not assessed</v>
      </c>
      <c r="C939" t="s">
        <v>2140</v>
      </c>
      <c r="D939">
        <v>12</v>
      </c>
    </row>
    <row r="940" spans="1:4" x14ac:dyDescent="0.35">
      <c r="A940" t="str">
        <f>'5.4 High Consequence Infectious'!A13</f>
        <v>5.4 QR6</v>
      </c>
      <c r="B940" t="str">
        <f>'5.4 High Consequence Infectious'!G13</f>
        <v>Not assessed</v>
      </c>
      <c r="C940" t="s">
        <v>2140</v>
      </c>
      <c r="D940">
        <v>13</v>
      </c>
    </row>
    <row r="941" spans="1:4" x14ac:dyDescent="0.35">
      <c r="A941" t="str">
        <f>'5.4 High Consequence Infectious'!A14</f>
        <v>5.4 QR7</v>
      </c>
      <c r="B941" t="str">
        <f>'5.4 High Consequence Infectious'!G14</f>
        <v>Not assessed</v>
      </c>
      <c r="C941" t="s">
        <v>2140</v>
      </c>
      <c r="D941">
        <v>14</v>
      </c>
    </row>
    <row r="942" spans="1:4" x14ac:dyDescent="0.35">
      <c r="A942" t="str">
        <f>'5.4 High Consequence Infectious'!A15</f>
        <v>5.4 QR8</v>
      </c>
      <c r="B942" t="str">
        <f>'5.4 High Consequence Infectious'!G15</f>
        <v>Not assessed</v>
      </c>
      <c r="C942" t="s">
        <v>2140</v>
      </c>
      <c r="D942">
        <v>15</v>
      </c>
    </row>
    <row r="943" spans="1:4" x14ac:dyDescent="0.35">
      <c r="A943" t="str">
        <f>'5.4 High Consequence Infectious'!A16</f>
        <v>5.4 QR9</v>
      </c>
      <c r="B943" t="str">
        <f>'5.4 High Consequence Infectious'!G16</f>
        <v>Not assessed</v>
      </c>
      <c r="C943" t="s">
        <v>2140</v>
      </c>
      <c r="D943">
        <v>16</v>
      </c>
    </row>
    <row r="944" spans="1:4" x14ac:dyDescent="0.35">
      <c r="A944" t="str">
        <f>'5.4 High Consequence Infectious'!A17</f>
        <v>5.4 QR10</v>
      </c>
      <c r="B944" t="str">
        <f>'5.4 High Consequence Infectious'!G17</f>
        <v>Not assessed</v>
      </c>
      <c r="C944" t="s">
        <v>2140</v>
      </c>
      <c r="D944">
        <v>17</v>
      </c>
    </row>
    <row r="945" spans="1:4" x14ac:dyDescent="0.35">
      <c r="A945" t="str">
        <f>'5.4 High Consequence Infectious'!A18</f>
        <v>5.4 QR11</v>
      </c>
      <c r="B945" t="str">
        <f>'5.4 High Consequence Infectious'!G18</f>
        <v>Not assessed</v>
      </c>
      <c r="C945" t="s">
        <v>2140</v>
      </c>
      <c r="D945">
        <v>18</v>
      </c>
    </row>
    <row r="946" spans="1:4" x14ac:dyDescent="0.35">
      <c r="A946" t="str">
        <f>'5.5 Fire And Evacuation'!A5</f>
        <v>5.5 MS1</v>
      </c>
      <c r="B946" t="str">
        <f>'5.5 Fire And Evacuation'!G5</f>
        <v>Not assessed</v>
      </c>
      <c r="C946" t="s">
        <v>2141</v>
      </c>
      <c r="D946">
        <v>5</v>
      </c>
    </row>
    <row r="947" spans="1:4" x14ac:dyDescent="0.35">
      <c r="A947" t="str">
        <f>'5.5 Fire And Evacuation'!A6</f>
        <v>5.5 MS2</v>
      </c>
      <c r="B947" t="str">
        <f>'5.5 Fire And Evacuation'!G6</f>
        <v>Not assessed</v>
      </c>
      <c r="C947" t="s">
        <v>2141</v>
      </c>
      <c r="D947">
        <v>6</v>
      </c>
    </row>
    <row r="948" spans="1:4" x14ac:dyDescent="0.35">
      <c r="A948" t="str">
        <f>'5.5 Fire And Evacuation'!A7</f>
        <v>5.5 MS3</v>
      </c>
      <c r="B948" t="str">
        <f>'5.5 Fire And Evacuation'!G7</f>
        <v>Not assessed</v>
      </c>
      <c r="C948" t="s">
        <v>2141</v>
      </c>
      <c r="D948">
        <v>7</v>
      </c>
    </row>
    <row r="949" spans="1:4" x14ac:dyDescent="0.35">
      <c r="A949" t="str">
        <f>'5.5 Fire And Evacuation'!A8</f>
        <v>5.5 MS4</v>
      </c>
      <c r="B949" t="str">
        <f>'5.5 Fire And Evacuation'!G8</f>
        <v>Not assessed</v>
      </c>
      <c r="C949" t="s">
        <v>2141</v>
      </c>
      <c r="D949">
        <v>8</v>
      </c>
    </row>
    <row r="950" spans="1:4" x14ac:dyDescent="0.35">
      <c r="A950" t="str">
        <f>'5.5 Fire And Evacuation'!A9</f>
        <v>5.5 MS5</v>
      </c>
      <c r="B950" t="str">
        <f>'5.5 Fire And Evacuation'!G9</f>
        <v>Not assessed</v>
      </c>
      <c r="C950" t="s">
        <v>2141</v>
      </c>
      <c r="D950">
        <v>9</v>
      </c>
    </row>
    <row r="951" spans="1:4" x14ac:dyDescent="0.35">
      <c r="A951" t="str">
        <f>'5.5 Fire And Evacuation'!A10</f>
        <v>5.5 MS6</v>
      </c>
      <c r="B951" t="str">
        <f>'5.5 Fire And Evacuation'!G10</f>
        <v>Not assessed</v>
      </c>
      <c r="C951" t="s">
        <v>2141</v>
      </c>
      <c r="D951">
        <v>10</v>
      </c>
    </row>
    <row r="952" spans="1:4" x14ac:dyDescent="0.35">
      <c r="A952" t="str">
        <f>'5.5 Fire And Evacuation'!A11</f>
        <v>5.5 MS7</v>
      </c>
      <c r="B952" t="str">
        <f>'5.5 Fire And Evacuation'!G11</f>
        <v>Not assessed</v>
      </c>
      <c r="C952" t="s">
        <v>2141</v>
      </c>
      <c r="D952">
        <v>11</v>
      </c>
    </row>
    <row r="953" spans="1:4" x14ac:dyDescent="0.35">
      <c r="A953" t="str">
        <f>'5.5 Fire And Evacuation'!A12</f>
        <v>5.5 QR1</v>
      </c>
      <c r="B953" t="str">
        <f>'5.5 Fire And Evacuation'!G12</f>
        <v>Not assessed</v>
      </c>
      <c r="C953" t="s">
        <v>2141</v>
      </c>
      <c r="D953">
        <v>12</v>
      </c>
    </row>
    <row r="954" spans="1:4" x14ac:dyDescent="0.35">
      <c r="A954" t="str">
        <f>'5.5 Fire And Evacuation'!A13</f>
        <v>5.5 QR2</v>
      </c>
      <c r="B954" t="str">
        <f>'5.5 Fire And Evacuation'!G13</f>
        <v>Not assessed</v>
      </c>
      <c r="C954" t="s">
        <v>2141</v>
      </c>
      <c r="D954">
        <v>13</v>
      </c>
    </row>
    <row r="955" spans="1:4" x14ac:dyDescent="0.35">
      <c r="A955" t="str">
        <f>'5.5 Fire And Evacuation'!A14</f>
        <v>5.5 QR3</v>
      </c>
      <c r="B955" t="str">
        <f>'5.5 Fire And Evacuation'!G14</f>
        <v>Not assessed</v>
      </c>
      <c r="C955" t="s">
        <v>2141</v>
      </c>
      <c r="D955">
        <v>14</v>
      </c>
    </row>
    <row r="956" spans="1:4" x14ac:dyDescent="0.35">
      <c r="A956" t="str">
        <f>'5.5 Fire And Evacuation'!A15</f>
        <v>5.5 QR4</v>
      </c>
      <c r="B956" t="str">
        <f>'5.5 Fire And Evacuation'!G15</f>
        <v>Not assessed</v>
      </c>
      <c r="C956" t="s">
        <v>2141</v>
      </c>
      <c r="D956">
        <v>15</v>
      </c>
    </row>
    <row r="957" spans="1:4" x14ac:dyDescent="0.35">
      <c r="A957" t="str">
        <f>'5.5 Fire And Evacuation'!A16</f>
        <v>5.5 QR5</v>
      </c>
      <c r="B957" t="str">
        <f>'5.5 Fire And Evacuation'!G16</f>
        <v>Not assessed</v>
      </c>
      <c r="C957" t="s">
        <v>2141</v>
      </c>
      <c r="D957">
        <v>16</v>
      </c>
    </row>
    <row r="958" spans="1:4" x14ac:dyDescent="0.35">
      <c r="A958" t="str">
        <f>'5.5 Fire And Evacuation'!A17</f>
        <v>5.5 QR6</v>
      </c>
      <c r="B958" t="str">
        <f>'5.5 Fire And Evacuation'!G17</f>
        <v>Not assessed</v>
      </c>
      <c r="C958" t="s">
        <v>2141</v>
      </c>
      <c r="D958">
        <v>17</v>
      </c>
    </row>
    <row r="959" spans="1:4" x14ac:dyDescent="0.35">
      <c r="A959" t="str">
        <f>'5.5 Fire And Evacuation'!A18</f>
        <v>5.5 QR7</v>
      </c>
      <c r="B959" t="str">
        <f>'5.5 Fire And Evacuation'!G18</f>
        <v>Not assessed</v>
      </c>
      <c r="C959" t="s">
        <v>2141</v>
      </c>
      <c r="D959">
        <v>18</v>
      </c>
    </row>
    <row r="960" spans="1:4" x14ac:dyDescent="0.35">
      <c r="A960" t="str">
        <f>_TypeofUnit!A5</f>
        <v>Cardiac surgical adult patients predominate</v>
      </c>
      <c r="B960">
        <f>_TypeofUnit!G5</f>
        <v>0</v>
      </c>
      <c r="C960" t="s">
        <v>3124</v>
      </c>
      <c r="D960">
        <v>5</v>
      </c>
    </row>
    <row r="961" spans="1:4" x14ac:dyDescent="0.35">
      <c r="A961" t="str">
        <f>_TypeofUnit!A6</f>
        <v>Thoracic surgical adult patients predominate</v>
      </c>
      <c r="B961">
        <f>_TypeofUnit!G6</f>
        <v>0</v>
      </c>
      <c r="C961" t="s">
        <v>3124</v>
      </c>
      <c r="D961">
        <v>6</v>
      </c>
    </row>
    <row r="962" spans="1:4" x14ac:dyDescent="0.35">
      <c r="A962" t="str">
        <f>_TypeofUnit!A7</f>
        <v>Burns and plastic surgery adult patients predominate</v>
      </c>
      <c r="B962">
        <f>_TypeofUnit!G7</f>
        <v>0</v>
      </c>
      <c r="C962" t="s">
        <v>3124</v>
      </c>
      <c r="D962">
        <v>7</v>
      </c>
    </row>
    <row r="963" spans="1:4" x14ac:dyDescent="0.35">
      <c r="A963" t="str">
        <f>_TypeofUnit!A8</f>
        <v>Spinal adult patients predominate</v>
      </c>
      <c r="B963">
        <f>_TypeofUnit!G8</f>
        <v>0</v>
      </c>
      <c r="C963" t="s">
        <v>3124</v>
      </c>
      <c r="D963">
        <v>8</v>
      </c>
    </row>
    <row r="964" spans="1:4" x14ac:dyDescent="0.35">
      <c r="A964" t="str">
        <f>_TypeofUnit!A9</f>
        <v>Renal adult patients predominate</v>
      </c>
      <c r="B964">
        <f>_TypeofUnit!G9</f>
        <v>0</v>
      </c>
      <c r="C964" t="s">
        <v>3124</v>
      </c>
      <c r="D964">
        <v>9</v>
      </c>
    </row>
    <row r="965" spans="1:4" x14ac:dyDescent="0.35">
      <c r="A965" t="str">
        <f>_TypeofUnit!A10</f>
        <v>Liver adult patients predominate</v>
      </c>
      <c r="B965">
        <f>_TypeofUnit!G10</f>
        <v>0</v>
      </c>
      <c r="C965" t="s">
        <v>3124</v>
      </c>
      <c r="D965">
        <v>10</v>
      </c>
    </row>
    <row r="966" spans="1:4" x14ac:dyDescent="0.35">
      <c r="A966" t="str">
        <f>_TypeofUnit!A11</f>
        <v>Obstetric and gynaecology adult critical care patients predominate</v>
      </c>
      <c r="B966">
        <f>_TypeofUnit!G11</f>
        <v>0</v>
      </c>
      <c r="C966" t="s">
        <v>3124</v>
      </c>
      <c r="D966">
        <v>11</v>
      </c>
    </row>
    <row r="967" spans="1:4" x14ac:dyDescent="0.35">
      <c r="A967" t="str">
        <f>_TypeofUnit!A12</f>
        <v>Other</v>
      </c>
      <c r="B967">
        <f>_TypeofUnit!G12</f>
        <v>0</v>
      </c>
      <c r="C967" t="s">
        <v>3124</v>
      </c>
      <c r="D967">
        <v>12</v>
      </c>
    </row>
    <row r="968" spans="1:4" x14ac:dyDescent="0.35">
      <c r="A968" t="str">
        <f>Chapter_Helper!A5</f>
        <v>1.4 Clinical Information Systems</v>
      </c>
      <c r="B968">
        <f>Chapter_Helper!G5</f>
        <v>0</v>
      </c>
      <c r="C968" t="s">
        <v>3125</v>
      </c>
      <c r="D968">
        <v>5</v>
      </c>
    </row>
    <row r="969" spans="1:4" x14ac:dyDescent="0.35">
      <c r="A969" t="str">
        <f>Chapter_Helper!A6</f>
        <v>1.5 Clinical Equipment</v>
      </c>
      <c r="B969">
        <f>Chapter_Helper!G6</f>
        <v>0</v>
      </c>
      <c r="C969" t="s">
        <v>3125</v>
      </c>
      <c r="D969">
        <v>6</v>
      </c>
    </row>
    <row r="970" spans="1:4" x14ac:dyDescent="0.35">
      <c r="A970" t="str">
        <f>Chapter_Helper!A7</f>
        <v>1.6 Intensive Care Ultrasound</v>
      </c>
      <c r="B970">
        <f>Chapter_Helper!G7</f>
        <v>0</v>
      </c>
      <c r="C970" t="s">
        <v>3125</v>
      </c>
      <c r="D970">
        <v>7</v>
      </c>
    </row>
    <row r="971" spans="1:4" x14ac:dyDescent="0.35">
      <c r="A971" t="str">
        <f>Chapter_Helper!A8</f>
        <v>1.7 Critical Care Outreach, Rapid Response Systems and Early Intervention</v>
      </c>
      <c r="B971">
        <f>Chapter_Helper!G8</f>
        <v>0</v>
      </c>
      <c r="C971" t="s">
        <v>3125</v>
      </c>
      <c r="D971">
        <v>8</v>
      </c>
    </row>
    <row r="972" spans="1:4" x14ac:dyDescent="0.35">
      <c r="A972" t="str">
        <f>Chapter_Helper!A9</f>
        <v>1.8 Cardiothoracic Intensive Care</v>
      </c>
      <c r="B972">
        <f>Chapter_Helper!G9</f>
        <v>0</v>
      </c>
      <c r="C972" t="s">
        <v>3125</v>
      </c>
      <c r="D972">
        <v>9</v>
      </c>
    </row>
    <row r="973" spans="1:4" x14ac:dyDescent="0.35">
      <c r="A973" t="str">
        <f>Chapter_Helper!A10</f>
        <v>1.9 Neurocritical Care</v>
      </c>
      <c r="B973">
        <f>Chapter_Helper!G10</f>
        <v>0</v>
      </c>
      <c r="C973" t="s">
        <v>3125</v>
      </c>
      <c r="D973">
        <v>10</v>
      </c>
    </row>
    <row r="974" spans="1:4" x14ac:dyDescent="0.35">
      <c r="A974" t="str">
        <f>Chapter_Helper!A11</f>
        <v>1.10 Burns Care</v>
      </c>
      <c r="B974">
        <f>Chapter_Helper!G11</f>
        <v>0</v>
      </c>
      <c r="C974" t="s">
        <v>3125</v>
      </c>
      <c r="D974">
        <v>11</v>
      </c>
    </row>
    <row r="975" spans="1:4" x14ac:dyDescent="0.35">
      <c r="A975" t="str">
        <f>Chapter_Helper!A12</f>
        <v>1.11 Smaller Remote and Rural Intensive Care Units</v>
      </c>
      <c r="B975">
        <f>Chapter_Helper!G12</f>
        <v>0</v>
      </c>
      <c r="C975" t="s">
        <v>3125</v>
      </c>
      <c r="D975">
        <v>12</v>
      </c>
    </row>
    <row r="976" spans="1:4" x14ac:dyDescent="0.35">
      <c r="A976" t="str">
        <f>Chapter_Helper!A13</f>
        <v>1.12 Enhanced Care</v>
      </c>
      <c r="B976">
        <f>Chapter_Helper!G13</f>
        <v>0</v>
      </c>
      <c r="C976" t="s">
        <v>3125</v>
      </c>
      <c r="D976">
        <v>13</v>
      </c>
    </row>
    <row r="977" spans="1:4" x14ac:dyDescent="0.35">
      <c r="A977" t="str">
        <f>Chapter_Helper!A14</f>
        <v>1.13 Interaction with Other Services: Microbiology, Pathology, Liaison Psychiatry and Radiology</v>
      </c>
      <c r="B977">
        <f>Chapter_Helper!G14</f>
        <v>0</v>
      </c>
      <c r="C977" t="s">
        <v>3125</v>
      </c>
      <c r="D977">
        <v>14</v>
      </c>
    </row>
    <row r="978" spans="1:4" x14ac:dyDescent="0.35">
      <c r="A978" t="str">
        <f>Chapter_Helper!A15</f>
        <v>1.14 Prolonged Mechanical Ventilation and Complex Home Mechanical Ventilation Services</v>
      </c>
      <c r="B978">
        <f>Chapter_Helper!G15</f>
        <v>0</v>
      </c>
      <c r="C978" t="s">
        <v>3125</v>
      </c>
      <c r="D978">
        <v>15</v>
      </c>
    </row>
    <row r="979" spans="1:4" x14ac:dyDescent="0.35">
      <c r="A979" t="str">
        <f>Chapter_Helper!A16</f>
        <v>1.15 Critical Care Networks</v>
      </c>
      <c r="B979">
        <f>Chapter_Helper!G16</f>
        <v>0</v>
      </c>
      <c r="C979" t="s">
        <v>3125</v>
      </c>
      <c r="D979">
        <v>16</v>
      </c>
    </row>
    <row r="980" spans="1:4" x14ac:dyDescent="0.35">
      <c r="A980" t="str">
        <f>Chapter_Helper!A17</f>
        <v>1.16 Commissioning (England)</v>
      </c>
      <c r="B980">
        <f>Chapter_Helper!G17</f>
        <v>0</v>
      </c>
      <c r="C980" t="s">
        <v>3125</v>
      </c>
      <c r="D980">
        <v>17</v>
      </c>
    </row>
    <row r="981" spans="1:4" x14ac:dyDescent="0.35">
      <c r="A981" t="str">
        <f>Chapter_Helper!A18</f>
        <v>1.17 Commissioning (Scotland, Wales, Northern Ireland)</v>
      </c>
      <c r="B981">
        <f>Chapter_Helper!G18</f>
        <v>0</v>
      </c>
      <c r="C981" t="s">
        <v>3125</v>
      </c>
      <c r="D981">
        <v>18</v>
      </c>
    </row>
    <row r="982" spans="1:4" x14ac:dyDescent="0.35">
      <c r="A982" t="str">
        <f>Chapter_Helper!A19</f>
        <v>2.1 Consultant Staffing</v>
      </c>
      <c r="B982">
        <f>Chapter_Helper!G19</f>
        <v>0</v>
      </c>
      <c r="C982" t="s">
        <v>3125</v>
      </c>
      <c r="D982">
        <v>19</v>
      </c>
    </row>
    <row r="983" spans="1:4" x14ac:dyDescent="0.35">
      <c r="A983" t="str">
        <f>Chapter_Helper!A20</f>
        <v>2.2 Non-Consultant Medical Doctors</v>
      </c>
      <c r="B983">
        <f>Chapter_Helper!G20</f>
        <v>0</v>
      </c>
      <c r="C983" t="s">
        <v>3125</v>
      </c>
      <c r="D983">
        <v>20</v>
      </c>
    </row>
    <row r="984" spans="1:4" x14ac:dyDescent="0.35">
      <c r="A984" t="str">
        <f>Chapter_Helper!A21</f>
        <v>2.3 Advanced Critical Care Practitioners</v>
      </c>
      <c r="B984">
        <f>Chapter_Helper!G21</f>
        <v>0</v>
      </c>
      <c r="C984" t="s">
        <v>3125</v>
      </c>
      <c r="D984">
        <v>21</v>
      </c>
    </row>
    <row r="985" spans="1:4" x14ac:dyDescent="0.35">
      <c r="A985" t="str">
        <f>Chapter_Helper!A22</f>
        <v>2.4 On-site Medical Doctor and ACCP Rotas</v>
      </c>
      <c r="B985">
        <f>Chapter_Helper!G22</f>
        <v>0</v>
      </c>
      <c r="C985" t="s">
        <v>3125</v>
      </c>
      <c r="D985">
        <v>22</v>
      </c>
    </row>
    <row r="986" spans="1:4" x14ac:dyDescent="0.35">
      <c r="A986" t="str">
        <f>Chapter_Helper!A23</f>
        <v>2.5 Registered Nurse Staffing</v>
      </c>
      <c r="B986">
        <f>Chapter_Helper!G23</f>
        <v>0</v>
      </c>
      <c r="C986" t="s">
        <v>3125</v>
      </c>
      <c r="D986">
        <v>23</v>
      </c>
    </row>
    <row r="987" spans="1:4" x14ac:dyDescent="0.35">
      <c r="A987" t="str">
        <f>Chapter_Helper!A24</f>
        <v>2.6 Registered Nursing Associate Staffing Standards</v>
      </c>
      <c r="B987">
        <f>Chapter_Helper!G24</f>
        <v>0</v>
      </c>
      <c r="C987" t="s">
        <v>3125</v>
      </c>
      <c r="D987">
        <v>24</v>
      </c>
    </row>
    <row r="988" spans="1:4" x14ac:dyDescent="0.35">
      <c r="A988" t="str">
        <f>Chapter_Helper!A25</f>
        <v>2.7 Pharmacy Team</v>
      </c>
      <c r="B988">
        <f>Chapter_Helper!G25</f>
        <v>0</v>
      </c>
      <c r="C988" t="s">
        <v>3125</v>
      </c>
      <c r="D988">
        <v>25</v>
      </c>
    </row>
    <row r="989" spans="1:4" x14ac:dyDescent="0.35">
      <c r="A989" t="str">
        <f>Chapter_Helper!A26</f>
        <v>2.8 Physiotherapists</v>
      </c>
      <c r="B989">
        <f>Chapter_Helper!G26</f>
        <v>0</v>
      </c>
      <c r="C989" t="s">
        <v>3125</v>
      </c>
      <c r="D989">
        <v>26</v>
      </c>
    </row>
    <row r="990" spans="1:4" x14ac:dyDescent="0.35">
      <c r="A990" t="str">
        <f>Chapter_Helper!A27</f>
        <v>2.9 Dietitians</v>
      </c>
      <c r="B990">
        <f>Chapter_Helper!G27</f>
        <v>0</v>
      </c>
      <c r="C990" t="s">
        <v>3125</v>
      </c>
      <c r="D990">
        <v>27</v>
      </c>
    </row>
    <row r="991" spans="1:4" x14ac:dyDescent="0.35">
      <c r="A991" t="str">
        <f>Chapter_Helper!A28</f>
        <v>2.10 Speech and Language Therapists</v>
      </c>
      <c r="B991">
        <f>Chapter_Helper!G28</f>
        <v>0</v>
      </c>
      <c r="C991" t="s">
        <v>3125</v>
      </c>
      <c r="D991">
        <v>28</v>
      </c>
    </row>
    <row r="992" spans="1:4" x14ac:dyDescent="0.35">
      <c r="A992" t="str">
        <f>Chapter_Helper!A29</f>
        <v>2.11 Occupational Therapy</v>
      </c>
      <c r="B992">
        <f>Chapter_Helper!G29</f>
        <v>0</v>
      </c>
      <c r="C992" t="s">
        <v>3125</v>
      </c>
      <c r="D992">
        <v>29</v>
      </c>
    </row>
    <row r="993" spans="1:4" x14ac:dyDescent="0.35">
      <c r="A993" t="str">
        <f>Chapter_Helper!A30</f>
        <v>2.12 Practitioner Psychologists</v>
      </c>
      <c r="B993">
        <f>Chapter_Helper!G30</f>
        <v>0</v>
      </c>
      <c r="C993" t="s">
        <v>3125</v>
      </c>
      <c r="D993">
        <v>30</v>
      </c>
    </row>
    <row r="994" spans="1:4" x14ac:dyDescent="0.35">
      <c r="A994" t="str">
        <f>Chapter_Helper!A31</f>
        <v>2.13 Healthcare Scientists Specialising in Intensive Care</v>
      </c>
      <c r="B994">
        <f>Chapter_Helper!G31</f>
        <v>0</v>
      </c>
      <c r="C994" t="s">
        <v>3125</v>
      </c>
      <c r="D994">
        <v>31</v>
      </c>
    </row>
    <row r="995" spans="1:4" x14ac:dyDescent="0.35">
      <c r="A995" t="str">
        <f>Chapter_Helper!A32</f>
        <v>2.14 Support Staff</v>
      </c>
      <c r="B995">
        <f>Chapter_Helper!G32</f>
        <v>0</v>
      </c>
      <c r="C995" t="s">
        <v>3125</v>
      </c>
      <c r="D995">
        <v>32</v>
      </c>
    </row>
    <row r="996" spans="1:4" x14ac:dyDescent="0.35">
      <c r="A996" t="str">
        <f>Chapter_Helper!A33</f>
        <v>2.15 Induction, Return to Work and Exit</v>
      </c>
      <c r="B996">
        <f>Chapter_Helper!G33</f>
        <v>0</v>
      </c>
      <c r="C996" t="s">
        <v>3125</v>
      </c>
      <c r="D996">
        <v>33</v>
      </c>
    </row>
    <row r="997" spans="1:4" x14ac:dyDescent="0.35">
      <c r="A997" t="str">
        <f>Chapter_Helper!A34</f>
        <v>2.16 Professional Development, Education and Training</v>
      </c>
      <c r="B997">
        <f>Chapter_Helper!G34</f>
        <v>0</v>
      </c>
      <c r="C997" t="s">
        <v>3125</v>
      </c>
      <c r="D997">
        <v>34</v>
      </c>
    </row>
    <row r="998" spans="1:4" x14ac:dyDescent="0.35">
      <c r="A998" t="str">
        <f>Chapter_Helper!A35</f>
        <v>2.17 Staff Wellbeing</v>
      </c>
      <c r="B998">
        <f>Chapter_Helper!G35</f>
        <v>0</v>
      </c>
      <c r="C998" t="s">
        <v>3125</v>
      </c>
      <c r="D998">
        <v>35</v>
      </c>
    </row>
    <row r="999" spans="1:4" x14ac:dyDescent="0.35">
      <c r="A999" t="str">
        <f>Chapter_Helper!A36</f>
        <v>2.18 Equity, Diversity and Inclusion</v>
      </c>
      <c r="B999">
        <f>Chapter_Helper!G36</f>
        <v>0</v>
      </c>
      <c r="C999" t="s">
        <v>3125</v>
      </c>
      <c r="D999">
        <v>36</v>
      </c>
    </row>
    <row r="1000" spans="1:4" x14ac:dyDescent="0.35">
      <c r="A1000" t="str">
        <f>Chapter_Helper!A37</f>
        <v>3.1 Standardised Care of the Critically Ill Patient</v>
      </c>
      <c r="B1000">
        <f>Chapter_Helper!G37</f>
        <v>0</v>
      </c>
      <c r="C1000" t="s">
        <v>3125</v>
      </c>
      <c r="D1000">
        <v>37</v>
      </c>
    </row>
    <row r="1001" spans="1:4" x14ac:dyDescent="0.35">
      <c r="A1001" t="str">
        <f>Chapter_Helper!A38</f>
        <v>3.2 Admission, Discharge and Handover</v>
      </c>
      <c r="B1001">
        <f>Chapter_Helper!G38</f>
        <v>0</v>
      </c>
      <c r="C1001" t="s">
        <v>3125</v>
      </c>
      <c r="D1001">
        <v>38</v>
      </c>
    </row>
    <row r="1002" spans="1:4" x14ac:dyDescent="0.35">
      <c r="A1002" t="str">
        <f>Chapter_Helper!A39</f>
        <v>3.3 Involving, Supporting and Respecting Patients</v>
      </c>
      <c r="B1002">
        <f>Chapter_Helper!G39</f>
        <v>0</v>
      </c>
      <c r="C1002" t="s">
        <v>3125</v>
      </c>
      <c r="D1002">
        <v>39</v>
      </c>
    </row>
    <row r="1003" spans="1:4" x14ac:dyDescent="0.35">
      <c r="A1003" t="str">
        <f>Chapter_Helper!A40</f>
        <v>3.4 Involving and Caring for Patients’ Family and Friends</v>
      </c>
      <c r="B1003">
        <f>Chapter_Helper!G40</f>
        <v>0</v>
      </c>
      <c r="C1003" t="s">
        <v>3125</v>
      </c>
      <c r="D1003">
        <v>40</v>
      </c>
    </row>
    <row r="1004" spans="1:4" x14ac:dyDescent="0.35">
      <c r="A1004" t="str">
        <f>Chapter_Helper!A41</f>
        <v>3.5 Airway Management</v>
      </c>
      <c r="B1004">
        <f>Chapter_Helper!G41</f>
        <v>0</v>
      </c>
      <c r="C1004" t="s">
        <v>3125</v>
      </c>
      <c r="D1004">
        <v>41</v>
      </c>
    </row>
    <row r="1005" spans="1:4" x14ac:dyDescent="0.35">
      <c r="A1005" t="str">
        <f>Chapter_Helper!A42</f>
        <v>3.6 Respiratory Support</v>
      </c>
      <c r="B1005">
        <f>Chapter_Helper!G42</f>
        <v>0</v>
      </c>
      <c r="C1005" t="s">
        <v>3125</v>
      </c>
      <c r="D1005">
        <v>42</v>
      </c>
    </row>
    <row r="1006" spans="1:4" x14ac:dyDescent="0.35">
      <c r="A1006" t="str">
        <f>Chapter_Helper!A43</f>
        <v>3.7 Cardiovascular Support</v>
      </c>
      <c r="B1006">
        <f>Chapter_Helper!G43</f>
        <v>0</v>
      </c>
      <c r="C1006" t="s">
        <v>3125</v>
      </c>
      <c r="D1006">
        <v>43</v>
      </c>
    </row>
    <row r="1007" spans="1:4" x14ac:dyDescent="0.35">
      <c r="A1007" t="str">
        <f>Chapter_Helper!A44</f>
        <v>3.8 Renal Support</v>
      </c>
      <c r="B1007">
        <f>Chapter_Helper!G44</f>
        <v>0</v>
      </c>
      <c r="C1007" t="s">
        <v>3125</v>
      </c>
      <c r="D1007">
        <v>44</v>
      </c>
    </row>
    <row r="1008" spans="1:4" x14ac:dyDescent="0.35">
      <c r="A1008" t="str">
        <f>Chapter_Helper!A45</f>
        <v>3.9 Gastrointestinal Support and Nutrition</v>
      </c>
      <c r="B1008">
        <f>Chapter_Helper!G45</f>
        <v>0</v>
      </c>
      <c r="C1008" t="s">
        <v>3125</v>
      </c>
      <c r="D1008">
        <v>45</v>
      </c>
    </row>
    <row r="1009" spans="1:4" x14ac:dyDescent="0.35">
      <c r="A1009" t="str">
        <f>Chapter_Helper!A46</f>
        <v>3.10 Liver Support</v>
      </c>
      <c r="B1009">
        <f>Chapter_Helper!G46</f>
        <v>0</v>
      </c>
      <c r="C1009" t="s">
        <v>3125</v>
      </c>
      <c r="D1009">
        <v>46</v>
      </c>
    </row>
    <row r="1010" spans="1:4" x14ac:dyDescent="0.35">
      <c r="A1010" t="str">
        <f>Chapter_Helper!A47</f>
        <v>3.11 Neurological Support</v>
      </c>
      <c r="B1010">
        <f>Chapter_Helper!G47</f>
        <v>0</v>
      </c>
      <c r="C1010" t="s">
        <v>3125</v>
      </c>
      <c r="D1010">
        <v>47</v>
      </c>
    </row>
    <row r="1011" spans="1:4" x14ac:dyDescent="0.35">
      <c r="A1011" t="str">
        <f>Chapter_Helper!A48</f>
        <v>3.12 Infection Control</v>
      </c>
      <c r="B1011">
        <f>Chapter_Helper!G48</f>
        <v>0</v>
      </c>
      <c r="C1011" t="s">
        <v>3125</v>
      </c>
      <c r="D1011">
        <v>48</v>
      </c>
    </row>
    <row r="1012" spans="1:4" x14ac:dyDescent="0.35">
      <c r="A1012" t="str">
        <f>Chapter_Helper!A49</f>
        <v>3.13 Major Trauma</v>
      </c>
      <c r="B1012">
        <f>Chapter_Helper!G49</f>
        <v>0</v>
      </c>
      <c r="C1012" t="s">
        <v>3125</v>
      </c>
      <c r="D1012">
        <v>49</v>
      </c>
    </row>
    <row r="1013" spans="1:4" x14ac:dyDescent="0.35">
      <c r="A1013" t="str">
        <f>Chapter_Helper!A50</f>
        <v>3.14 Inter- and Intra-Hospital Transfer of the Critically Ill Adult Patient</v>
      </c>
      <c r="B1013">
        <f>Chapter_Helper!G50</f>
        <v>0</v>
      </c>
      <c r="C1013" t="s">
        <v>3125</v>
      </c>
      <c r="D1013">
        <v>50</v>
      </c>
    </row>
    <row r="1014" spans="1:4" x14ac:dyDescent="0.35">
      <c r="A1014" t="str">
        <f>Chapter_Helper!A51</f>
        <v>3.15 Legal Aspects of Capacity and Decision Making</v>
      </c>
      <c r="B1014">
        <f>Chapter_Helper!G51</f>
        <v>0</v>
      </c>
      <c r="C1014" t="s">
        <v>3125</v>
      </c>
      <c r="D1014">
        <v>51</v>
      </c>
    </row>
    <row r="1015" spans="1:4" x14ac:dyDescent="0.35">
      <c r="A1015" t="str">
        <f>Chapter_Helper!A52</f>
        <v>3.16 Managing Acute Severe Behavioural Disturbances</v>
      </c>
      <c r="B1015">
        <f>Chapter_Helper!G52</f>
        <v>0</v>
      </c>
      <c r="C1015" t="s">
        <v>3125</v>
      </c>
      <c r="D1015">
        <v>52</v>
      </c>
    </row>
    <row r="1016" spans="1:4" x14ac:dyDescent="0.35">
      <c r="A1016" t="str">
        <f>Chapter_Helper!A53</f>
        <v>3.17 Care of the Chronically Critically Ill Patient</v>
      </c>
      <c r="B1016">
        <f>Chapter_Helper!G53</f>
        <v>0</v>
      </c>
      <c r="C1016" t="s">
        <v>3125</v>
      </c>
      <c r="D1016">
        <v>53</v>
      </c>
    </row>
    <row r="1017" spans="1:4" x14ac:dyDescent="0.35">
      <c r="A1017" t="str">
        <f>Chapter_Helper!A54</f>
        <v>3.18 Care of the Critically Ill Pregnant (or recently pregnant) Patient</v>
      </c>
      <c r="B1017">
        <f>Chapter_Helper!G54</f>
        <v>0</v>
      </c>
      <c r="C1017" t="s">
        <v>3125</v>
      </c>
      <c r="D1017">
        <v>54</v>
      </c>
    </row>
    <row r="1018" spans="1:4" x14ac:dyDescent="0.35">
      <c r="A1018" t="str">
        <f>Chapter_Helper!A55</f>
        <v>3.19 Care of the Critically Ill Child in an Adult Intensive Care Unit</v>
      </c>
      <c r="B1018">
        <f>Chapter_Helper!G55</f>
        <v>0</v>
      </c>
      <c r="C1018" t="s">
        <v>3125</v>
      </c>
      <c r="D1018">
        <v>55</v>
      </c>
    </row>
    <row r="1019" spans="1:4" x14ac:dyDescent="0.35">
      <c r="A1019" t="str">
        <f>Chapter_Helper!A56</f>
        <v>3.20 Rehabilitation</v>
      </c>
      <c r="B1019">
        <f>Chapter_Helper!G56</f>
        <v>0</v>
      </c>
      <c r="C1019" t="s">
        <v>3125</v>
      </c>
      <c r="D1019">
        <v>56</v>
      </c>
    </row>
    <row r="1020" spans="1:4" x14ac:dyDescent="0.35">
      <c r="A1020" t="str">
        <f>Chapter_Helper!A57</f>
        <v>3.21 Outpatient Follow-Up</v>
      </c>
      <c r="B1020">
        <f>Chapter_Helper!G57</f>
        <v>0</v>
      </c>
      <c r="C1020" t="s">
        <v>3125</v>
      </c>
      <c r="D1020">
        <v>57</v>
      </c>
    </row>
    <row r="1021" spans="1:4" x14ac:dyDescent="0.35">
      <c r="A1021" t="str">
        <f>Chapter_Helper!A58</f>
        <v>3.22 Care at the End of Life</v>
      </c>
      <c r="B1021">
        <f>Chapter_Helper!G58</f>
        <v>0</v>
      </c>
      <c r="C1021" t="s">
        <v>3125</v>
      </c>
      <c r="D1021">
        <v>58</v>
      </c>
    </row>
    <row r="1022" spans="1:4" x14ac:dyDescent="0.35">
      <c r="A1022" t="str">
        <f>Chapter_Helper!A59</f>
        <v>3.23 Organ and Tissue Donation</v>
      </c>
      <c r="B1022">
        <f>Chapter_Helper!G59</f>
        <v>0</v>
      </c>
      <c r="C1022" t="s">
        <v>3125</v>
      </c>
      <c r="D1022">
        <v>59</v>
      </c>
    </row>
    <row r="1023" spans="1:4" x14ac:dyDescent="0.35">
      <c r="A1023" t="str">
        <f>Chapter_Helper!A60</f>
        <v>4.1 Research</v>
      </c>
      <c r="B1023">
        <f>Chapter_Helper!G60</f>
        <v>0</v>
      </c>
      <c r="C1023" t="s">
        <v>3125</v>
      </c>
      <c r="D1023">
        <v>60</v>
      </c>
    </row>
    <row r="1024" spans="1:4" x14ac:dyDescent="0.35">
      <c r="A1024" t="str">
        <f>Chapter_Helper!A61</f>
        <v>4.2 Audit and Quality Improvement</v>
      </c>
      <c r="B1024">
        <f>Chapter_Helper!G61</f>
        <v>0</v>
      </c>
      <c r="C1024" t="s">
        <v>3125</v>
      </c>
      <c r="D1024">
        <v>61</v>
      </c>
    </row>
    <row r="1025" spans="1:4" x14ac:dyDescent="0.35">
      <c r="A1025" t="str">
        <f>Chapter_Helper!A62</f>
        <v>4.3 Clinical Governance</v>
      </c>
      <c r="B1025">
        <f>Chapter_Helper!G62</f>
        <v>0</v>
      </c>
      <c r="C1025" t="s">
        <v>3125</v>
      </c>
      <c r="D1025">
        <v>62</v>
      </c>
    </row>
    <row r="1026" spans="1:4" x14ac:dyDescent="0.35">
      <c r="A1026" t="str">
        <f>Chapter_Helper!A63</f>
        <v>4.4 Patient Safety Standards</v>
      </c>
      <c r="B1026">
        <f>Chapter_Helper!G63</f>
        <v>0</v>
      </c>
      <c r="C1026" t="s">
        <v>3125</v>
      </c>
      <c r="D1026">
        <v>63</v>
      </c>
    </row>
    <row r="1027" spans="1:4" x14ac:dyDescent="0.35">
      <c r="A1027" t="str">
        <f>Chapter_Helper!A64</f>
        <v>4.5 Environmental Sustainability</v>
      </c>
      <c r="B1027">
        <f>Chapter_Helper!G64</f>
        <v>0</v>
      </c>
      <c r="C1027" t="s">
        <v>3125</v>
      </c>
      <c r="D1027">
        <v>64</v>
      </c>
    </row>
    <row r="1028" spans="1:4" x14ac:dyDescent="0.35">
      <c r="A1028" t="str">
        <f>Chapter_Helper!A65</f>
        <v>5.1 Capacity Management</v>
      </c>
      <c r="B1028">
        <f>Chapter_Helper!G65</f>
        <v>0</v>
      </c>
      <c r="C1028" t="s">
        <v>3125</v>
      </c>
      <c r="D1028">
        <v>65</v>
      </c>
    </row>
    <row r="1029" spans="1:4" x14ac:dyDescent="0.35">
      <c r="A1029" t="str">
        <f>Chapter_Helper!A66</f>
        <v>5.2 Surge and Business Continuity Planning</v>
      </c>
      <c r="B1029">
        <f>Chapter_Helper!G66</f>
        <v>0</v>
      </c>
      <c r="C1029" t="s">
        <v>3125</v>
      </c>
      <c r="D1029">
        <v>66</v>
      </c>
    </row>
    <row r="1030" spans="1:4" x14ac:dyDescent="0.35">
      <c r="A1030" t="str">
        <f>Chapter_Helper!A67</f>
        <v>5.3 Major Incidents</v>
      </c>
      <c r="B1030">
        <f>Chapter_Helper!G67</f>
        <v>0</v>
      </c>
      <c r="C1030" t="s">
        <v>3125</v>
      </c>
      <c r="D1030">
        <v>67</v>
      </c>
    </row>
    <row r="1031" spans="1:4" x14ac:dyDescent="0.35">
      <c r="A1031" t="str">
        <f>Chapter_Helper!A68</f>
        <v>5.4 High Consequence Infectious Diseases: Initial Isolation and Management</v>
      </c>
      <c r="B1031">
        <f>Chapter_Helper!G68</f>
        <v>0</v>
      </c>
      <c r="C1031" t="s">
        <v>3125</v>
      </c>
      <c r="D1031">
        <v>68</v>
      </c>
    </row>
    <row r="1032" spans="1:4" x14ac:dyDescent="0.35">
      <c r="A1032" t="str">
        <f>Chapter_Helper!A69</f>
        <v>5.5 Fire and Evacuation</v>
      </c>
      <c r="B1032">
        <f>Chapter_Helper!G69</f>
        <v>0</v>
      </c>
      <c r="C1032" t="s">
        <v>3125</v>
      </c>
      <c r="D1032">
        <v>69</v>
      </c>
    </row>
    <row r="1033" spans="1:4" x14ac:dyDescent="0.35">
      <c r="A1033" t="str">
        <f>Type_Summary!A5</f>
        <v>1.4 Clinical Information System</v>
      </c>
      <c r="B1033">
        <f>Type_Summary!G5</f>
        <v>11</v>
      </c>
      <c r="C1033" t="s">
        <v>3126</v>
      </c>
      <c r="D1033">
        <v>5</v>
      </c>
    </row>
    <row r="1034" spans="1:4" x14ac:dyDescent="0.35">
      <c r="A1034" t="str">
        <f>Type_Summary!A6</f>
        <v>1.5 Clinical Equipment</v>
      </c>
      <c r="B1034">
        <f>Type_Summary!G6</f>
        <v>13</v>
      </c>
      <c r="C1034" t="s">
        <v>3126</v>
      </c>
      <c r="D1034">
        <v>6</v>
      </c>
    </row>
    <row r="1035" spans="1:4" x14ac:dyDescent="0.35">
      <c r="A1035" t="str">
        <f>Type_Summary!A7</f>
        <v>1.6 Intensive Care Ultrasound</v>
      </c>
      <c r="B1035">
        <f>Type_Summary!G7</f>
        <v>11</v>
      </c>
      <c r="C1035" t="s">
        <v>3126</v>
      </c>
      <c r="D1035">
        <v>7</v>
      </c>
    </row>
    <row r="1036" spans="1:4" x14ac:dyDescent="0.35">
      <c r="A1036" t="str">
        <f>Type_Summary!A8</f>
        <v>1.7 Critical Care Outreach, Rap</v>
      </c>
      <c r="B1036">
        <f>Type_Summary!G8</f>
        <v>8</v>
      </c>
      <c r="C1036" t="s">
        <v>3126</v>
      </c>
      <c r="D1036">
        <v>8</v>
      </c>
    </row>
    <row r="1037" spans="1:4" x14ac:dyDescent="0.35">
      <c r="A1037" t="str">
        <f>Type_Summary!A9</f>
        <v>1.8 Cardiothoracic Critical Car</v>
      </c>
      <c r="B1037">
        <f>Type_Summary!G9</f>
        <v>9</v>
      </c>
      <c r="C1037" t="s">
        <v>3126</v>
      </c>
      <c r="D1037">
        <v>9</v>
      </c>
    </row>
    <row r="1038" spans="1:4" x14ac:dyDescent="0.35">
      <c r="A1038" t="str">
        <f>Type_Summary!A10</f>
        <v>1.9 Neurocritical Care</v>
      </c>
      <c r="B1038">
        <f>Type_Summary!G10</f>
        <v>11</v>
      </c>
      <c r="C1038" t="s">
        <v>3126</v>
      </c>
      <c r="D1038">
        <v>10</v>
      </c>
    </row>
    <row r="1039" spans="1:4" x14ac:dyDescent="0.35">
      <c r="A1039" t="str">
        <f>Type_Summary!A11</f>
        <v>1.10 Burns Care</v>
      </c>
      <c r="B1039">
        <f>Type_Summary!G11</f>
        <v>6</v>
      </c>
      <c r="C1039" t="s">
        <v>3126</v>
      </c>
      <c r="D1039">
        <v>11</v>
      </c>
    </row>
    <row r="1040" spans="1:4" x14ac:dyDescent="0.35">
      <c r="A1040" t="str">
        <f>Type_Summary!A12</f>
        <v xml:space="preserve">1.11 Smaller, Remote And Rural </v>
      </c>
      <c r="B1040">
        <f>Type_Summary!G12</f>
        <v>6</v>
      </c>
      <c r="C1040" t="s">
        <v>3126</v>
      </c>
      <c r="D1040">
        <v>12</v>
      </c>
    </row>
    <row r="1041" spans="1:4" x14ac:dyDescent="0.35">
      <c r="A1041" t="str">
        <f>Type_Summary!A13</f>
        <v>1.12 Enhanced Care</v>
      </c>
      <c r="B1041">
        <f>Type_Summary!G13</f>
        <v>12</v>
      </c>
      <c r="C1041" t="s">
        <v>3126</v>
      </c>
      <c r="D1041">
        <v>13</v>
      </c>
    </row>
    <row r="1042" spans="1:4" x14ac:dyDescent="0.35">
      <c r="A1042" t="str">
        <f>Type_Summary!A14</f>
        <v>1.13 Interaction With Other Ser</v>
      </c>
      <c r="B1042">
        <f>Type_Summary!G14</f>
        <v>8</v>
      </c>
      <c r="C1042" t="s">
        <v>3126</v>
      </c>
      <c r="D1042">
        <v>14</v>
      </c>
    </row>
    <row r="1043" spans="1:4" x14ac:dyDescent="0.35">
      <c r="A1043" t="str">
        <f>Type_Summary!A15</f>
        <v>1.14 Prolonged Mechanical Venti</v>
      </c>
      <c r="B1043">
        <f>Type_Summary!G15</f>
        <v>4</v>
      </c>
      <c r="C1043" t="s">
        <v>3126</v>
      </c>
      <c r="D1043">
        <v>15</v>
      </c>
    </row>
    <row r="1044" spans="1:4" x14ac:dyDescent="0.35">
      <c r="A1044" t="str">
        <f>Type_Summary!A16</f>
        <v>1.15 Critical Care Networks</v>
      </c>
      <c r="B1044">
        <f>Type_Summary!G16</f>
        <v>8</v>
      </c>
      <c r="C1044" t="s">
        <v>3126</v>
      </c>
      <c r="D1044">
        <v>16</v>
      </c>
    </row>
    <row r="1045" spans="1:4" x14ac:dyDescent="0.35">
      <c r="A1045" t="str">
        <f>Type_Summary!A17</f>
        <v>1.16 Commissioning (England)</v>
      </c>
      <c r="B1045">
        <f>Type_Summary!G17</f>
        <v>7</v>
      </c>
      <c r="C1045" t="s">
        <v>3126</v>
      </c>
      <c r="D1045">
        <v>17</v>
      </c>
    </row>
    <row r="1046" spans="1:4" x14ac:dyDescent="0.35">
      <c r="A1046" t="str">
        <f>Type_Summary!A18</f>
        <v>1.17 Commissioning (Scotland, W</v>
      </c>
      <c r="B1046">
        <f>Type_Summary!G18</f>
        <v>5</v>
      </c>
      <c r="C1046" t="s">
        <v>3126</v>
      </c>
      <c r="D1046">
        <v>18</v>
      </c>
    </row>
    <row r="1047" spans="1:4" x14ac:dyDescent="0.35">
      <c r="A1047" t="str">
        <f>Type_Summary!A19</f>
        <v>2.1 Consultant Staffing</v>
      </c>
      <c r="B1047">
        <f>Type_Summary!G19</f>
        <v>11</v>
      </c>
      <c r="C1047" t="s">
        <v>3126</v>
      </c>
      <c r="D1047">
        <v>19</v>
      </c>
    </row>
    <row r="1048" spans="1:4" x14ac:dyDescent="0.35">
      <c r="A1048" t="str">
        <f>Type_Summary!A20</f>
        <v>2.2 Non-Consultant Medical Doct</v>
      </c>
      <c r="B1048">
        <f>Type_Summary!G20</f>
        <v>6</v>
      </c>
      <c r="C1048" t="s">
        <v>3126</v>
      </c>
      <c r="D1048">
        <v>20</v>
      </c>
    </row>
    <row r="1049" spans="1:4" x14ac:dyDescent="0.35">
      <c r="A1049" t="str">
        <f>Type_Summary!A21</f>
        <v>2.3 Advanced Critical Care Prac</v>
      </c>
      <c r="B1049">
        <f>Type_Summary!G21</f>
        <v>8</v>
      </c>
      <c r="C1049" t="s">
        <v>3126</v>
      </c>
      <c r="D1049">
        <v>21</v>
      </c>
    </row>
    <row r="1050" spans="1:4" x14ac:dyDescent="0.35">
      <c r="A1050" t="str">
        <f>Type_Summary!A22</f>
        <v xml:space="preserve">2.4 On-Site Medical Doctor And </v>
      </c>
      <c r="B1050">
        <f>Type_Summary!G22</f>
        <v>7</v>
      </c>
      <c r="C1050" t="s">
        <v>3126</v>
      </c>
      <c r="D1050">
        <v>22</v>
      </c>
    </row>
    <row r="1051" spans="1:4" x14ac:dyDescent="0.35">
      <c r="A1051" t="str">
        <f>Type_Summary!A23</f>
        <v>2.5 Registered Nurse Staffing</v>
      </c>
      <c r="B1051">
        <f>Type_Summary!G23</f>
        <v>15</v>
      </c>
      <c r="C1051" t="s">
        <v>3126</v>
      </c>
      <c r="D1051">
        <v>23</v>
      </c>
    </row>
    <row r="1052" spans="1:4" x14ac:dyDescent="0.35">
      <c r="A1052" t="str">
        <f>Type_Summary!A24</f>
        <v xml:space="preserve">2.6 Registered Nurse Associate </v>
      </c>
      <c r="B1052">
        <f>Type_Summary!G24</f>
        <v>8</v>
      </c>
      <c r="C1052" t="s">
        <v>3126</v>
      </c>
      <c r="D1052">
        <v>24</v>
      </c>
    </row>
    <row r="1053" spans="1:4" x14ac:dyDescent="0.35">
      <c r="A1053" t="str">
        <f>Type_Summary!A25</f>
        <v>2.7 Pharmacy Team</v>
      </c>
      <c r="B1053">
        <f>Type_Summary!G25</f>
        <v>8</v>
      </c>
      <c r="C1053" t="s">
        <v>3126</v>
      </c>
      <c r="D1053">
        <v>25</v>
      </c>
    </row>
    <row r="1054" spans="1:4" x14ac:dyDescent="0.35">
      <c r="A1054" t="str">
        <f>Type_Summary!A26</f>
        <v>2.8 Physiotherapists</v>
      </c>
      <c r="B1054">
        <f>Type_Summary!G26</f>
        <v>9</v>
      </c>
      <c r="C1054" t="s">
        <v>3126</v>
      </c>
      <c r="D1054">
        <v>26</v>
      </c>
    </row>
    <row r="1055" spans="1:4" x14ac:dyDescent="0.35">
      <c r="A1055" t="str">
        <f>Type_Summary!A27</f>
        <v>2.9 Dietitians</v>
      </c>
      <c r="B1055">
        <f>Type_Summary!G27</f>
        <v>9</v>
      </c>
      <c r="C1055" t="s">
        <v>3126</v>
      </c>
      <c r="D1055">
        <v>27</v>
      </c>
    </row>
    <row r="1056" spans="1:4" x14ac:dyDescent="0.35">
      <c r="A1056" t="str">
        <f>Type_Summary!A28</f>
        <v>2.10 Speech &amp; Language Therapis</v>
      </c>
      <c r="B1056">
        <f>Type_Summary!G28</f>
        <v>10</v>
      </c>
      <c r="C1056" t="s">
        <v>3126</v>
      </c>
      <c r="D1056">
        <v>28</v>
      </c>
    </row>
    <row r="1057" spans="1:4" x14ac:dyDescent="0.35">
      <c r="A1057" t="str">
        <f>Type_Summary!A29</f>
        <v>2.11 Occupational Therapists</v>
      </c>
      <c r="B1057">
        <f>Type_Summary!G29</f>
        <v>7</v>
      </c>
      <c r="C1057" t="s">
        <v>3126</v>
      </c>
      <c r="D1057">
        <v>29</v>
      </c>
    </row>
    <row r="1058" spans="1:4" x14ac:dyDescent="0.35">
      <c r="A1058" t="str">
        <f>Type_Summary!A30</f>
        <v>2.12 Practitioner Psychologists</v>
      </c>
      <c r="B1058">
        <f>Type_Summary!G30</f>
        <v>5</v>
      </c>
      <c r="C1058" t="s">
        <v>3126</v>
      </c>
      <c r="D1058">
        <v>30</v>
      </c>
    </row>
    <row r="1059" spans="1:4" x14ac:dyDescent="0.35">
      <c r="A1059" t="str">
        <f>Type_Summary!A31</f>
        <v>2.13 Healthcare Scientists Spec</v>
      </c>
      <c r="B1059">
        <f>Type_Summary!G31</f>
        <v>4</v>
      </c>
      <c r="C1059" t="s">
        <v>3126</v>
      </c>
      <c r="D1059">
        <v>31</v>
      </c>
    </row>
    <row r="1060" spans="1:4" x14ac:dyDescent="0.35">
      <c r="A1060" t="str">
        <f>Type_Summary!A32</f>
        <v>2.14 Support Staff</v>
      </c>
      <c r="B1060">
        <f>Type_Summary!G32</f>
        <v>9</v>
      </c>
      <c r="C1060" t="s">
        <v>3126</v>
      </c>
      <c r="D1060">
        <v>32</v>
      </c>
    </row>
    <row r="1061" spans="1:4" x14ac:dyDescent="0.35">
      <c r="A1061" t="str">
        <f>Type_Summary!A33</f>
        <v xml:space="preserve">2.15 Induction, Return To Work </v>
      </c>
      <c r="B1061">
        <f>Type_Summary!G33</f>
        <v>9</v>
      </c>
      <c r="C1061" t="s">
        <v>3126</v>
      </c>
      <c r="D1061">
        <v>33</v>
      </c>
    </row>
    <row r="1062" spans="1:4" x14ac:dyDescent="0.35">
      <c r="A1062" t="str">
        <f>Type_Summary!A34</f>
        <v xml:space="preserve">2.16 Professional Development, </v>
      </c>
      <c r="B1062">
        <f>Type_Summary!G34</f>
        <v>18</v>
      </c>
      <c r="C1062" t="s">
        <v>3126</v>
      </c>
      <c r="D1062">
        <v>34</v>
      </c>
    </row>
    <row r="1063" spans="1:4" x14ac:dyDescent="0.35">
      <c r="A1063" t="str">
        <f>Type_Summary!A35</f>
        <v>2.17 Staff Wellbeing</v>
      </c>
      <c r="B1063">
        <f>Type_Summary!G35</f>
        <v>6</v>
      </c>
      <c r="C1063" t="s">
        <v>3126</v>
      </c>
      <c r="D1063">
        <v>35</v>
      </c>
    </row>
    <row r="1064" spans="1:4" x14ac:dyDescent="0.35">
      <c r="A1064" t="str">
        <f>Type_Summary!A36</f>
        <v>2.18 Equity, Diversity And Incl</v>
      </c>
      <c r="B1064">
        <f>Type_Summary!G36</f>
        <v>2</v>
      </c>
      <c r="C1064" t="s">
        <v>3126</v>
      </c>
      <c r="D1064">
        <v>36</v>
      </c>
    </row>
    <row r="1065" spans="1:4" x14ac:dyDescent="0.35">
      <c r="A1065" t="str">
        <f>Type_Summary!A37</f>
        <v>3.1 Standardised Care Of The Cr</v>
      </c>
      <c r="B1065">
        <f>Type_Summary!G37</f>
        <v>10</v>
      </c>
      <c r="C1065" t="s">
        <v>3126</v>
      </c>
      <c r="D1065">
        <v>37</v>
      </c>
    </row>
    <row r="1066" spans="1:4" x14ac:dyDescent="0.35">
      <c r="A1066" t="str">
        <f>Type_Summary!A38</f>
        <v>3.2 Admission, Discharge And Ha</v>
      </c>
      <c r="B1066">
        <f>Type_Summary!G38</f>
        <v>13</v>
      </c>
      <c r="C1066" t="s">
        <v>3126</v>
      </c>
      <c r="D1066">
        <v>38</v>
      </c>
    </row>
    <row r="1067" spans="1:4" x14ac:dyDescent="0.35">
      <c r="A1067" t="str">
        <f>Type_Summary!A39</f>
        <v>3.3 Involving, Supporting And R</v>
      </c>
      <c r="B1067">
        <f>Type_Summary!G39</f>
        <v>8</v>
      </c>
      <c r="C1067" t="s">
        <v>3126</v>
      </c>
      <c r="D1067">
        <v>39</v>
      </c>
    </row>
    <row r="1068" spans="1:4" x14ac:dyDescent="0.35">
      <c r="A1068" t="str">
        <f>Type_Summary!A40</f>
        <v>3.4 Involving And Caring For Pa</v>
      </c>
      <c r="B1068">
        <f>Type_Summary!G40</f>
        <v>6</v>
      </c>
      <c r="C1068" t="s">
        <v>3126</v>
      </c>
      <c r="D1068">
        <v>40</v>
      </c>
    </row>
    <row r="1069" spans="1:4" x14ac:dyDescent="0.35">
      <c r="A1069" t="str">
        <f>Type_Summary!A41</f>
        <v>3.5 Airway Management</v>
      </c>
      <c r="B1069">
        <f>Type_Summary!G41</f>
        <v>12</v>
      </c>
      <c r="C1069" t="s">
        <v>3126</v>
      </c>
      <c r="D1069">
        <v>41</v>
      </c>
    </row>
    <row r="1070" spans="1:4" x14ac:dyDescent="0.35">
      <c r="A1070" t="str">
        <f>Type_Summary!A42</f>
        <v>3.6 Respiratory Support</v>
      </c>
      <c r="B1070">
        <f>Type_Summary!G42</f>
        <v>8</v>
      </c>
      <c r="C1070" t="s">
        <v>3126</v>
      </c>
      <c r="D1070">
        <v>42</v>
      </c>
    </row>
    <row r="1071" spans="1:4" x14ac:dyDescent="0.35">
      <c r="A1071" t="str">
        <f>Type_Summary!A43</f>
        <v>3.7 Cardiovascular Support</v>
      </c>
      <c r="B1071">
        <f>Type_Summary!G43</f>
        <v>2</v>
      </c>
      <c r="C1071" t="s">
        <v>3126</v>
      </c>
      <c r="D1071">
        <v>43</v>
      </c>
    </row>
    <row r="1072" spans="1:4" x14ac:dyDescent="0.35">
      <c r="A1072" t="str">
        <f>Type_Summary!A44</f>
        <v>3.8 Renal Support</v>
      </c>
      <c r="B1072">
        <f>Type_Summary!G44</f>
        <v>6</v>
      </c>
      <c r="C1072" t="s">
        <v>3126</v>
      </c>
      <c r="D1072">
        <v>44</v>
      </c>
    </row>
    <row r="1073" spans="1:4" x14ac:dyDescent="0.35">
      <c r="A1073" t="str">
        <f>Type_Summary!A45</f>
        <v>3.9 Gastrointestinal Support An</v>
      </c>
      <c r="B1073">
        <f>Type_Summary!G45</f>
        <v>7</v>
      </c>
      <c r="C1073" t="s">
        <v>3126</v>
      </c>
      <c r="D1073">
        <v>45</v>
      </c>
    </row>
    <row r="1074" spans="1:4" x14ac:dyDescent="0.35">
      <c r="A1074" t="str">
        <f>Type_Summary!A46</f>
        <v>3.10 Liver Support</v>
      </c>
      <c r="B1074">
        <f>Type_Summary!G46</f>
        <v>4</v>
      </c>
      <c r="C1074" t="s">
        <v>3126</v>
      </c>
      <c r="D1074">
        <v>46</v>
      </c>
    </row>
    <row r="1075" spans="1:4" x14ac:dyDescent="0.35">
      <c r="A1075" t="str">
        <f>Type_Summary!A47</f>
        <v>3.11 Neurological Support</v>
      </c>
      <c r="B1075">
        <f>Type_Summary!G47</f>
        <v>5</v>
      </c>
      <c r="C1075" t="s">
        <v>3126</v>
      </c>
      <c r="D1075">
        <v>47</v>
      </c>
    </row>
    <row r="1076" spans="1:4" x14ac:dyDescent="0.35">
      <c r="A1076" t="str">
        <f>Type_Summary!A48</f>
        <v>3.12 Infection Control</v>
      </c>
      <c r="B1076">
        <f>Type_Summary!G48</f>
        <v>7</v>
      </c>
      <c r="C1076" t="s">
        <v>3126</v>
      </c>
      <c r="D1076">
        <v>48</v>
      </c>
    </row>
    <row r="1077" spans="1:4" x14ac:dyDescent="0.35">
      <c r="A1077" t="str">
        <f>Type_Summary!A49</f>
        <v>3.13 Major Trauma</v>
      </c>
      <c r="B1077">
        <f>Type_Summary!G49</f>
        <v>4</v>
      </c>
      <c r="C1077" t="s">
        <v>3126</v>
      </c>
      <c r="D1077">
        <v>49</v>
      </c>
    </row>
    <row r="1078" spans="1:4" x14ac:dyDescent="0.35">
      <c r="A1078" t="str">
        <f>Type_Summary!A50</f>
        <v>3.14 Inter- And Intra- Hospital</v>
      </c>
      <c r="B1078">
        <f>Type_Summary!G50</f>
        <v>6</v>
      </c>
      <c r="C1078" t="s">
        <v>3126</v>
      </c>
      <c r="D1078">
        <v>50</v>
      </c>
    </row>
    <row r="1079" spans="1:4" x14ac:dyDescent="0.35">
      <c r="A1079" t="str">
        <f>Type_Summary!A51</f>
        <v xml:space="preserve">3.15 Legal Aspects Of Capacity </v>
      </c>
      <c r="B1079">
        <f>Type_Summary!G51</f>
        <v>5</v>
      </c>
      <c r="C1079" t="s">
        <v>3126</v>
      </c>
      <c r="D1079">
        <v>51</v>
      </c>
    </row>
    <row r="1080" spans="1:4" x14ac:dyDescent="0.35">
      <c r="A1080" t="str">
        <f>Type_Summary!A52</f>
        <v>3.16 Managing Acute Behavioural</v>
      </c>
      <c r="B1080">
        <f>Type_Summary!G52</f>
        <v>11</v>
      </c>
      <c r="C1080" t="s">
        <v>3126</v>
      </c>
      <c r="D1080">
        <v>52</v>
      </c>
    </row>
    <row r="1081" spans="1:4" x14ac:dyDescent="0.35">
      <c r="A1081" t="str">
        <f>Type_Summary!A53</f>
        <v>3.17 Care Of The Chronically Cr</v>
      </c>
      <c r="B1081">
        <f>Type_Summary!G53</f>
        <v>6</v>
      </c>
      <c r="C1081" t="s">
        <v>3126</v>
      </c>
      <c r="D1081">
        <v>53</v>
      </c>
    </row>
    <row r="1082" spans="1:4" x14ac:dyDescent="0.35">
      <c r="A1082" t="str">
        <f>Type_Summary!A54</f>
        <v>3.18 Care Of The Critically Ill</v>
      </c>
      <c r="B1082">
        <f>Type_Summary!G54</f>
        <v>5</v>
      </c>
      <c r="C1082" t="s">
        <v>3126</v>
      </c>
      <c r="D1082">
        <v>54</v>
      </c>
    </row>
    <row r="1083" spans="1:4" x14ac:dyDescent="0.35">
      <c r="A1083" t="str">
        <f>Type_Summary!A55</f>
        <v>3.19 Care Of The Critically Ill</v>
      </c>
      <c r="B1083">
        <f>Type_Summary!G55</f>
        <v>9</v>
      </c>
      <c r="C1083" t="s">
        <v>3126</v>
      </c>
      <c r="D1083">
        <v>55</v>
      </c>
    </row>
    <row r="1084" spans="1:4" x14ac:dyDescent="0.35">
      <c r="A1084" t="str">
        <f>Type_Summary!A56</f>
        <v>3.20 Rehabilitation</v>
      </c>
      <c r="B1084">
        <f>Type_Summary!G56</f>
        <v>8</v>
      </c>
      <c r="C1084" t="s">
        <v>3126</v>
      </c>
      <c r="D1084">
        <v>56</v>
      </c>
    </row>
    <row r="1085" spans="1:4" x14ac:dyDescent="0.35">
      <c r="A1085" t="str">
        <f>Type_Summary!A57</f>
        <v>3.21 Outpatient Follow-Up</v>
      </c>
      <c r="B1085">
        <f>Type_Summary!G57</f>
        <v>6</v>
      </c>
      <c r="C1085" t="s">
        <v>3126</v>
      </c>
      <c r="D1085">
        <v>57</v>
      </c>
    </row>
    <row r="1086" spans="1:4" x14ac:dyDescent="0.35">
      <c r="A1086" t="str">
        <f>Type_Summary!A58</f>
        <v>3.22 Care At The End Of Life</v>
      </c>
      <c r="B1086">
        <f>Type_Summary!G58</f>
        <v>9</v>
      </c>
      <c r="C1086" t="s">
        <v>3126</v>
      </c>
      <c r="D1086">
        <v>58</v>
      </c>
    </row>
    <row r="1087" spans="1:4" x14ac:dyDescent="0.35">
      <c r="A1087" t="str">
        <f>Type_Summary!A59</f>
        <v>3.23 Organ And Tissue Donation</v>
      </c>
      <c r="B1087">
        <f>Type_Summary!G59</f>
        <v>5</v>
      </c>
      <c r="C1087" t="s">
        <v>3126</v>
      </c>
      <c r="D1087">
        <v>59</v>
      </c>
    </row>
    <row r="1088" spans="1:4" x14ac:dyDescent="0.35">
      <c r="A1088" t="str">
        <f>Type_Summary!A60</f>
        <v>4.1 Research</v>
      </c>
      <c r="B1088">
        <f>Type_Summary!G60</f>
        <v>1</v>
      </c>
      <c r="C1088" t="s">
        <v>3126</v>
      </c>
      <c r="D1088">
        <v>60</v>
      </c>
    </row>
    <row r="1089" spans="1:4" x14ac:dyDescent="0.35">
      <c r="A1089" t="str">
        <f>Type_Summary!A61</f>
        <v>4.2 Audit And Quality Improveme</v>
      </c>
      <c r="B1089">
        <f>Type_Summary!G61</f>
        <v>5</v>
      </c>
      <c r="C1089" t="s">
        <v>3126</v>
      </c>
      <c r="D1089">
        <v>61</v>
      </c>
    </row>
    <row r="1090" spans="1:4" x14ac:dyDescent="0.35">
      <c r="A1090" t="str">
        <f>Type_Summary!A62</f>
        <v>4.3 Clinical Governance</v>
      </c>
      <c r="B1090">
        <f>Type_Summary!G62</f>
        <v>10</v>
      </c>
      <c r="C1090" t="s">
        <v>3126</v>
      </c>
      <c r="D1090">
        <v>62</v>
      </c>
    </row>
    <row r="1091" spans="1:4" x14ac:dyDescent="0.35">
      <c r="A1091" t="str">
        <f>Type_Summary!A63</f>
        <v>4.4 Patient Safety Standards</v>
      </c>
      <c r="B1091">
        <f>Type_Summary!G63</f>
        <v>9</v>
      </c>
      <c r="C1091" t="s">
        <v>3126</v>
      </c>
      <c r="D1091">
        <v>63</v>
      </c>
    </row>
    <row r="1092" spans="1:4" x14ac:dyDescent="0.35">
      <c r="A1092" t="str">
        <f>Type_Summary!A64</f>
        <v>4.5 Environmental Sustainabilit</v>
      </c>
      <c r="B1092">
        <f>Type_Summary!G64</f>
        <v>4</v>
      </c>
      <c r="C1092" t="s">
        <v>3126</v>
      </c>
      <c r="D1092">
        <v>64</v>
      </c>
    </row>
    <row r="1093" spans="1:4" x14ac:dyDescent="0.35">
      <c r="A1093" t="str">
        <f>Type_Summary!A65</f>
        <v>5.1 Capacity Management</v>
      </c>
      <c r="B1093">
        <f>Type_Summary!G65</f>
        <v>11</v>
      </c>
      <c r="C1093" t="s">
        <v>3126</v>
      </c>
      <c r="D1093">
        <v>65</v>
      </c>
    </row>
    <row r="1094" spans="1:4" x14ac:dyDescent="0.35">
      <c r="A1094" t="str">
        <f>Type_Summary!A66</f>
        <v>5.2 Surge And Business Continui</v>
      </c>
      <c r="B1094">
        <f>Type_Summary!G66</f>
        <v>5</v>
      </c>
      <c r="C1094" t="s">
        <v>3126</v>
      </c>
      <c r="D1094">
        <v>66</v>
      </c>
    </row>
    <row r="1095" spans="1:4" x14ac:dyDescent="0.35">
      <c r="A1095" t="str">
        <f>Type_Summary!A67</f>
        <v>5.3 Major Incidents</v>
      </c>
      <c r="B1095">
        <f>Type_Summary!G67</f>
        <v>5</v>
      </c>
      <c r="C1095" t="s">
        <v>3126</v>
      </c>
      <c r="D1095">
        <v>67</v>
      </c>
    </row>
    <row r="1096" spans="1:4" x14ac:dyDescent="0.35">
      <c r="A1096" t="str">
        <f>Type_Summary!A68</f>
        <v>5.4 High Consequence Infectious</v>
      </c>
      <c r="B1096">
        <f>Type_Summary!G68</f>
        <v>3</v>
      </c>
      <c r="C1096" t="s">
        <v>3126</v>
      </c>
      <c r="D1096">
        <v>68</v>
      </c>
    </row>
    <row r="1097" spans="1:4" x14ac:dyDescent="0.35">
      <c r="A1097" t="str">
        <f>Type_Summary!A69</f>
        <v>5.5 Fire And Evacuation</v>
      </c>
      <c r="B1097">
        <f>Type_Summary!G69</f>
        <v>7</v>
      </c>
      <c r="C1097" t="s">
        <v>3126</v>
      </c>
      <c r="D1097">
        <v>69</v>
      </c>
    </row>
    <row r="1098" spans="1:4" x14ac:dyDescent="0.35">
      <c r="A1098" t="str">
        <f>_Lists!A5</f>
        <v>Not applicable</v>
      </c>
      <c r="B1098">
        <f>_Lists!G5</f>
        <v>0</v>
      </c>
      <c r="C1098" t="s">
        <v>3127</v>
      </c>
      <c r="D1098">
        <v>5</v>
      </c>
    </row>
    <row r="1099" spans="1:4" x14ac:dyDescent="0.35">
      <c r="A1099" t="str">
        <f>_Lookup!A5</f>
        <v>Cheshire and Mersey</v>
      </c>
      <c r="B1099">
        <f>_Lookup!G5</f>
        <v>0</v>
      </c>
      <c r="C1099" t="s">
        <v>3128</v>
      </c>
      <c r="D1099">
        <v>5</v>
      </c>
    </row>
    <row r="1100" spans="1:4" x14ac:dyDescent="0.35">
      <c r="A1100" t="str">
        <f>_Lookup!A6</f>
        <v>Cheshire and Mersey</v>
      </c>
      <c r="B1100">
        <f>_Lookup!G6</f>
        <v>0</v>
      </c>
      <c r="C1100" t="s">
        <v>3128</v>
      </c>
      <c r="D1100">
        <v>6</v>
      </c>
    </row>
    <row r="1101" spans="1:4" x14ac:dyDescent="0.35">
      <c r="A1101" t="str">
        <f>_Lookup!A7</f>
        <v>Cheshire and Mersey</v>
      </c>
      <c r="B1101">
        <f>_Lookup!G7</f>
        <v>0</v>
      </c>
      <c r="C1101" t="s">
        <v>3128</v>
      </c>
      <c r="D1101">
        <v>7</v>
      </c>
    </row>
    <row r="1102" spans="1:4" x14ac:dyDescent="0.35">
      <c r="A1102" t="str">
        <f>_Lookup!A8</f>
        <v>Cheshire and Mersey</v>
      </c>
      <c r="B1102">
        <f>_Lookup!G8</f>
        <v>0</v>
      </c>
      <c r="C1102" t="s">
        <v>3128</v>
      </c>
      <c r="D1102">
        <v>8</v>
      </c>
    </row>
    <row r="1103" spans="1:4" x14ac:dyDescent="0.35">
      <c r="A1103" t="str">
        <f>_Lookup!A9</f>
        <v>Cheshire and Mersey</v>
      </c>
      <c r="B1103">
        <f>_Lookup!G9</f>
        <v>0</v>
      </c>
      <c r="C1103" t="s">
        <v>3128</v>
      </c>
      <c r="D1103">
        <v>9</v>
      </c>
    </row>
    <row r="1104" spans="1:4" x14ac:dyDescent="0.35">
      <c r="A1104" t="str">
        <f>_Lookup!A10</f>
        <v>Cheshire and Mersey</v>
      </c>
      <c r="B1104">
        <f>_Lookup!G10</f>
        <v>0</v>
      </c>
      <c r="C1104" t="s">
        <v>3128</v>
      </c>
      <c r="D1104">
        <v>10</v>
      </c>
    </row>
    <row r="1105" spans="1:4" x14ac:dyDescent="0.35">
      <c r="A1105" t="str">
        <f>_Lookup!A11</f>
        <v>Cheshire and Mersey</v>
      </c>
      <c r="B1105">
        <f>_Lookup!G11</f>
        <v>0</v>
      </c>
      <c r="C1105" t="s">
        <v>3128</v>
      </c>
      <c r="D1105">
        <v>11</v>
      </c>
    </row>
    <row r="1106" spans="1:4" x14ac:dyDescent="0.35">
      <c r="A1106" t="str">
        <f>_Lookup!A12</f>
        <v>Cheshire and Mersey</v>
      </c>
      <c r="B1106">
        <f>_Lookup!G12</f>
        <v>0</v>
      </c>
      <c r="C1106" t="s">
        <v>3128</v>
      </c>
      <c r="D1106">
        <v>12</v>
      </c>
    </row>
    <row r="1107" spans="1:4" x14ac:dyDescent="0.35">
      <c r="A1107" t="str">
        <f>_Lookup!A13</f>
        <v>East Midlands</v>
      </c>
      <c r="B1107">
        <f>_Lookup!G13</f>
        <v>0</v>
      </c>
      <c r="C1107" t="s">
        <v>3128</v>
      </c>
      <c r="D1107">
        <v>13</v>
      </c>
    </row>
    <row r="1108" spans="1:4" x14ac:dyDescent="0.35">
      <c r="A1108" t="str">
        <f>_Lookup!A14</f>
        <v>East Midlands</v>
      </c>
      <c r="B1108">
        <f>_Lookup!G14</f>
        <v>0</v>
      </c>
      <c r="C1108" t="s">
        <v>3128</v>
      </c>
      <c r="D1108">
        <v>14</v>
      </c>
    </row>
    <row r="1109" spans="1:4" x14ac:dyDescent="0.35">
      <c r="A1109" t="str">
        <f>_Lookup!A15</f>
        <v>East Midlands</v>
      </c>
      <c r="B1109">
        <f>_Lookup!G15</f>
        <v>0</v>
      </c>
      <c r="C1109" t="s">
        <v>3128</v>
      </c>
      <c r="D1109">
        <v>15</v>
      </c>
    </row>
    <row r="1110" spans="1:4" x14ac:dyDescent="0.35">
      <c r="A1110" t="str">
        <f>_Lookup!A16</f>
        <v>East Midlands</v>
      </c>
      <c r="B1110">
        <f>_Lookup!G16</f>
        <v>0</v>
      </c>
      <c r="C1110" t="s">
        <v>3128</v>
      </c>
      <c r="D1110">
        <v>16</v>
      </c>
    </row>
    <row r="1111" spans="1:4" x14ac:dyDescent="0.35">
      <c r="A1111" t="str">
        <f>_Lookup!A17</f>
        <v>East Midlands</v>
      </c>
      <c r="B1111">
        <f>_Lookup!G17</f>
        <v>0</v>
      </c>
      <c r="C1111" t="s">
        <v>3128</v>
      </c>
      <c r="D1111">
        <v>17</v>
      </c>
    </row>
    <row r="1112" spans="1:4" x14ac:dyDescent="0.35">
      <c r="A1112" t="str">
        <f>_Lookup!A18</f>
        <v>East Midlands</v>
      </c>
      <c r="B1112">
        <f>_Lookup!G18</f>
        <v>0</v>
      </c>
      <c r="C1112" t="s">
        <v>3128</v>
      </c>
      <c r="D1112">
        <v>18</v>
      </c>
    </row>
    <row r="1113" spans="1:4" x14ac:dyDescent="0.35">
      <c r="A1113" t="str">
        <f>_Lookup!A19</f>
        <v>East Midlands</v>
      </c>
      <c r="B1113">
        <f>_Lookup!G19</f>
        <v>0</v>
      </c>
      <c r="C1113" t="s">
        <v>3128</v>
      </c>
      <c r="D1113">
        <v>19</v>
      </c>
    </row>
    <row r="1114" spans="1:4" x14ac:dyDescent="0.35">
      <c r="A1114" t="str">
        <f>_Lookup!A20</f>
        <v>East Midlands</v>
      </c>
      <c r="B1114">
        <f>_Lookup!G20</f>
        <v>0</v>
      </c>
      <c r="C1114" t="s">
        <v>3128</v>
      </c>
      <c r="D1114">
        <v>20</v>
      </c>
    </row>
    <row r="1115" spans="1:4" x14ac:dyDescent="0.35">
      <c r="A1115" t="str">
        <f>_Lookup!A21</f>
        <v>East Midlands</v>
      </c>
      <c r="B1115">
        <f>_Lookup!G21</f>
        <v>0</v>
      </c>
      <c r="C1115" t="s">
        <v>3128</v>
      </c>
      <c r="D1115">
        <v>21</v>
      </c>
    </row>
    <row r="1116" spans="1:4" x14ac:dyDescent="0.35">
      <c r="A1116" t="str">
        <f>_Lookup!A22</f>
        <v>East Midlands</v>
      </c>
      <c r="B1116">
        <f>_Lookup!G22</f>
        <v>0</v>
      </c>
      <c r="C1116" t="s">
        <v>3128</v>
      </c>
      <c r="D1116">
        <v>22</v>
      </c>
    </row>
    <row r="1117" spans="1:4" x14ac:dyDescent="0.35">
      <c r="A1117" t="str">
        <f>_Lookup!A23</f>
        <v>East Midlands</v>
      </c>
      <c r="B1117">
        <f>_Lookup!G23</f>
        <v>0</v>
      </c>
      <c r="C1117" t="s">
        <v>3128</v>
      </c>
      <c r="D1117">
        <v>23</v>
      </c>
    </row>
    <row r="1118" spans="1:4" x14ac:dyDescent="0.35">
      <c r="A1118" t="str">
        <f>_Lookup!A24</f>
        <v>East Midlands</v>
      </c>
      <c r="B1118">
        <f>_Lookup!G24</f>
        <v>0</v>
      </c>
      <c r="C1118" t="s">
        <v>3128</v>
      </c>
      <c r="D1118">
        <v>24</v>
      </c>
    </row>
    <row r="1119" spans="1:4" x14ac:dyDescent="0.35">
      <c r="A1119" t="str">
        <f>_Lookup!A25</f>
        <v>East Midlands</v>
      </c>
      <c r="B1119">
        <f>_Lookup!G25</f>
        <v>0</v>
      </c>
      <c r="C1119" t="s">
        <v>3128</v>
      </c>
      <c r="D1119">
        <v>25</v>
      </c>
    </row>
    <row r="1120" spans="1:4" x14ac:dyDescent="0.35">
      <c r="A1120" t="str">
        <f>_Lookup!A26</f>
        <v>East Midlands</v>
      </c>
      <c r="B1120">
        <f>_Lookup!G26</f>
        <v>0</v>
      </c>
      <c r="C1120" t="s">
        <v>3128</v>
      </c>
      <c r="D1120">
        <v>26</v>
      </c>
    </row>
    <row r="1121" spans="1:4" x14ac:dyDescent="0.35">
      <c r="A1121" t="str">
        <f>_Lookup!A27</f>
        <v>East of England</v>
      </c>
      <c r="B1121">
        <f>_Lookup!G27</f>
        <v>0</v>
      </c>
      <c r="C1121" t="s">
        <v>3128</v>
      </c>
      <c r="D1121">
        <v>27</v>
      </c>
    </row>
    <row r="1122" spans="1:4" x14ac:dyDescent="0.35">
      <c r="A1122" t="str">
        <f>_Lookup!A28</f>
        <v>East of England</v>
      </c>
      <c r="B1122">
        <f>_Lookup!G28</f>
        <v>0</v>
      </c>
      <c r="C1122" t="s">
        <v>3128</v>
      </c>
      <c r="D1122">
        <v>28</v>
      </c>
    </row>
    <row r="1123" spans="1:4" x14ac:dyDescent="0.35">
      <c r="A1123" t="str">
        <f>_Lookup!A29</f>
        <v>East of England</v>
      </c>
      <c r="B1123">
        <f>_Lookup!G29</f>
        <v>0</v>
      </c>
      <c r="C1123" t="s">
        <v>3128</v>
      </c>
      <c r="D1123">
        <v>29</v>
      </c>
    </row>
    <row r="1124" spans="1:4" x14ac:dyDescent="0.35">
      <c r="A1124" t="str">
        <f>_Lookup!A30</f>
        <v>East of England</v>
      </c>
      <c r="B1124">
        <f>_Lookup!G30</f>
        <v>0</v>
      </c>
      <c r="C1124" t="s">
        <v>3128</v>
      </c>
      <c r="D1124">
        <v>30</v>
      </c>
    </row>
    <row r="1125" spans="1:4" x14ac:dyDescent="0.35">
      <c r="A1125" t="str">
        <f>_Lookup!A31</f>
        <v>East of England</v>
      </c>
      <c r="B1125">
        <f>_Lookup!G31</f>
        <v>0</v>
      </c>
      <c r="C1125" t="s">
        <v>3128</v>
      </c>
      <c r="D1125">
        <v>31</v>
      </c>
    </row>
    <row r="1126" spans="1:4" x14ac:dyDescent="0.35">
      <c r="A1126" t="str">
        <f>_Lookup!A32</f>
        <v>East of England</v>
      </c>
      <c r="B1126">
        <f>_Lookup!G32</f>
        <v>0</v>
      </c>
      <c r="C1126" t="s">
        <v>3128</v>
      </c>
      <c r="D1126">
        <v>32</v>
      </c>
    </row>
    <row r="1127" spans="1:4" x14ac:dyDescent="0.35">
      <c r="A1127" t="str">
        <f>_Lookup!A33</f>
        <v>East of England</v>
      </c>
      <c r="B1127">
        <f>_Lookup!G33</f>
        <v>0</v>
      </c>
      <c r="C1127" t="s">
        <v>3128</v>
      </c>
      <c r="D1127">
        <v>33</v>
      </c>
    </row>
    <row r="1128" spans="1:4" x14ac:dyDescent="0.35">
      <c r="A1128" t="str">
        <f>_Lookup!A34</f>
        <v>East of England</v>
      </c>
      <c r="B1128">
        <f>_Lookup!G34</f>
        <v>0</v>
      </c>
      <c r="C1128" t="s">
        <v>3128</v>
      </c>
      <c r="D1128">
        <v>34</v>
      </c>
    </row>
    <row r="1129" spans="1:4" x14ac:dyDescent="0.35">
      <c r="A1129" t="str">
        <f>_Lookup!A35</f>
        <v>East of England</v>
      </c>
      <c r="B1129">
        <f>_Lookup!G35</f>
        <v>0</v>
      </c>
      <c r="C1129" t="s">
        <v>3128</v>
      </c>
      <c r="D1129">
        <v>35</v>
      </c>
    </row>
    <row r="1130" spans="1:4" x14ac:dyDescent="0.35">
      <c r="A1130" t="str">
        <f>_Lookup!A36</f>
        <v>East of England</v>
      </c>
      <c r="B1130">
        <f>_Lookup!G36</f>
        <v>0</v>
      </c>
      <c r="C1130" t="s">
        <v>3128</v>
      </c>
      <c r="D1130">
        <v>36</v>
      </c>
    </row>
    <row r="1131" spans="1:4" x14ac:dyDescent="0.35">
      <c r="A1131" t="str">
        <f>_Lookup!A37</f>
        <v>East of England</v>
      </c>
      <c r="B1131">
        <f>_Lookup!G37</f>
        <v>0</v>
      </c>
      <c r="C1131" t="s">
        <v>3128</v>
      </c>
      <c r="D1131">
        <v>37</v>
      </c>
    </row>
    <row r="1132" spans="1:4" x14ac:dyDescent="0.35">
      <c r="A1132" t="str">
        <f>_Lookup!A38</f>
        <v>East of England</v>
      </c>
      <c r="B1132">
        <f>_Lookup!G38</f>
        <v>0</v>
      </c>
      <c r="C1132" t="s">
        <v>3128</v>
      </c>
      <c r="D1132">
        <v>38</v>
      </c>
    </row>
    <row r="1133" spans="1:4" x14ac:dyDescent="0.35">
      <c r="A1133" t="str">
        <f>_Lookup!A39</f>
        <v>East of England</v>
      </c>
      <c r="B1133">
        <f>_Lookup!G39</f>
        <v>0</v>
      </c>
      <c r="C1133" t="s">
        <v>3128</v>
      </c>
      <c r="D1133">
        <v>39</v>
      </c>
    </row>
    <row r="1134" spans="1:4" x14ac:dyDescent="0.35">
      <c r="A1134" t="str">
        <f>_Lookup!A40</f>
        <v>East of England</v>
      </c>
      <c r="B1134">
        <f>_Lookup!G40</f>
        <v>0</v>
      </c>
      <c r="C1134" t="s">
        <v>3128</v>
      </c>
      <c r="D1134">
        <v>40</v>
      </c>
    </row>
    <row r="1135" spans="1:4" x14ac:dyDescent="0.35">
      <c r="A1135" t="str">
        <f>_Lookup!A41</f>
        <v>East of England</v>
      </c>
      <c r="B1135">
        <f>_Lookup!G41</f>
        <v>0</v>
      </c>
      <c r="C1135" t="s">
        <v>3128</v>
      </c>
      <c r="D1135">
        <v>41</v>
      </c>
    </row>
    <row r="1136" spans="1:4" x14ac:dyDescent="0.35">
      <c r="A1136" t="str">
        <f>_Lookup!A42</f>
        <v>East of England</v>
      </c>
      <c r="B1136">
        <f>_Lookup!G42</f>
        <v>0</v>
      </c>
      <c r="C1136" t="s">
        <v>3128</v>
      </c>
      <c r="D1136">
        <v>42</v>
      </c>
    </row>
    <row r="1137" spans="1:4" x14ac:dyDescent="0.35">
      <c r="A1137" t="str">
        <f>_Lookup!A43</f>
        <v>East of England</v>
      </c>
      <c r="B1137">
        <f>_Lookup!G43</f>
        <v>0</v>
      </c>
      <c r="C1137" t="s">
        <v>3128</v>
      </c>
      <c r="D1137">
        <v>43</v>
      </c>
    </row>
    <row r="1138" spans="1:4" x14ac:dyDescent="0.35">
      <c r="A1138" t="str">
        <f>_Lookup!A44</f>
        <v>East of England</v>
      </c>
      <c r="B1138">
        <f>_Lookup!G44</f>
        <v>0</v>
      </c>
      <c r="C1138" t="s">
        <v>3128</v>
      </c>
      <c r="D1138">
        <v>44</v>
      </c>
    </row>
    <row r="1139" spans="1:4" x14ac:dyDescent="0.35">
      <c r="A1139" t="str">
        <f>_Lookup!A45</f>
        <v>East of England</v>
      </c>
      <c r="B1139">
        <f>_Lookup!G45</f>
        <v>0</v>
      </c>
      <c r="C1139" t="s">
        <v>3128</v>
      </c>
      <c r="D1139">
        <v>45</v>
      </c>
    </row>
    <row r="1140" spans="1:4" x14ac:dyDescent="0.35">
      <c r="A1140" t="str">
        <f>_Lookup!A46</f>
        <v>East of England</v>
      </c>
      <c r="B1140">
        <f>_Lookup!G46</f>
        <v>0</v>
      </c>
      <c r="C1140" t="s">
        <v>3128</v>
      </c>
      <c r="D1140">
        <v>46</v>
      </c>
    </row>
    <row r="1141" spans="1:4" x14ac:dyDescent="0.35">
      <c r="A1141" t="str">
        <f>_Lookup!A47</f>
        <v>Greater Manchester</v>
      </c>
      <c r="B1141">
        <f>_Lookup!G47</f>
        <v>0</v>
      </c>
      <c r="C1141" t="s">
        <v>3128</v>
      </c>
      <c r="D1141">
        <v>47</v>
      </c>
    </row>
    <row r="1142" spans="1:4" x14ac:dyDescent="0.35">
      <c r="A1142" t="str">
        <f>_Lookup!A48</f>
        <v>Greater Manchester</v>
      </c>
      <c r="B1142">
        <f>_Lookup!G48</f>
        <v>0</v>
      </c>
      <c r="C1142" t="s">
        <v>3128</v>
      </c>
      <c r="D1142">
        <v>48</v>
      </c>
    </row>
    <row r="1143" spans="1:4" x14ac:dyDescent="0.35">
      <c r="A1143" t="str">
        <f>_Lookup!A49</f>
        <v>Greater Manchester</v>
      </c>
      <c r="B1143">
        <f>_Lookup!G49</f>
        <v>0</v>
      </c>
      <c r="C1143" t="s">
        <v>3128</v>
      </c>
      <c r="D1143">
        <v>49</v>
      </c>
    </row>
    <row r="1144" spans="1:4" x14ac:dyDescent="0.35">
      <c r="A1144" t="str">
        <f>_Lookup!A50</f>
        <v>Greater Manchester</v>
      </c>
      <c r="B1144">
        <f>_Lookup!G50</f>
        <v>0</v>
      </c>
      <c r="C1144" t="s">
        <v>3128</v>
      </c>
      <c r="D1144">
        <v>50</v>
      </c>
    </row>
    <row r="1145" spans="1:4" x14ac:dyDescent="0.35">
      <c r="A1145" t="str">
        <f>_Lookup!A51</f>
        <v>Greater Manchester</v>
      </c>
      <c r="B1145">
        <f>_Lookup!G51</f>
        <v>0</v>
      </c>
      <c r="C1145" t="s">
        <v>3128</v>
      </c>
      <c r="D1145">
        <v>51</v>
      </c>
    </row>
    <row r="1146" spans="1:4" x14ac:dyDescent="0.35">
      <c r="A1146" t="str">
        <f>_Lookup!A52</f>
        <v>Greater Manchester</v>
      </c>
      <c r="B1146">
        <f>_Lookup!G52</f>
        <v>0</v>
      </c>
      <c r="C1146" t="s">
        <v>3128</v>
      </c>
      <c r="D1146">
        <v>52</v>
      </c>
    </row>
    <row r="1147" spans="1:4" x14ac:dyDescent="0.35">
      <c r="A1147" t="str">
        <f>_Lookup!A53</f>
        <v>Greater Manchester</v>
      </c>
      <c r="B1147">
        <f>_Lookup!G53</f>
        <v>0</v>
      </c>
      <c r="C1147" t="s">
        <v>3128</v>
      </c>
      <c r="D1147">
        <v>53</v>
      </c>
    </row>
    <row r="1148" spans="1:4" x14ac:dyDescent="0.35">
      <c r="A1148" t="str">
        <f>_Lookup!A54</f>
        <v>Greater Manchester</v>
      </c>
      <c r="B1148">
        <f>_Lookup!G54</f>
        <v>0</v>
      </c>
      <c r="C1148" t="s">
        <v>3128</v>
      </c>
      <c r="D1148">
        <v>54</v>
      </c>
    </row>
    <row r="1149" spans="1:4" x14ac:dyDescent="0.35">
      <c r="A1149" t="str">
        <f>_Lookup!A55</f>
        <v>Greater Manchester</v>
      </c>
      <c r="B1149">
        <f>_Lookup!G55</f>
        <v>0</v>
      </c>
      <c r="C1149" t="s">
        <v>3128</v>
      </c>
      <c r="D1149">
        <v>55</v>
      </c>
    </row>
    <row r="1150" spans="1:4" x14ac:dyDescent="0.35">
      <c r="A1150" t="str">
        <f>_Lookup!A56</f>
        <v>Greater Manchester</v>
      </c>
      <c r="B1150">
        <f>_Lookup!G56</f>
        <v>0</v>
      </c>
      <c r="C1150" t="s">
        <v>3128</v>
      </c>
      <c r="D1150">
        <v>56</v>
      </c>
    </row>
    <row r="1151" spans="1:4" x14ac:dyDescent="0.35">
      <c r="A1151" t="str">
        <f>_Lookup!A57</f>
        <v>Greater Manchester</v>
      </c>
      <c r="B1151">
        <f>_Lookup!G57</f>
        <v>0</v>
      </c>
      <c r="C1151" t="s">
        <v>3128</v>
      </c>
      <c r="D1151">
        <v>57</v>
      </c>
    </row>
    <row r="1152" spans="1:4" x14ac:dyDescent="0.35">
      <c r="A1152" t="str">
        <f>_Lookup!A58</f>
        <v>Greater Manchester</v>
      </c>
      <c r="B1152">
        <f>_Lookup!G58</f>
        <v>0</v>
      </c>
      <c r="C1152" t="s">
        <v>3128</v>
      </c>
      <c r="D1152">
        <v>58</v>
      </c>
    </row>
    <row r="1153" spans="1:4" x14ac:dyDescent="0.35">
      <c r="A1153" t="str">
        <f>_Lookup!A59</f>
        <v>Greater Manchester</v>
      </c>
      <c r="B1153">
        <f>_Lookup!G59</f>
        <v>0</v>
      </c>
      <c r="C1153" t="s">
        <v>3128</v>
      </c>
      <c r="D1153">
        <v>59</v>
      </c>
    </row>
    <row r="1154" spans="1:4" x14ac:dyDescent="0.35">
      <c r="A1154" t="str">
        <f>_Lookup!A60</f>
        <v>Greater Manchester</v>
      </c>
      <c r="B1154">
        <f>_Lookup!G60</f>
        <v>0</v>
      </c>
      <c r="C1154" t="s">
        <v>3128</v>
      </c>
      <c r="D1154">
        <v>60</v>
      </c>
    </row>
    <row r="1155" spans="1:4" x14ac:dyDescent="0.35">
      <c r="A1155" t="str">
        <f>_Lookup!A61</f>
        <v>Kent, Surrey &amp; Sussex</v>
      </c>
      <c r="B1155">
        <f>_Lookup!G61</f>
        <v>0</v>
      </c>
      <c r="C1155" t="s">
        <v>3128</v>
      </c>
      <c r="D1155">
        <v>61</v>
      </c>
    </row>
    <row r="1156" spans="1:4" x14ac:dyDescent="0.35">
      <c r="A1156" t="str">
        <f>_Lookup!A62</f>
        <v>Kent, Surrey &amp; Sussex</v>
      </c>
      <c r="B1156">
        <f>_Lookup!G62</f>
        <v>0</v>
      </c>
      <c r="C1156" t="s">
        <v>3128</v>
      </c>
      <c r="D1156">
        <v>62</v>
      </c>
    </row>
    <row r="1157" spans="1:4" x14ac:dyDescent="0.35">
      <c r="A1157" t="str">
        <f>_Lookup!A63</f>
        <v>Kent, Surrey &amp; Sussex</v>
      </c>
      <c r="B1157">
        <f>_Lookup!G63</f>
        <v>0</v>
      </c>
      <c r="C1157" t="s">
        <v>3128</v>
      </c>
      <c r="D1157">
        <v>63</v>
      </c>
    </row>
    <row r="1158" spans="1:4" x14ac:dyDescent="0.35">
      <c r="A1158" t="str">
        <f>_Lookup!A64</f>
        <v>Kent, Surrey &amp; Sussex</v>
      </c>
      <c r="B1158">
        <f>_Lookup!G64</f>
        <v>0</v>
      </c>
      <c r="C1158" t="s">
        <v>3128</v>
      </c>
      <c r="D1158">
        <v>64</v>
      </c>
    </row>
    <row r="1159" spans="1:4" x14ac:dyDescent="0.35">
      <c r="A1159" t="str">
        <f>_Lookup!A65</f>
        <v>Kent, Surrey &amp; Sussex</v>
      </c>
      <c r="B1159">
        <f>_Lookup!G65</f>
        <v>0</v>
      </c>
      <c r="C1159" t="s">
        <v>3128</v>
      </c>
      <c r="D1159">
        <v>65</v>
      </c>
    </row>
    <row r="1160" spans="1:4" x14ac:dyDescent="0.35">
      <c r="A1160" t="str">
        <f>_Lookup!A66</f>
        <v>Kent, Surrey &amp; Sussex</v>
      </c>
      <c r="B1160">
        <f>_Lookup!G66</f>
        <v>0</v>
      </c>
      <c r="C1160" t="s">
        <v>3128</v>
      </c>
      <c r="D1160">
        <v>66</v>
      </c>
    </row>
    <row r="1161" spans="1:4" x14ac:dyDescent="0.35">
      <c r="A1161" t="str">
        <f>_Lookup!A67</f>
        <v>Kent, Surrey &amp; Sussex</v>
      </c>
      <c r="B1161">
        <f>_Lookup!G67</f>
        <v>0</v>
      </c>
      <c r="C1161" t="s">
        <v>3128</v>
      </c>
      <c r="D1161">
        <v>67</v>
      </c>
    </row>
    <row r="1162" spans="1:4" x14ac:dyDescent="0.35">
      <c r="A1162" t="str">
        <f>_Lookup!A68</f>
        <v>Kent, Surrey &amp; Sussex</v>
      </c>
      <c r="B1162">
        <f>_Lookup!G68</f>
        <v>0</v>
      </c>
      <c r="C1162" t="s">
        <v>3128</v>
      </c>
      <c r="D1162">
        <v>68</v>
      </c>
    </row>
    <row r="1163" spans="1:4" x14ac:dyDescent="0.35">
      <c r="A1163" t="str">
        <f>_Lookup!A69</f>
        <v>Kent, Surrey &amp; Sussex</v>
      </c>
      <c r="B1163">
        <f>_Lookup!G69</f>
        <v>0</v>
      </c>
      <c r="C1163" t="s">
        <v>3128</v>
      </c>
      <c r="D1163">
        <v>69</v>
      </c>
    </row>
    <row r="1164" spans="1:4" x14ac:dyDescent="0.35">
      <c r="A1164" t="str">
        <f>_Lookup!A70</f>
        <v>Kent, Surrey &amp; Sussex</v>
      </c>
      <c r="B1164">
        <f>_Lookup!G70</f>
        <v>0</v>
      </c>
      <c r="C1164" t="s">
        <v>3128</v>
      </c>
      <c r="D1164">
        <v>70</v>
      </c>
    </row>
    <row r="1165" spans="1:4" x14ac:dyDescent="0.35">
      <c r="A1165" t="str">
        <f>_Lookup!A71</f>
        <v>Kent, Surrey &amp; Sussex</v>
      </c>
      <c r="B1165">
        <f>_Lookup!G71</f>
        <v>0</v>
      </c>
      <c r="C1165" t="s">
        <v>3128</v>
      </c>
      <c r="D1165">
        <v>71</v>
      </c>
    </row>
    <row r="1166" spans="1:4" x14ac:dyDescent="0.35">
      <c r="A1166" t="str">
        <f>_Lookup!A72</f>
        <v>Kent, Surrey &amp; Sussex</v>
      </c>
      <c r="B1166">
        <f>_Lookup!G72</f>
        <v>0</v>
      </c>
      <c r="C1166" t="s">
        <v>3128</v>
      </c>
      <c r="D1166">
        <v>72</v>
      </c>
    </row>
    <row r="1167" spans="1:4" x14ac:dyDescent="0.35">
      <c r="A1167" t="str">
        <f>_Lookup!A73</f>
        <v>Kent, Surrey &amp; Sussex</v>
      </c>
      <c r="B1167">
        <f>_Lookup!G73</f>
        <v>0</v>
      </c>
      <c r="C1167" t="s">
        <v>3128</v>
      </c>
      <c r="D1167">
        <v>73</v>
      </c>
    </row>
    <row r="1168" spans="1:4" x14ac:dyDescent="0.35">
      <c r="A1168" t="str">
        <f>_Lookup!A74</f>
        <v>Kent, Surrey &amp; Sussex</v>
      </c>
      <c r="B1168">
        <f>_Lookup!G74</f>
        <v>0</v>
      </c>
      <c r="C1168" t="s">
        <v>3128</v>
      </c>
      <c r="D1168">
        <v>74</v>
      </c>
    </row>
    <row r="1169" spans="1:4" x14ac:dyDescent="0.35">
      <c r="A1169" t="str">
        <f>_Lookup!A75</f>
        <v>Kent, Surrey &amp; Sussex</v>
      </c>
      <c r="B1169">
        <f>_Lookup!G75</f>
        <v>0</v>
      </c>
      <c r="C1169" t="s">
        <v>3128</v>
      </c>
      <c r="D1169">
        <v>75</v>
      </c>
    </row>
    <row r="1170" spans="1:4" x14ac:dyDescent="0.35">
      <c r="A1170" t="str">
        <f>_Lookup!A76</f>
        <v>Kent, Surrey &amp; Sussex</v>
      </c>
      <c r="B1170">
        <f>_Lookup!G76</f>
        <v>0</v>
      </c>
      <c r="C1170" t="s">
        <v>3128</v>
      </c>
      <c r="D1170">
        <v>76</v>
      </c>
    </row>
    <row r="1171" spans="1:4" x14ac:dyDescent="0.35">
      <c r="A1171" t="str">
        <f>_Lookup!A77</f>
        <v>Kent, Surrey &amp; Sussex</v>
      </c>
      <c r="B1171">
        <f>_Lookup!G77</f>
        <v>0</v>
      </c>
      <c r="C1171" t="s">
        <v>3128</v>
      </c>
      <c r="D1171">
        <v>77</v>
      </c>
    </row>
    <row r="1172" spans="1:4" x14ac:dyDescent="0.35">
      <c r="A1172" t="str">
        <f>_Lookup!A78</f>
        <v>Kent, Surrey &amp; Sussex</v>
      </c>
      <c r="B1172">
        <f>_Lookup!G78</f>
        <v>0</v>
      </c>
      <c r="C1172" t="s">
        <v>3128</v>
      </c>
      <c r="D1172">
        <v>78</v>
      </c>
    </row>
    <row r="1173" spans="1:4" x14ac:dyDescent="0.35">
      <c r="A1173" t="str">
        <f>_Lookup!A79</f>
        <v>Kent, Surrey &amp; Sussex</v>
      </c>
      <c r="B1173">
        <f>_Lookup!G79</f>
        <v>0</v>
      </c>
      <c r="C1173" t="s">
        <v>3128</v>
      </c>
      <c r="D1173">
        <v>79</v>
      </c>
    </row>
    <row r="1174" spans="1:4" x14ac:dyDescent="0.35">
      <c r="A1174" t="str">
        <f>_Lookup!A80</f>
        <v>Lancashire and South Cumbria</v>
      </c>
      <c r="B1174">
        <f>_Lookup!G80</f>
        <v>0</v>
      </c>
      <c r="C1174" t="s">
        <v>3128</v>
      </c>
      <c r="D1174">
        <v>80</v>
      </c>
    </row>
    <row r="1175" spans="1:4" x14ac:dyDescent="0.35">
      <c r="A1175" t="str">
        <f>_Lookup!A81</f>
        <v>Lancashire and South Cumbria</v>
      </c>
      <c r="B1175">
        <f>_Lookup!G81</f>
        <v>0</v>
      </c>
      <c r="C1175" t="s">
        <v>3128</v>
      </c>
      <c r="D1175">
        <v>81</v>
      </c>
    </row>
    <row r="1176" spans="1:4" x14ac:dyDescent="0.35">
      <c r="A1176" t="str">
        <f>_Lookup!A82</f>
        <v>Lancashire and South Cumbria</v>
      </c>
      <c r="B1176">
        <f>_Lookup!G82</f>
        <v>0</v>
      </c>
      <c r="C1176" t="s">
        <v>3128</v>
      </c>
      <c r="D1176">
        <v>82</v>
      </c>
    </row>
    <row r="1177" spans="1:4" x14ac:dyDescent="0.35">
      <c r="A1177" t="str">
        <f>_Lookup!A83</f>
        <v>Lancashire and South Cumbria</v>
      </c>
      <c r="B1177">
        <f>_Lookup!G83</f>
        <v>0</v>
      </c>
      <c r="C1177" t="s">
        <v>3128</v>
      </c>
      <c r="D1177">
        <v>83</v>
      </c>
    </row>
    <row r="1178" spans="1:4" x14ac:dyDescent="0.35">
      <c r="A1178" t="str">
        <f>_Lookup!A84</f>
        <v>Lancashire and South Cumbria</v>
      </c>
      <c r="B1178">
        <f>_Lookup!G84</f>
        <v>0</v>
      </c>
      <c r="C1178" t="s">
        <v>3128</v>
      </c>
      <c r="D1178">
        <v>84</v>
      </c>
    </row>
    <row r="1179" spans="1:4" x14ac:dyDescent="0.35">
      <c r="A1179" t="str">
        <f>_Lookup!A85</f>
        <v>Lancashire and South Cumbria</v>
      </c>
      <c r="B1179">
        <f>_Lookup!G85</f>
        <v>0</v>
      </c>
      <c r="C1179" t="s">
        <v>3128</v>
      </c>
      <c r="D1179">
        <v>85</v>
      </c>
    </row>
    <row r="1180" spans="1:4" x14ac:dyDescent="0.35">
      <c r="A1180" t="str">
        <f>_Lookup!A86</f>
        <v>London - North Central</v>
      </c>
      <c r="B1180">
        <f>_Lookup!G86</f>
        <v>0</v>
      </c>
      <c r="C1180" t="s">
        <v>3128</v>
      </c>
      <c r="D1180">
        <v>86</v>
      </c>
    </row>
    <row r="1181" spans="1:4" x14ac:dyDescent="0.35">
      <c r="A1181" t="str">
        <f>_Lookup!A87</f>
        <v>London - North Central</v>
      </c>
      <c r="B1181">
        <f>_Lookup!G87</f>
        <v>0</v>
      </c>
      <c r="C1181" t="s">
        <v>3128</v>
      </c>
      <c r="D1181">
        <v>87</v>
      </c>
    </row>
    <row r="1182" spans="1:4" x14ac:dyDescent="0.35">
      <c r="A1182" t="str">
        <f>_Lookup!A88</f>
        <v>London - North Central</v>
      </c>
      <c r="B1182">
        <f>_Lookup!G88</f>
        <v>0</v>
      </c>
      <c r="C1182" t="s">
        <v>3128</v>
      </c>
      <c r="D1182">
        <v>88</v>
      </c>
    </row>
    <row r="1183" spans="1:4" x14ac:dyDescent="0.35">
      <c r="A1183" t="str">
        <f>_Lookup!A89</f>
        <v>London - North Central</v>
      </c>
      <c r="B1183">
        <f>_Lookup!G89</f>
        <v>0</v>
      </c>
      <c r="C1183" t="s">
        <v>3128</v>
      </c>
      <c r="D1183">
        <v>89</v>
      </c>
    </row>
    <row r="1184" spans="1:4" x14ac:dyDescent="0.35">
      <c r="A1184" t="str">
        <f>_Lookup!A90</f>
        <v>London - North East</v>
      </c>
      <c r="B1184">
        <f>_Lookup!G90</f>
        <v>0</v>
      </c>
      <c r="C1184" t="s">
        <v>3128</v>
      </c>
      <c r="D1184">
        <v>90</v>
      </c>
    </row>
    <row r="1185" spans="1:4" x14ac:dyDescent="0.35">
      <c r="A1185" t="str">
        <f>_Lookup!A91</f>
        <v>London - North East</v>
      </c>
      <c r="B1185">
        <f>_Lookup!G91</f>
        <v>0</v>
      </c>
      <c r="C1185" t="s">
        <v>3128</v>
      </c>
      <c r="D1185">
        <v>91</v>
      </c>
    </row>
    <row r="1186" spans="1:4" x14ac:dyDescent="0.35">
      <c r="A1186" t="str">
        <f>_Lookup!A92</f>
        <v>London - North East</v>
      </c>
      <c r="B1186">
        <f>_Lookup!G92</f>
        <v>0</v>
      </c>
      <c r="C1186" t="s">
        <v>3128</v>
      </c>
      <c r="D1186">
        <v>92</v>
      </c>
    </row>
    <row r="1187" spans="1:4" x14ac:dyDescent="0.35">
      <c r="A1187" t="str">
        <f>_Lookup!A93</f>
        <v>London - North East</v>
      </c>
      <c r="B1187">
        <f>_Lookup!G93</f>
        <v>0</v>
      </c>
      <c r="C1187" t="s">
        <v>3128</v>
      </c>
      <c r="D1187">
        <v>93</v>
      </c>
    </row>
    <row r="1188" spans="1:4" x14ac:dyDescent="0.35">
      <c r="A1188" t="str">
        <f>_Lookup!A94</f>
        <v>London - North East</v>
      </c>
      <c r="B1188">
        <f>_Lookup!G94</f>
        <v>0</v>
      </c>
      <c r="C1188" t="s">
        <v>3128</v>
      </c>
      <c r="D1188">
        <v>94</v>
      </c>
    </row>
    <row r="1189" spans="1:4" x14ac:dyDescent="0.35">
      <c r="A1189" t="str">
        <f>_Lookup!A95</f>
        <v>London - North East</v>
      </c>
      <c r="B1189">
        <f>_Lookup!G95</f>
        <v>0</v>
      </c>
      <c r="C1189" t="s">
        <v>3128</v>
      </c>
      <c r="D1189">
        <v>95</v>
      </c>
    </row>
    <row r="1190" spans="1:4" x14ac:dyDescent="0.35">
      <c r="A1190" t="str">
        <f>_Lookup!A96</f>
        <v>London - North West</v>
      </c>
      <c r="B1190">
        <f>_Lookup!G96</f>
        <v>0</v>
      </c>
      <c r="C1190" t="s">
        <v>3128</v>
      </c>
      <c r="D1190">
        <v>96</v>
      </c>
    </row>
    <row r="1191" spans="1:4" x14ac:dyDescent="0.35">
      <c r="A1191" t="str">
        <f>_Lookup!A97</f>
        <v>London - North West</v>
      </c>
      <c r="B1191">
        <f>_Lookup!G97</f>
        <v>0</v>
      </c>
      <c r="C1191" t="s">
        <v>3128</v>
      </c>
      <c r="D1191">
        <v>97</v>
      </c>
    </row>
    <row r="1192" spans="1:4" x14ac:dyDescent="0.35">
      <c r="A1192" t="str">
        <f>_Lookup!A98</f>
        <v>London - North West</v>
      </c>
      <c r="B1192">
        <f>_Lookup!G98</f>
        <v>0</v>
      </c>
      <c r="C1192" t="s">
        <v>3128</v>
      </c>
      <c r="D1192">
        <v>98</v>
      </c>
    </row>
    <row r="1193" spans="1:4" x14ac:dyDescent="0.35">
      <c r="A1193" t="str">
        <f>_Lookup!A99</f>
        <v>London - North West</v>
      </c>
      <c r="B1193">
        <f>_Lookup!G99</f>
        <v>0</v>
      </c>
      <c r="C1193" t="s">
        <v>3128</v>
      </c>
      <c r="D1193">
        <v>99</v>
      </c>
    </row>
    <row r="1194" spans="1:4" x14ac:dyDescent="0.35">
      <c r="A1194" t="str">
        <f>_Lookup!A100</f>
        <v>London - North West</v>
      </c>
      <c r="B1194">
        <f>_Lookup!G100</f>
        <v>0</v>
      </c>
      <c r="C1194" t="s">
        <v>3128</v>
      </c>
      <c r="D1194">
        <v>100</v>
      </c>
    </row>
    <row r="1195" spans="1:4" x14ac:dyDescent="0.35">
      <c r="A1195" t="str">
        <f>_Lookup!A101</f>
        <v>London - North West</v>
      </c>
      <c r="B1195">
        <f>_Lookup!G101</f>
        <v>0</v>
      </c>
      <c r="C1195" t="s">
        <v>3128</v>
      </c>
      <c r="D1195">
        <v>101</v>
      </c>
    </row>
    <row r="1196" spans="1:4" x14ac:dyDescent="0.35">
      <c r="A1196" t="str">
        <f>_Lookup!A102</f>
        <v>London - North West</v>
      </c>
      <c r="B1196">
        <f>_Lookup!G102</f>
        <v>0</v>
      </c>
      <c r="C1196" t="s">
        <v>3128</v>
      </c>
      <c r="D1196">
        <v>102</v>
      </c>
    </row>
    <row r="1197" spans="1:4" x14ac:dyDescent="0.35">
      <c r="A1197" t="str">
        <f>_Lookup!A103</f>
        <v>London - North West</v>
      </c>
      <c r="B1197">
        <f>_Lookup!G103</f>
        <v>0</v>
      </c>
      <c r="C1197" t="s">
        <v>3128</v>
      </c>
      <c r="D1197">
        <v>103</v>
      </c>
    </row>
    <row r="1198" spans="1:4" x14ac:dyDescent="0.35">
      <c r="A1198" t="str">
        <f>_Lookup!A104</f>
        <v>London - South East</v>
      </c>
      <c r="B1198">
        <f>_Lookup!G104</f>
        <v>0</v>
      </c>
      <c r="C1198" t="s">
        <v>3128</v>
      </c>
      <c r="D1198">
        <v>104</v>
      </c>
    </row>
    <row r="1199" spans="1:4" x14ac:dyDescent="0.35">
      <c r="A1199" t="str">
        <f>_Lookup!A105</f>
        <v>London - South East</v>
      </c>
      <c r="B1199">
        <f>_Lookup!G105</f>
        <v>0</v>
      </c>
      <c r="C1199" t="s">
        <v>3128</v>
      </c>
      <c r="D1199">
        <v>105</v>
      </c>
    </row>
    <row r="1200" spans="1:4" x14ac:dyDescent="0.35">
      <c r="A1200" t="str">
        <f>_Lookup!A106</f>
        <v>London - South East</v>
      </c>
      <c r="B1200">
        <f>_Lookup!G106</f>
        <v>0</v>
      </c>
      <c r="C1200" t="s">
        <v>3128</v>
      </c>
      <c r="D1200">
        <v>106</v>
      </c>
    </row>
    <row r="1201" spans="1:4" x14ac:dyDescent="0.35">
      <c r="A1201" t="str">
        <f>_Lookup!A107</f>
        <v>London - South East</v>
      </c>
      <c r="B1201">
        <f>_Lookup!G107</f>
        <v>0</v>
      </c>
      <c r="C1201" t="s">
        <v>3128</v>
      </c>
      <c r="D1201">
        <v>107</v>
      </c>
    </row>
    <row r="1202" spans="1:4" x14ac:dyDescent="0.35">
      <c r="A1202" t="str">
        <f>_Lookup!A108</f>
        <v>London - South East</v>
      </c>
      <c r="B1202">
        <f>_Lookup!G108</f>
        <v>0</v>
      </c>
      <c r="C1202" t="s">
        <v>3128</v>
      </c>
      <c r="D1202">
        <v>108</v>
      </c>
    </row>
    <row r="1203" spans="1:4" x14ac:dyDescent="0.35">
      <c r="A1203" t="str">
        <f>_Lookup!A109</f>
        <v>London - South East</v>
      </c>
      <c r="B1203">
        <f>_Lookup!G109</f>
        <v>0</v>
      </c>
      <c r="C1203" t="s">
        <v>3128</v>
      </c>
      <c r="D1203">
        <v>109</v>
      </c>
    </row>
    <row r="1204" spans="1:4" x14ac:dyDescent="0.35">
      <c r="A1204" t="str">
        <f>_Lookup!A110</f>
        <v>London - South East</v>
      </c>
      <c r="B1204">
        <f>_Lookup!G110</f>
        <v>0</v>
      </c>
      <c r="C1204" t="s">
        <v>3128</v>
      </c>
      <c r="D1204">
        <v>110</v>
      </c>
    </row>
    <row r="1205" spans="1:4" x14ac:dyDescent="0.35">
      <c r="A1205" t="str">
        <f>_Lookup!A111</f>
        <v>London - South West</v>
      </c>
      <c r="B1205">
        <f>_Lookup!G111</f>
        <v>0</v>
      </c>
      <c r="C1205" t="s">
        <v>3128</v>
      </c>
      <c r="D1205">
        <v>111</v>
      </c>
    </row>
    <row r="1206" spans="1:4" x14ac:dyDescent="0.35">
      <c r="A1206" t="str">
        <f>_Lookup!A112</f>
        <v>London - South West</v>
      </c>
      <c r="B1206">
        <f>_Lookup!G112</f>
        <v>0</v>
      </c>
      <c r="C1206" t="s">
        <v>3128</v>
      </c>
      <c r="D1206">
        <v>112</v>
      </c>
    </row>
    <row r="1207" spans="1:4" x14ac:dyDescent="0.35">
      <c r="A1207" t="str">
        <f>_Lookup!A113</f>
        <v>London - South West</v>
      </c>
      <c r="B1207">
        <f>_Lookup!G113</f>
        <v>0</v>
      </c>
      <c r="C1207" t="s">
        <v>3128</v>
      </c>
      <c r="D1207">
        <v>113</v>
      </c>
    </row>
    <row r="1208" spans="1:4" x14ac:dyDescent="0.35">
      <c r="A1208" t="str">
        <f>_Lookup!A114</f>
        <v>London - South West</v>
      </c>
      <c r="B1208">
        <f>_Lookup!G114</f>
        <v>0</v>
      </c>
      <c r="C1208" t="s">
        <v>3128</v>
      </c>
      <c r="D1208">
        <v>114</v>
      </c>
    </row>
    <row r="1209" spans="1:4" x14ac:dyDescent="0.35">
      <c r="A1209" t="str">
        <f>_Lookup!A115</f>
        <v>London - South West</v>
      </c>
      <c r="B1209">
        <f>_Lookup!G115</f>
        <v>0</v>
      </c>
      <c r="C1209" t="s">
        <v>3128</v>
      </c>
      <c r="D1209">
        <v>115</v>
      </c>
    </row>
    <row r="1210" spans="1:4" x14ac:dyDescent="0.35">
      <c r="A1210" t="str">
        <f>_Lookup!A116</f>
        <v>London - South West</v>
      </c>
      <c r="B1210">
        <f>_Lookup!G116</f>
        <v>0</v>
      </c>
      <c r="C1210" t="s">
        <v>3128</v>
      </c>
      <c r="D1210">
        <v>116</v>
      </c>
    </row>
    <row r="1211" spans="1:4" x14ac:dyDescent="0.35">
      <c r="A1211" t="str">
        <f>_Lookup!A117</f>
        <v>North East and Cumbria Locality</v>
      </c>
      <c r="B1211">
        <f>_Lookup!G117</f>
        <v>0</v>
      </c>
      <c r="C1211" t="s">
        <v>3128</v>
      </c>
      <c r="D1211">
        <v>117</v>
      </c>
    </row>
    <row r="1212" spans="1:4" x14ac:dyDescent="0.35">
      <c r="A1212" t="str">
        <f>_Lookup!A118</f>
        <v>North East and Cumbria Locality</v>
      </c>
      <c r="B1212">
        <f>_Lookup!G118</f>
        <v>0</v>
      </c>
      <c r="C1212" t="s">
        <v>3128</v>
      </c>
      <c r="D1212">
        <v>118</v>
      </c>
    </row>
    <row r="1213" spans="1:4" x14ac:dyDescent="0.35">
      <c r="A1213" t="str">
        <f>_Lookup!A119</f>
        <v>North East and Cumbria Locality</v>
      </c>
      <c r="B1213">
        <f>_Lookup!G119</f>
        <v>0</v>
      </c>
      <c r="C1213" t="s">
        <v>3128</v>
      </c>
      <c r="D1213">
        <v>119</v>
      </c>
    </row>
    <row r="1214" spans="1:4" x14ac:dyDescent="0.35">
      <c r="A1214" t="str">
        <f>_Lookup!A120</f>
        <v>North East and Cumbria Locality</v>
      </c>
      <c r="B1214">
        <f>_Lookup!G120</f>
        <v>0</v>
      </c>
      <c r="C1214" t="s">
        <v>3128</v>
      </c>
      <c r="D1214">
        <v>120</v>
      </c>
    </row>
    <row r="1215" spans="1:4" x14ac:dyDescent="0.35">
      <c r="A1215" t="str">
        <f>_Lookup!A121</f>
        <v>North East and Cumbria Locality</v>
      </c>
      <c r="B1215">
        <f>_Lookup!G121</f>
        <v>0</v>
      </c>
      <c r="C1215" t="s">
        <v>3128</v>
      </c>
      <c r="D1215">
        <v>121</v>
      </c>
    </row>
    <row r="1216" spans="1:4" x14ac:dyDescent="0.35">
      <c r="A1216" t="str">
        <f>_Lookup!A122</f>
        <v>North East and Cumbria Locality</v>
      </c>
      <c r="B1216">
        <f>_Lookup!G122</f>
        <v>0</v>
      </c>
      <c r="C1216" t="s">
        <v>3128</v>
      </c>
      <c r="D1216">
        <v>122</v>
      </c>
    </row>
    <row r="1217" spans="1:4" x14ac:dyDescent="0.35">
      <c r="A1217" t="str">
        <f>_Lookup!A123</f>
        <v>North East and Cumbria Locality</v>
      </c>
      <c r="B1217">
        <f>_Lookup!G123</f>
        <v>0</v>
      </c>
      <c r="C1217" t="s">
        <v>3128</v>
      </c>
      <c r="D1217">
        <v>123</v>
      </c>
    </row>
    <row r="1218" spans="1:4" x14ac:dyDescent="0.35">
      <c r="A1218" t="str">
        <f>_Lookup!A124</f>
        <v>North East and Cumbria Locality</v>
      </c>
      <c r="B1218">
        <f>_Lookup!G124</f>
        <v>0</v>
      </c>
      <c r="C1218" t="s">
        <v>3128</v>
      </c>
      <c r="D1218">
        <v>124</v>
      </c>
    </row>
    <row r="1219" spans="1:4" x14ac:dyDescent="0.35">
      <c r="A1219" t="str">
        <f>_Lookup!A125</f>
        <v>North East and Cumbria Locality</v>
      </c>
      <c r="B1219">
        <f>_Lookup!G125</f>
        <v>0</v>
      </c>
      <c r="C1219" t="s">
        <v>3128</v>
      </c>
      <c r="D1219">
        <v>125</v>
      </c>
    </row>
    <row r="1220" spans="1:4" x14ac:dyDescent="0.35">
      <c r="A1220" t="str">
        <f>_Lookup!A126</f>
        <v>North East and Cumbria Locality</v>
      </c>
      <c r="B1220">
        <f>_Lookup!G126</f>
        <v>0</v>
      </c>
      <c r="C1220" t="s">
        <v>3128</v>
      </c>
      <c r="D1220">
        <v>126</v>
      </c>
    </row>
    <row r="1221" spans="1:4" x14ac:dyDescent="0.35">
      <c r="A1221" t="str">
        <f>_Lookup!A127</f>
        <v>North Yorkshire and Humberside</v>
      </c>
      <c r="B1221">
        <f>_Lookup!G127</f>
        <v>0</v>
      </c>
      <c r="C1221" t="s">
        <v>3128</v>
      </c>
      <c r="D1221">
        <v>127</v>
      </c>
    </row>
    <row r="1222" spans="1:4" x14ac:dyDescent="0.35">
      <c r="A1222" t="str">
        <f>_Lookup!A128</f>
        <v>North Yorkshire and Humberside</v>
      </c>
      <c r="B1222">
        <f>_Lookup!G128</f>
        <v>0</v>
      </c>
      <c r="C1222" t="s">
        <v>3128</v>
      </c>
      <c r="D1222">
        <v>128</v>
      </c>
    </row>
    <row r="1223" spans="1:4" x14ac:dyDescent="0.35">
      <c r="A1223" t="str">
        <f>_Lookup!A129</f>
        <v>North Yorkshire and Humberside</v>
      </c>
      <c r="B1223">
        <f>_Lookup!G129</f>
        <v>0</v>
      </c>
      <c r="C1223" t="s">
        <v>3128</v>
      </c>
      <c r="D1223">
        <v>129</v>
      </c>
    </row>
    <row r="1224" spans="1:4" x14ac:dyDescent="0.35">
      <c r="A1224" t="str">
        <f>_Lookup!A130</f>
        <v>North Yorkshire and Humberside</v>
      </c>
      <c r="B1224">
        <f>_Lookup!G130</f>
        <v>0</v>
      </c>
      <c r="C1224" t="s">
        <v>3128</v>
      </c>
      <c r="D1224">
        <v>130</v>
      </c>
    </row>
    <row r="1225" spans="1:4" x14ac:dyDescent="0.35">
      <c r="A1225" t="str">
        <f>_Lookup!A131</f>
        <v>North Yorkshire and Humberside</v>
      </c>
      <c r="B1225">
        <f>_Lookup!G131</f>
        <v>0</v>
      </c>
      <c r="C1225" t="s">
        <v>3128</v>
      </c>
      <c r="D1225">
        <v>131</v>
      </c>
    </row>
    <row r="1226" spans="1:4" x14ac:dyDescent="0.35">
      <c r="A1226" t="str">
        <f>_Lookup!A132</f>
        <v>North Yorkshire and Humberside</v>
      </c>
      <c r="B1226">
        <f>_Lookup!G132</f>
        <v>0</v>
      </c>
      <c r="C1226" t="s">
        <v>3128</v>
      </c>
      <c r="D1226">
        <v>132</v>
      </c>
    </row>
    <row r="1227" spans="1:4" x14ac:dyDescent="0.35">
      <c r="A1227" t="str">
        <f>_Lookup!A133</f>
        <v>South West</v>
      </c>
      <c r="B1227">
        <f>_Lookup!G133</f>
        <v>0</v>
      </c>
      <c r="C1227" t="s">
        <v>3128</v>
      </c>
      <c r="D1227">
        <v>133</v>
      </c>
    </row>
    <row r="1228" spans="1:4" x14ac:dyDescent="0.35">
      <c r="A1228" t="str">
        <f>_Lookup!A134</f>
        <v>South West</v>
      </c>
      <c r="B1228">
        <f>_Lookup!G134</f>
        <v>0</v>
      </c>
      <c r="C1228" t="s">
        <v>3128</v>
      </c>
      <c r="D1228">
        <v>134</v>
      </c>
    </row>
    <row r="1229" spans="1:4" x14ac:dyDescent="0.35">
      <c r="A1229" t="str">
        <f>_Lookup!A135</f>
        <v>South West</v>
      </c>
      <c r="B1229">
        <f>_Lookup!G135</f>
        <v>0</v>
      </c>
      <c r="C1229" t="s">
        <v>3128</v>
      </c>
      <c r="D1229">
        <v>135</v>
      </c>
    </row>
    <row r="1230" spans="1:4" x14ac:dyDescent="0.35">
      <c r="A1230" t="str">
        <f>_Lookup!A136</f>
        <v>South West</v>
      </c>
      <c r="B1230">
        <f>_Lookup!G136</f>
        <v>0</v>
      </c>
      <c r="C1230" t="s">
        <v>3128</v>
      </c>
      <c r="D1230">
        <v>136</v>
      </c>
    </row>
    <row r="1231" spans="1:4" x14ac:dyDescent="0.35">
      <c r="A1231" t="str">
        <f>_Lookup!A137</f>
        <v>South West</v>
      </c>
      <c r="B1231">
        <f>_Lookup!G137</f>
        <v>0</v>
      </c>
      <c r="C1231" t="s">
        <v>3128</v>
      </c>
      <c r="D1231">
        <v>137</v>
      </c>
    </row>
    <row r="1232" spans="1:4" x14ac:dyDescent="0.35">
      <c r="A1232" t="str">
        <f>_Lookup!A138</f>
        <v>South West</v>
      </c>
      <c r="B1232">
        <f>_Lookup!G138</f>
        <v>0</v>
      </c>
      <c r="C1232" t="s">
        <v>3128</v>
      </c>
      <c r="D1232">
        <v>138</v>
      </c>
    </row>
    <row r="1233" spans="1:4" x14ac:dyDescent="0.35">
      <c r="A1233" t="str">
        <f>_Lookup!A139</f>
        <v>South West</v>
      </c>
      <c r="B1233">
        <f>_Lookup!G139</f>
        <v>0</v>
      </c>
      <c r="C1233" t="s">
        <v>3128</v>
      </c>
      <c r="D1233">
        <v>139</v>
      </c>
    </row>
    <row r="1234" spans="1:4" x14ac:dyDescent="0.35">
      <c r="A1234" t="str">
        <f>_Lookup!A140</f>
        <v>South West</v>
      </c>
      <c r="B1234">
        <f>_Lookup!G140</f>
        <v>0</v>
      </c>
      <c r="C1234" t="s">
        <v>3128</v>
      </c>
      <c r="D1234">
        <v>140</v>
      </c>
    </row>
    <row r="1235" spans="1:4" x14ac:dyDescent="0.35">
      <c r="A1235" t="str">
        <f>_Lookup!A141</f>
        <v>South West</v>
      </c>
      <c r="B1235">
        <f>_Lookup!G141</f>
        <v>0</v>
      </c>
      <c r="C1235" t="s">
        <v>3128</v>
      </c>
      <c r="D1235">
        <v>141</v>
      </c>
    </row>
    <row r="1236" spans="1:4" x14ac:dyDescent="0.35">
      <c r="A1236" t="str">
        <f>_Lookup!A142</f>
        <v>South West</v>
      </c>
      <c r="B1236">
        <f>_Lookup!G142</f>
        <v>0</v>
      </c>
      <c r="C1236" t="s">
        <v>3128</v>
      </c>
      <c r="D1236">
        <v>142</v>
      </c>
    </row>
    <row r="1237" spans="1:4" x14ac:dyDescent="0.35">
      <c r="A1237" t="str">
        <f>_Lookup!A143</f>
        <v>South West</v>
      </c>
      <c r="B1237">
        <f>_Lookup!G143</f>
        <v>0</v>
      </c>
      <c r="C1237" t="s">
        <v>3128</v>
      </c>
      <c r="D1237">
        <v>143</v>
      </c>
    </row>
    <row r="1238" spans="1:4" x14ac:dyDescent="0.35">
      <c r="A1238" t="str">
        <f>_Lookup!A144</f>
        <v>South West</v>
      </c>
      <c r="B1238">
        <f>_Lookup!G144</f>
        <v>0</v>
      </c>
      <c r="C1238" t="s">
        <v>3128</v>
      </c>
      <c r="D1238">
        <v>144</v>
      </c>
    </row>
    <row r="1239" spans="1:4" x14ac:dyDescent="0.35">
      <c r="A1239" t="str">
        <f>_Lookup!A145</f>
        <v>South West</v>
      </c>
      <c r="B1239">
        <f>_Lookup!G145</f>
        <v>0</v>
      </c>
      <c r="C1239" t="s">
        <v>3128</v>
      </c>
      <c r="D1239">
        <v>145</v>
      </c>
    </row>
    <row r="1240" spans="1:4" x14ac:dyDescent="0.35">
      <c r="A1240" t="str">
        <f>_Lookup!A146</f>
        <v>South West</v>
      </c>
      <c r="B1240">
        <f>_Lookup!G146</f>
        <v>0</v>
      </c>
      <c r="C1240" t="s">
        <v>3128</v>
      </c>
      <c r="D1240">
        <v>146</v>
      </c>
    </row>
    <row r="1241" spans="1:4" x14ac:dyDescent="0.35">
      <c r="A1241" t="str">
        <f>_Lookup!A147</f>
        <v>South West</v>
      </c>
      <c r="B1241">
        <f>_Lookup!G147</f>
        <v>0</v>
      </c>
      <c r="C1241" t="s">
        <v>3128</v>
      </c>
      <c r="D1241">
        <v>147</v>
      </c>
    </row>
    <row r="1242" spans="1:4" x14ac:dyDescent="0.35">
      <c r="A1242" t="str">
        <f>_Lookup!A148</f>
        <v>South Yorkshire and Bassetlaw</v>
      </c>
      <c r="B1242">
        <f>_Lookup!G148</f>
        <v>0</v>
      </c>
      <c r="C1242" t="s">
        <v>3128</v>
      </c>
      <c r="D1242">
        <v>148</v>
      </c>
    </row>
    <row r="1243" spans="1:4" x14ac:dyDescent="0.35">
      <c r="A1243" t="str">
        <f>_Lookup!A149</f>
        <v>South Yorkshire and Bassetlaw</v>
      </c>
      <c r="B1243">
        <f>_Lookup!G149</f>
        <v>0</v>
      </c>
      <c r="C1243" t="s">
        <v>3128</v>
      </c>
      <c r="D1243">
        <v>149</v>
      </c>
    </row>
    <row r="1244" spans="1:4" x14ac:dyDescent="0.35">
      <c r="A1244" t="str">
        <f>_Lookup!A150</f>
        <v>South Yorkshire and Bassetlaw</v>
      </c>
      <c r="B1244">
        <f>_Lookup!G150</f>
        <v>0</v>
      </c>
      <c r="C1244" t="s">
        <v>3128</v>
      </c>
      <c r="D1244">
        <v>150</v>
      </c>
    </row>
    <row r="1245" spans="1:4" x14ac:dyDescent="0.35">
      <c r="A1245" t="str">
        <f>_Lookup!A151</f>
        <v>South Yorkshire and Bassetlaw</v>
      </c>
      <c r="B1245">
        <f>_Lookup!G151</f>
        <v>0</v>
      </c>
      <c r="C1245" t="s">
        <v>3128</v>
      </c>
      <c r="D1245">
        <v>151</v>
      </c>
    </row>
    <row r="1246" spans="1:4" x14ac:dyDescent="0.35">
      <c r="A1246" t="str">
        <f>_Lookup!A152</f>
        <v>South Yorkshire and Bassetlaw</v>
      </c>
      <c r="B1246">
        <f>_Lookup!G152</f>
        <v>0</v>
      </c>
      <c r="C1246" t="s">
        <v>3128</v>
      </c>
      <c r="D1246">
        <v>152</v>
      </c>
    </row>
    <row r="1247" spans="1:4" x14ac:dyDescent="0.35">
      <c r="A1247" t="str">
        <f>_Lookup!A153</f>
        <v>South Yorkshire and Bassetlaw</v>
      </c>
      <c r="B1247">
        <f>_Lookup!G153</f>
        <v>0</v>
      </c>
      <c r="C1247" t="s">
        <v>3128</v>
      </c>
      <c r="D1247">
        <v>153</v>
      </c>
    </row>
    <row r="1248" spans="1:4" x14ac:dyDescent="0.35">
      <c r="A1248" t="str">
        <f>_Lookup!A154</f>
        <v>South Yorkshire and Bassetlaw</v>
      </c>
      <c r="B1248">
        <f>_Lookup!G154</f>
        <v>0</v>
      </c>
      <c r="C1248" t="s">
        <v>3128</v>
      </c>
      <c r="D1248">
        <v>154</v>
      </c>
    </row>
    <row r="1249" spans="1:4" x14ac:dyDescent="0.35">
      <c r="A1249" t="str">
        <f>_Lookup!A155</f>
        <v>Tees Valley and South Durham Locality</v>
      </c>
      <c r="B1249">
        <f>_Lookup!G155</f>
        <v>0</v>
      </c>
      <c r="C1249" t="s">
        <v>3128</v>
      </c>
      <c r="D1249">
        <v>155</v>
      </c>
    </row>
    <row r="1250" spans="1:4" x14ac:dyDescent="0.35">
      <c r="A1250" t="str">
        <f>_Lookup!A156</f>
        <v>Tees Valley and South Durham Locality</v>
      </c>
      <c r="B1250">
        <f>_Lookup!G156</f>
        <v>0</v>
      </c>
      <c r="C1250" t="s">
        <v>3128</v>
      </c>
      <c r="D1250">
        <v>156</v>
      </c>
    </row>
    <row r="1251" spans="1:4" x14ac:dyDescent="0.35">
      <c r="A1251" t="str">
        <f>_Lookup!A157</f>
        <v>Tees Valley and South Durham Locality</v>
      </c>
      <c r="B1251">
        <f>_Lookup!G157</f>
        <v>0</v>
      </c>
      <c r="C1251" t="s">
        <v>3128</v>
      </c>
      <c r="D1251">
        <v>157</v>
      </c>
    </row>
    <row r="1252" spans="1:4" x14ac:dyDescent="0.35">
      <c r="A1252" t="str">
        <f>_Lookup!A158</f>
        <v>Tees Valley and South Durham Locality</v>
      </c>
      <c r="B1252">
        <f>_Lookup!G158</f>
        <v>0</v>
      </c>
      <c r="C1252" t="s">
        <v>3128</v>
      </c>
      <c r="D1252">
        <v>158</v>
      </c>
    </row>
    <row r="1253" spans="1:4" x14ac:dyDescent="0.35">
      <c r="A1253" t="str">
        <f>_Lookup!A159</f>
        <v>Tees Valley and South Durham Locality</v>
      </c>
      <c r="B1253">
        <f>_Lookup!G159</f>
        <v>0</v>
      </c>
      <c r="C1253" t="s">
        <v>3128</v>
      </c>
      <c r="D1253">
        <v>159</v>
      </c>
    </row>
    <row r="1254" spans="1:4" x14ac:dyDescent="0.35">
      <c r="A1254" t="str">
        <f>_Lookup!A160</f>
        <v>Tees Valley and South Durham Locality</v>
      </c>
      <c r="B1254">
        <f>_Lookup!G160</f>
        <v>0</v>
      </c>
      <c r="C1254" t="s">
        <v>3128</v>
      </c>
      <c r="D1254">
        <v>160</v>
      </c>
    </row>
    <row r="1255" spans="1:4" x14ac:dyDescent="0.35">
      <c r="A1255" t="str">
        <f>_Lookup!A161</f>
        <v>Thames Valley and Wessex</v>
      </c>
      <c r="B1255">
        <f>_Lookup!G161</f>
        <v>0</v>
      </c>
      <c r="C1255" t="s">
        <v>3128</v>
      </c>
      <c r="D1255">
        <v>161</v>
      </c>
    </row>
    <row r="1256" spans="1:4" x14ac:dyDescent="0.35">
      <c r="A1256" t="str">
        <f>_Lookup!A162</f>
        <v>Thames Valley and Wessex</v>
      </c>
      <c r="B1256">
        <f>_Lookup!G162</f>
        <v>0</v>
      </c>
      <c r="C1256" t="s">
        <v>3128</v>
      </c>
      <c r="D1256">
        <v>162</v>
      </c>
    </row>
    <row r="1257" spans="1:4" x14ac:dyDescent="0.35">
      <c r="A1257" t="str">
        <f>_Lookup!A163</f>
        <v>Thames Valley and Wessex</v>
      </c>
      <c r="B1257">
        <f>_Lookup!G163</f>
        <v>0</v>
      </c>
      <c r="C1257" t="s">
        <v>3128</v>
      </c>
      <c r="D1257">
        <v>163</v>
      </c>
    </row>
    <row r="1258" spans="1:4" x14ac:dyDescent="0.35">
      <c r="A1258" t="str">
        <f>_Lookup!A164</f>
        <v>Thames Valley and Wessex</v>
      </c>
      <c r="B1258">
        <f>_Lookup!G164</f>
        <v>0</v>
      </c>
      <c r="C1258" t="s">
        <v>3128</v>
      </c>
      <c r="D1258">
        <v>164</v>
      </c>
    </row>
    <row r="1259" spans="1:4" x14ac:dyDescent="0.35">
      <c r="A1259" t="str">
        <f>_Lookup!A165</f>
        <v>Thames Valley and Wessex</v>
      </c>
      <c r="B1259">
        <f>_Lookup!G165</f>
        <v>0</v>
      </c>
      <c r="C1259" t="s">
        <v>3128</v>
      </c>
      <c r="D1259">
        <v>165</v>
      </c>
    </row>
    <row r="1260" spans="1:4" x14ac:dyDescent="0.35">
      <c r="A1260" t="str">
        <f>_Lookup!A166</f>
        <v>Thames Valley and Wessex</v>
      </c>
      <c r="B1260">
        <f>_Lookup!G166</f>
        <v>0</v>
      </c>
      <c r="C1260" t="s">
        <v>3128</v>
      </c>
      <c r="D1260">
        <v>166</v>
      </c>
    </row>
    <row r="1261" spans="1:4" x14ac:dyDescent="0.35">
      <c r="A1261" t="str">
        <f>_Lookup!A167</f>
        <v>Thames Valley and Wessex</v>
      </c>
      <c r="B1261">
        <f>_Lookup!G167</f>
        <v>0</v>
      </c>
      <c r="C1261" t="s">
        <v>3128</v>
      </c>
      <c r="D1261">
        <v>167</v>
      </c>
    </row>
    <row r="1262" spans="1:4" x14ac:dyDescent="0.35">
      <c r="A1262" t="str">
        <f>_Lookup!A168</f>
        <v>Thames Valley and Wessex</v>
      </c>
      <c r="B1262">
        <f>_Lookup!G168</f>
        <v>0</v>
      </c>
      <c r="C1262" t="s">
        <v>3128</v>
      </c>
      <c r="D1262">
        <v>168</v>
      </c>
    </row>
    <row r="1263" spans="1:4" x14ac:dyDescent="0.35">
      <c r="A1263" t="str">
        <f>_Lookup!A169</f>
        <v>Thames Valley and Wessex</v>
      </c>
      <c r="B1263">
        <f>_Lookup!G169</f>
        <v>0</v>
      </c>
      <c r="C1263" t="s">
        <v>3128</v>
      </c>
      <c r="D1263">
        <v>169</v>
      </c>
    </row>
    <row r="1264" spans="1:4" x14ac:dyDescent="0.35">
      <c r="A1264" t="str">
        <f>_Lookup!A170</f>
        <v>Thames Valley and Wessex</v>
      </c>
      <c r="B1264">
        <f>_Lookup!G170</f>
        <v>0</v>
      </c>
      <c r="C1264" t="s">
        <v>3128</v>
      </c>
      <c r="D1264">
        <v>170</v>
      </c>
    </row>
    <row r="1265" spans="1:4" x14ac:dyDescent="0.35">
      <c r="A1265" t="str">
        <f>_Lookup!A171</f>
        <v>Thames Valley and Wessex</v>
      </c>
      <c r="B1265">
        <f>_Lookup!G171</f>
        <v>0</v>
      </c>
      <c r="C1265" t="s">
        <v>3128</v>
      </c>
      <c r="D1265">
        <v>171</v>
      </c>
    </row>
    <row r="1266" spans="1:4" x14ac:dyDescent="0.35">
      <c r="A1266" t="str">
        <f>_Lookup!A172</f>
        <v>Thames Valley and Wessex</v>
      </c>
      <c r="B1266">
        <f>_Lookup!G172</f>
        <v>0</v>
      </c>
      <c r="C1266" t="s">
        <v>3128</v>
      </c>
      <c r="D1266">
        <v>172</v>
      </c>
    </row>
    <row r="1267" spans="1:4" x14ac:dyDescent="0.35">
      <c r="A1267" t="str">
        <f>_Lookup!A173</f>
        <v>Thames Valley and Wessex</v>
      </c>
      <c r="B1267">
        <f>_Lookup!G173</f>
        <v>0</v>
      </c>
      <c r="C1267" t="s">
        <v>3128</v>
      </c>
      <c r="D1267">
        <v>173</v>
      </c>
    </row>
    <row r="1268" spans="1:4" x14ac:dyDescent="0.35">
      <c r="A1268" t="str">
        <f>_Lookup!A174</f>
        <v>Thames Valley and Wessex</v>
      </c>
      <c r="B1268">
        <f>_Lookup!G174</f>
        <v>0</v>
      </c>
      <c r="C1268" t="s">
        <v>3128</v>
      </c>
      <c r="D1268">
        <v>174</v>
      </c>
    </row>
    <row r="1269" spans="1:4" x14ac:dyDescent="0.35">
      <c r="A1269" t="str">
        <f>_Lookup!A175</f>
        <v>Thames Valley and Wessex</v>
      </c>
      <c r="B1269">
        <f>_Lookup!G175</f>
        <v>0</v>
      </c>
      <c r="C1269" t="s">
        <v>3128</v>
      </c>
      <c r="D1269">
        <v>175</v>
      </c>
    </row>
    <row r="1270" spans="1:4" x14ac:dyDescent="0.35">
      <c r="A1270" t="str">
        <f>_Lookup!A176</f>
        <v>Thames Valley and Wessex</v>
      </c>
      <c r="B1270">
        <f>_Lookup!G176</f>
        <v>0</v>
      </c>
      <c r="C1270" t="s">
        <v>3128</v>
      </c>
      <c r="D1270">
        <v>176</v>
      </c>
    </row>
    <row r="1271" spans="1:4" x14ac:dyDescent="0.35">
      <c r="A1271" t="str">
        <f>_Lookup!A177</f>
        <v>Thames Valley and Wessex</v>
      </c>
      <c r="B1271">
        <f>_Lookup!G177</f>
        <v>0</v>
      </c>
      <c r="C1271" t="s">
        <v>3128</v>
      </c>
      <c r="D1271">
        <v>177</v>
      </c>
    </row>
    <row r="1272" spans="1:4" x14ac:dyDescent="0.35">
      <c r="A1272" t="str">
        <f>_Lookup!A178</f>
        <v>Thames Valley and Wessex</v>
      </c>
      <c r="B1272">
        <f>_Lookup!G178</f>
        <v>0</v>
      </c>
      <c r="C1272" t="s">
        <v>3128</v>
      </c>
      <c r="D1272">
        <v>178</v>
      </c>
    </row>
    <row r="1273" spans="1:4" x14ac:dyDescent="0.35">
      <c r="A1273" t="str">
        <f>_Lookup!A179</f>
        <v>West Midlands</v>
      </c>
      <c r="B1273">
        <f>_Lookup!G179</f>
        <v>0</v>
      </c>
      <c r="C1273" t="s">
        <v>3128</v>
      </c>
      <c r="D1273">
        <v>179</v>
      </c>
    </row>
    <row r="1274" spans="1:4" x14ac:dyDescent="0.35">
      <c r="A1274" t="str">
        <f>_Lookup!A180</f>
        <v>West Midlands</v>
      </c>
      <c r="B1274">
        <f>_Lookup!G180</f>
        <v>0</v>
      </c>
      <c r="C1274" t="s">
        <v>3128</v>
      </c>
      <c r="D1274">
        <v>180</v>
      </c>
    </row>
    <row r="1275" spans="1:4" x14ac:dyDescent="0.35">
      <c r="A1275" t="str">
        <f>_Lookup!A181</f>
        <v>West Midlands</v>
      </c>
      <c r="B1275">
        <f>_Lookup!G181</f>
        <v>0</v>
      </c>
      <c r="C1275" t="s">
        <v>3128</v>
      </c>
      <c r="D1275">
        <v>181</v>
      </c>
    </row>
    <row r="1276" spans="1:4" x14ac:dyDescent="0.35">
      <c r="A1276" t="str">
        <f>_Lookup!A182</f>
        <v>West Midlands</v>
      </c>
      <c r="B1276">
        <f>_Lookup!G182</f>
        <v>0</v>
      </c>
      <c r="C1276" t="s">
        <v>3128</v>
      </c>
      <c r="D1276">
        <v>182</v>
      </c>
    </row>
    <row r="1277" spans="1:4" x14ac:dyDescent="0.35">
      <c r="A1277" t="str">
        <f>_Lookup!A183</f>
        <v>West Midlands</v>
      </c>
      <c r="B1277">
        <f>_Lookup!G183</f>
        <v>0</v>
      </c>
      <c r="C1277" t="s">
        <v>3128</v>
      </c>
      <c r="D1277">
        <v>183</v>
      </c>
    </row>
    <row r="1278" spans="1:4" x14ac:dyDescent="0.35">
      <c r="A1278" t="str">
        <f>_Lookup!A184</f>
        <v>West Midlands</v>
      </c>
      <c r="B1278">
        <f>_Lookup!G184</f>
        <v>0</v>
      </c>
      <c r="C1278" t="s">
        <v>3128</v>
      </c>
      <c r="D1278">
        <v>184</v>
      </c>
    </row>
    <row r="1279" spans="1:4" x14ac:dyDescent="0.35">
      <c r="A1279" t="str">
        <f>_Lookup!A185</f>
        <v>West Midlands</v>
      </c>
      <c r="B1279">
        <f>_Lookup!G185</f>
        <v>0</v>
      </c>
      <c r="C1279" t="s">
        <v>3128</v>
      </c>
      <c r="D1279">
        <v>185</v>
      </c>
    </row>
    <row r="1280" spans="1:4" x14ac:dyDescent="0.35">
      <c r="A1280" t="str">
        <f>_Lookup!A186</f>
        <v>West Midlands</v>
      </c>
      <c r="B1280">
        <f>_Lookup!G186</f>
        <v>0</v>
      </c>
      <c r="C1280" t="s">
        <v>3128</v>
      </c>
      <c r="D1280">
        <v>186</v>
      </c>
    </row>
    <row r="1281" spans="1:4" x14ac:dyDescent="0.35">
      <c r="A1281" t="str">
        <f>_Lookup!A187</f>
        <v>West Midlands</v>
      </c>
      <c r="B1281">
        <f>_Lookup!G187</f>
        <v>0</v>
      </c>
      <c r="C1281" t="s">
        <v>3128</v>
      </c>
      <c r="D1281">
        <v>187</v>
      </c>
    </row>
    <row r="1282" spans="1:4" x14ac:dyDescent="0.35">
      <c r="A1282" t="str">
        <f>_Lookup!A188</f>
        <v>West Midlands</v>
      </c>
      <c r="B1282">
        <f>_Lookup!G188</f>
        <v>0</v>
      </c>
      <c r="C1282" t="s">
        <v>3128</v>
      </c>
      <c r="D1282">
        <v>188</v>
      </c>
    </row>
    <row r="1283" spans="1:4" x14ac:dyDescent="0.35">
      <c r="A1283" t="str">
        <f>_Lookup!A189</f>
        <v>West Midlands</v>
      </c>
      <c r="B1283">
        <f>_Lookup!G189</f>
        <v>0</v>
      </c>
      <c r="C1283" t="s">
        <v>3128</v>
      </c>
      <c r="D1283">
        <v>189</v>
      </c>
    </row>
    <row r="1284" spans="1:4" x14ac:dyDescent="0.35">
      <c r="A1284" t="str">
        <f>_Lookup!A190</f>
        <v>West Midlands</v>
      </c>
      <c r="B1284">
        <f>_Lookup!G190</f>
        <v>0</v>
      </c>
      <c r="C1284" t="s">
        <v>3128</v>
      </c>
      <c r="D1284">
        <v>190</v>
      </c>
    </row>
    <row r="1285" spans="1:4" x14ac:dyDescent="0.35">
      <c r="A1285" t="str">
        <f>_Lookup!A191</f>
        <v>West Midlands</v>
      </c>
      <c r="B1285">
        <f>_Lookup!G191</f>
        <v>0</v>
      </c>
      <c r="C1285" t="s">
        <v>3128</v>
      </c>
      <c r="D1285">
        <v>191</v>
      </c>
    </row>
    <row r="1286" spans="1:4" x14ac:dyDescent="0.35">
      <c r="A1286" t="str">
        <f>_Lookup!A192</f>
        <v>West Midlands</v>
      </c>
      <c r="B1286">
        <f>_Lookup!G192</f>
        <v>0</v>
      </c>
      <c r="C1286" t="s">
        <v>3128</v>
      </c>
      <c r="D1286">
        <v>192</v>
      </c>
    </row>
    <row r="1287" spans="1:4" x14ac:dyDescent="0.35">
      <c r="A1287" t="str">
        <f>_Lookup!A193</f>
        <v>West Midlands</v>
      </c>
      <c r="B1287">
        <f>_Lookup!G193</f>
        <v>0</v>
      </c>
      <c r="C1287" t="s">
        <v>3128</v>
      </c>
      <c r="D1287">
        <v>193</v>
      </c>
    </row>
    <row r="1288" spans="1:4" x14ac:dyDescent="0.35">
      <c r="A1288" t="str">
        <f>_Lookup!A194</f>
        <v>West Yorkshire</v>
      </c>
      <c r="B1288">
        <f>_Lookup!G194</f>
        <v>0</v>
      </c>
      <c r="C1288" t="s">
        <v>3128</v>
      </c>
      <c r="D1288">
        <v>194</v>
      </c>
    </row>
    <row r="1289" spans="1:4" x14ac:dyDescent="0.35">
      <c r="A1289" t="str">
        <f>_Lookup!A195</f>
        <v>West Yorkshire</v>
      </c>
      <c r="B1289">
        <f>_Lookup!G195</f>
        <v>0</v>
      </c>
      <c r="C1289" t="s">
        <v>3128</v>
      </c>
      <c r="D1289">
        <v>195</v>
      </c>
    </row>
    <row r="1290" spans="1:4" x14ac:dyDescent="0.35">
      <c r="A1290" t="str">
        <f>_Lookup!A196</f>
        <v>West Yorkshire</v>
      </c>
      <c r="B1290">
        <f>_Lookup!G196</f>
        <v>0</v>
      </c>
      <c r="C1290" t="s">
        <v>3128</v>
      </c>
      <c r="D1290">
        <v>196</v>
      </c>
    </row>
    <row r="1291" spans="1:4" x14ac:dyDescent="0.35">
      <c r="A1291" t="str">
        <f>_Lookup!A197</f>
        <v>West Yorkshire</v>
      </c>
      <c r="B1291">
        <f>_Lookup!G197</f>
        <v>0</v>
      </c>
      <c r="C1291" t="s">
        <v>3128</v>
      </c>
      <c r="D1291">
        <v>197</v>
      </c>
    </row>
    <row r="1292" spans="1:4" x14ac:dyDescent="0.35">
      <c r="A1292" t="str">
        <f>_Lookup!A198</f>
        <v>West Yorkshire</v>
      </c>
      <c r="B1292">
        <f>_Lookup!G198</f>
        <v>0</v>
      </c>
      <c r="C1292" t="s">
        <v>3128</v>
      </c>
      <c r="D1292">
        <v>198</v>
      </c>
    </row>
    <row r="1293" spans="1:4" x14ac:dyDescent="0.35">
      <c r="A1293" t="str">
        <f>_Lookup!A199</f>
        <v>West Yorkshire</v>
      </c>
      <c r="B1293">
        <f>_Lookup!G199</f>
        <v>0</v>
      </c>
      <c r="C1293" t="s">
        <v>3128</v>
      </c>
      <c r="D1293">
        <v>199</v>
      </c>
    </row>
    <row r="1294" spans="1:4" x14ac:dyDescent="0.35">
      <c r="A1294" t="str">
        <f>_Lookup!A200</f>
        <v>West Yorkshire</v>
      </c>
      <c r="B1294">
        <f>_Lookup!G200</f>
        <v>0</v>
      </c>
      <c r="C1294" t="s">
        <v>3128</v>
      </c>
      <c r="D1294">
        <v>200</v>
      </c>
    </row>
    <row r="1295" spans="1:4" x14ac:dyDescent="0.35">
      <c r="A1295" t="str">
        <f>_Lookup!A201</f>
        <v>Gibraltar</v>
      </c>
      <c r="B1295">
        <f>_Lookup!G201</f>
        <v>0</v>
      </c>
      <c r="C1295" t="s">
        <v>3128</v>
      </c>
      <c r="D1295">
        <v>201</v>
      </c>
    </row>
    <row r="1296" spans="1:4" x14ac:dyDescent="0.35">
      <c r="A1296" t="str">
        <f>_Lookup!A202</f>
        <v>Guernsey</v>
      </c>
      <c r="B1296">
        <f>_Lookup!G202</f>
        <v>0</v>
      </c>
      <c r="C1296" t="s">
        <v>3128</v>
      </c>
      <c r="D1296">
        <v>202</v>
      </c>
    </row>
    <row r="1297" spans="1:4" x14ac:dyDescent="0.35">
      <c r="A1297" t="str">
        <f>_Lookup!A203</f>
        <v>Isle of Man</v>
      </c>
      <c r="B1297">
        <f>_Lookup!G203</f>
        <v>0</v>
      </c>
      <c r="C1297" t="s">
        <v>3128</v>
      </c>
      <c r="D1297">
        <v>203</v>
      </c>
    </row>
    <row r="1298" spans="1:4" x14ac:dyDescent="0.35">
      <c r="A1298" t="str">
        <f>_Lookup!A204</f>
        <v>Isle of Wight</v>
      </c>
      <c r="B1298">
        <f>_Lookup!G204</f>
        <v>0</v>
      </c>
      <c r="C1298" t="s">
        <v>3128</v>
      </c>
      <c r="D1298">
        <v>204</v>
      </c>
    </row>
    <row r="1299" spans="1:4" x14ac:dyDescent="0.35">
      <c r="A1299" t="str">
        <f>_Lookup!A205</f>
        <v>Jersey</v>
      </c>
      <c r="B1299">
        <f>_Lookup!G205</f>
        <v>0</v>
      </c>
      <c r="C1299" t="s">
        <v>3128</v>
      </c>
      <c r="D1299">
        <v>205</v>
      </c>
    </row>
    <row r="1300" spans="1:4" x14ac:dyDescent="0.35">
      <c r="A1300" t="str">
        <f>_Lookup!A206</f>
        <v>Northern Ireland</v>
      </c>
      <c r="B1300">
        <f>_Lookup!G206</f>
        <v>0</v>
      </c>
      <c r="C1300" t="s">
        <v>3128</v>
      </c>
      <c r="D1300">
        <v>206</v>
      </c>
    </row>
    <row r="1301" spans="1:4" x14ac:dyDescent="0.35">
      <c r="A1301" t="str">
        <f>_Lookup!A207</f>
        <v>Northern Ireland</v>
      </c>
      <c r="B1301">
        <f>_Lookup!G207</f>
        <v>0</v>
      </c>
      <c r="C1301" t="s">
        <v>3128</v>
      </c>
      <c r="D1301">
        <v>207</v>
      </c>
    </row>
    <row r="1302" spans="1:4" x14ac:dyDescent="0.35">
      <c r="A1302" t="str">
        <f>_Lookup!A208</f>
        <v>Northern Ireland</v>
      </c>
      <c r="B1302">
        <f>_Lookup!G208</f>
        <v>0</v>
      </c>
      <c r="C1302" t="s">
        <v>3128</v>
      </c>
      <c r="D1302">
        <v>208</v>
      </c>
    </row>
    <row r="1303" spans="1:4" x14ac:dyDescent="0.35">
      <c r="A1303" t="str">
        <f>_Lookup!A209</f>
        <v>Northern Ireland</v>
      </c>
      <c r="B1303">
        <f>_Lookup!G209</f>
        <v>0</v>
      </c>
      <c r="C1303" t="s">
        <v>3128</v>
      </c>
      <c r="D1303">
        <v>209</v>
      </c>
    </row>
    <row r="1304" spans="1:4" x14ac:dyDescent="0.35">
      <c r="A1304" t="str">
        <f>_Lookup!A210</f>
        <v>Northern Ireland</v>
      </c>
      <c r="B1304">
        <f>_Lookup!G210</f>
        <v>0</v>
      </c>
      <c r="C1304" t="s">
        <v>3128</v>
      </c>
      <c r="D1304">
        <v>210</v>
      </c>
    </row>
    <row r="1305" spans="1:4" x14ac:dyDescent="0.35">
      <c r="A1305" t="str">
        <f>_Lookup!A211</f>
        <v>Northern Ireland</v>
      </c>
      <c r="B1305">
        <f>_Lookup!G211</f>
        <v>0</v>
      </c>
      <c r="C1305" t="s">
        <v>3128</v>
      </c>
      <c r="D1305">
        <v>211</v>
      </c>
    </row>
    <row r="1306" spans="1:4" x14ac:dyDescent="0.35">
      <c r="A1306" t="str">
        <f>_Lookup!A212</f>
        <v>Northern Ireland</v>
      </c>
      <c r="B1306">
        <f>_Lookup!G212</f>
        <v>0</v>
      </c>
      <c r="C1306" t="s">
        <v>3128</v>
      </c>
      <c r="D1306">
        <v>212</v>
      </c>
    </row>
    <row r="1307" spans="1:4" x14ac:dyDescent="0.35">
      <c r="A1307" t="str">
        <f>_Lookup!A213</f>
        <v>Northern Ireland</v>
      </c>
      <c r="B1307">
        <f>_Lookup!G213</f>
        <v>0</v>
      </c>
      <c r="C1307" t="s">
        <v>3128</v>
      </c>
      <c r="D1307">
        <v>213</v>
      </c>
    </row>
    <row r="1308" spans="1:4" x14ac:dyDescent="0.35">
      <c r="A1308" t="str">
        <f>_Lookup!A214</f>
        <v>Scotland</v>
      </c>
      <c r="B1308">
        <f>_Lookup!G214</f>
        <v>0</v>
      </c>
      <c r="C1308" t="s">
        <v>3128</v>
      </c>
      <c r="D1308">
        <v>214</v>
      </c>
    </row>
    <row r="1309" spans="1:4" x14ac:dyDescent="0.35">
      <c r="A1309" t="str">
        <f>_Lookup!A215</f>
        <v>Scotland</v>
      </c>
      <c r="B1309">
        <f>_Lookup!G215</f>
        <v>0</v>
      </c>
      <c r="C1309" t="s">
        <v>3128</v>
      </c>
      <c r="D1309">
        <v>215</v>
      </c>
    </row>
    <row r="1310" spans="1:4" x14ac:dyDescent="0.35">
      <c r="A1310" t="str">
        <f>_Lookup!A216</f>
        <v>Scotland</v>
      </c>
      <c r="B1310">
        <f>_Lookup!G216</f>
        <v>0</v>
      </c>
      <c r="C1310" t="s">
        <v>3128</v>
      </c>
      <c r="D1310">
        <v>216</v>
      </c>
    </row>
    <row r="1311" spans="1:4" x14ac:dyDescent="0.35">
      <c r="A1311" t="str">
        <f>_Lookup!A217</f>
        <v>Scotland</v>
      </c>
      <c r="B1311">
        <f>_Lookup!G217</f>
        <v>0</v>
      </c>
      <c r="C1311" t="s">
        <v>3128</v>
      </c>
      <c r="D1311">
        <v>217</v>
      </c>
    </row>
    <row r="1312" spans="1:4" x14ac:dyDescent="0.35">
      <c r="A1312" t="str">
        <f>_Lookup!A218</f>
        <v>Scotland</v>
      </c>
      <c r="B1312">
        <f>_Lookup!G218</f>
        <v>0</v>
      </c>
      <c r="C1312" t="s">
        <v>3128</v>
      </c>
      <c r="D1312">
        <v>218</v>
      </c>
    </row>
    <row r="1313" spans="1:4" x14ac:dyDescent="0.35">
      <c r="A1313" t="str">
        <f>_Lookup!A219</f>
        <v>Scotland</v>
      </c>
      <c r="B1313">
        <f>_Lookup!G219</f>
        <v>0</v>
      </c>
      <c r="C1313" t="s">
        <v>3128</v>
      </c>
      <c r="D1313">
        <v>219</v>
      </c>
    </row>
    <row r="1314" spans="1:4" x14ac:dyDescent="0.35">
      <c r="A1314" t="str">
        <f>_Lookup!A220</f>
        <v>Scotland</v>
      </c>
      <c r="B1314">
        <f>_Lookup!G220</f>
        <v>0</v>
      </c>
      <c r="C1314" t="s">
        <v>3128</v>
      </c>
      <c r="D1314">
        <v>220</v>
      </c>
    </row>
    <row r="1315" spans="1:4" x14ac:dyDescent="0.35">
      <c r="A1315" t="str">
        <f>_Lookup!A221</f>
        <v>Scotland</v>
      </c>
      <c r="B1315">
        <f>_Lookup!G221</f>
        <v>0</v>
      </c>
      <c r="C1315" t="s">
        <v>3128</v>
      </c>
      <c r="D1315">
        <v>221</v>
      </c>
    </row>
    <row r="1316" spans="1:4" x14ac:dyDescent="0.35">
      <c r="A1316" t="str">
        <f>_Lookup!A222</f>
        <v>Scotland</v>
      </c>
      <c r="B1316">
        <f>_Lookup!G222</f>
        <v>0</v>
      </c>
      <c r="C1316" t="s">
        <v>3128</v>
      </c>
      <c r="D1316">
        <v>222</v>
      </c>
    </row>
    <row r="1317" spans="1:4" x14ac:dyDescent="0.35">
      <c r="A1317" t="str">
        <f>_Lookup!A223</f>
        <v>Scotland</v>
      </c>
      <c r="B1317">
        <f>_Lookup!G223</f>
        <v>0</v>
      </c>
      <c r="C1317" t="s">
        <v>3128</v>
      </c>
      <c r="D1317">
        <v>223</v>
      </c>
    </row>
    <row r="1318" spans="1:4" x14ac:dyDescent="0.35">
      <c r="A1318" t="str">
        <f>_Lookup!A224</f>
        <v>Scotland</v>
      </c>
      <c r="B1318">
        <f>_Lookup!G224</f>
        <v>0</v>
      </c>
      <c r="C1318" t="s">
        <v>3128</v>
      </c>
      <c r="D1318">
        <v>224</v>
      </c>
    </row>
    <row r="1319" spans="1:4" x14ac:dyDescent="0.35">
      <c r="A1319" t="str">
        <f>_Lookup!A225</f>
        <v>Scotland</v>
      </c>
      <c r="B1319">
        <f>_Lookup!G225</f>
        <v>0</v>
      </c>
      <c r="C1319" t="s">
        <v>3128</v>
      </c>
      <c r="D1319">
        <v>225</v>
      </c>
    </row>
    <row r="1320" spans="1:4" x14ac:dyDescent="0.35">
      <c r="A1320" t="str">
        <f>_Lookup!A226</f>
        <v>Scotland</v>
      </c>
      <c r="B1320">
        <f>_Lookup!G226</f>
        <v>0</v>
      </c>
      <c r="C1320" t="s">
        <v>3128</v>
      </c>
      <c r="D1320">
        <v>226</v>
      </c>
    </row>
    <row r="1321" spans="1:4" x14ac:dyDescent="0.35">
      <c r="A1321" t="str">
        <f>_Lookup!A227</f>
        <v>Scotland</v>
      </c>
      <c r="B1321">
        <f>_Lookup!G227</f>
        <v>0</v>
      </c>
      <c r="C1321" t="s">
        <v>3128</v>
      </c>
      <c r="D1321">
        <v>227</v>
      </c>
    </row>
    <row r="1322" spans="1:4" x14ac:dyDescent="0.35">
      <c r="A1322" t="str">
        <f>_Lookup!A228</f>
        <v>Scotland</v>
      </c>
      <c r="B1322">
        <f>_Lookup!G228</f>
        <v>0</v>
      </c>
      <c r="C1322" t="s">
        <v>3128</v>
      </c>
      <c r="D1322">
        <v>228</v>
      </c>
    </row>
    <row r="1323" spans="1:4" x14ac:dyDescent="0.35">
      <c r="A1323" t="str">
        <f>_Lookup!A229</f>
        <v>Scotland</v>
      </c>
      <c r="B1323">
        <f>_Lookup!G229</f>
        <v>0</v>
      </c>
      <c r="C1323" t="s">
        <v>3128</v>
      </c>
      <c r="D1323">
        <v>229</v>
      </c>
    </row>
    <row r="1324" spans="1:4" x14ac:dyDescent="0.35">
      <c r="A1324" t="str">
        <f>_Lookup!A230</f>
        <v>Scotland</v>
      </c>
      <c r="B1324">
        <f>_Lookup!G230</f>
        <v>0</v>
      </c>
      <c r="C1324" t="s">
        <v>3128</v>
      </c>
      <c r="D1324">
        <v>230</v>
      </c>
    </row>
    <row r="1325" spans="1:4" x14ac:dyDescent="0.35">
      <c r="A1325" t="str">
        <f>_Lookup!A231</f>
        <v>Wales</v>
      </c>
      <c r="B1325">
        <f>_Lookup!G231</f>
        <v>0</v>
      </c>
      <c r="C1325" t="s">
        <v>3128</v>
      </c>
      <c r="D1325">
        <v>231</v>
      </c>
    </row>
    <row r="1326" spans="1:4" x14ac:dyDescent="0.35">
      <c r="A1326" t="str">
        <f>_Lookup!A232</f>
        <v>Wales</v>
      </c>
      <c r="B1326">
        <f>_Lookup!G232</f>
        <v>0</v>
      </c>
      <c r="C1326" t="s">
        <v>3128</v>
      </c>
      <c r="D1326">
        <v>232</v>
      </c>
    </row>
    <row r="1327" spans="1:4" x14ac:dyDescent="0.35">
      <c r="A1327" t="str">
        <f>_Lookup!A233</f>
        <v>Wales</v>
      </c>
      <c r="B1327">
        <f>_Lookup!G233</f>
        <v>0</v>
      </c>
      <c r="C1327" t="s">
        <v>3128</v>
      </c>
      <c r="D1327">
        <v>233</v>
      </c>
    </row>
    <row r="1328" spans="1:4" x14ac:dyDescent="0.35">
      <c r="A1328" t="str">
        <f>_Lookup!A234</f>
        <v>Wales</v>
      </c>
      <c r="B1328">
        <f>_Lookup!G234</f>
        <v>0</v>
      </c>
      <c r="C1328" t="s">
        <v>3128</v>
      </c>
      <c r="D1328">
        <v>234</v>
      </c>
    </row>
    <row r="1329" spans="1:4" x14ac:dyDescent="0.35">
      <c r="A1329" t="str">
        <f>_Lookup!A235</f>
        <v>Wales</v>
      </c>
      <c r="B1329">
        <f>_Lookup!G235</f>
        <v>0</v>
      </c>
      <c r="C1329" t="s">
        <v>3128</v>
      </c>
      <c r="D1329">
        <v>235</v>
      </c>
    </row>
    <row r="1330" spans="1:4" x14ac:dyDescent="0.35">
      <c r="A1330" t="str">
        <f>_Lookup!A236</f>
        <v>Wales</v>
      </c>
      <c r="B1330">
        <f>_Lookup!G236</f>
        <v>0</v>
      </c>
      <c r="C1330" t="s">
        <v>3128</v>
      </c>
      <c r="D1330">
        <v>236</v>
      </c>
    </row>
    <row r="1331" spans="1:4" x14ac:dyDescent="0.35">
      <c r="A1331" t="str">
        <f>_Lookup!A237</f>
        <v>Wales</v>
      </c>
      <c r="B1331">
        <f>_Lookup!G237</f>
        <v>0</v>
      </c>
      <c r="C1331" t="s">
        <v>3128</v>
      </c>
      <c r="D1331">
        <v>237</v>
      </c>
    </row>
    <row r="1332" spans="1:4" x14ac:dyDescent="0.35">
      <c r="A1332" t="str">
        <f>_Lookup!A238</f>
        <v>Wales</v>
      </c>
      <c r="B1332">
        <f>_Lookup!G238</f>
        <v>0</v>
      </c>
      <c r="C1332" t="s">
        <v>3128</v>
      </c>
      <c r="D1332">
        <v>238</v>
      </c>
    </row>
    <row r="1333" spans="1:4" x14ac:dyDescent="0.35">
      <c r="A1333" t="str">
        <f>_Lookup!A239</f>
        <v>Wales</v>
      </c>
      <c r="B1333">
        <f>_Lookup!G239</f>
        <v>0</v>
      </c>
      <c r="C1333" t="s">
        <v>3128</v>
      </c>
      <c r="D1333">
        <v>239</v>
      </c>
    </row>
    <row r="1334" spans="1:4" x14ac:dyDescent="0.35">
      <c r="A1334" t="str">
        <f>_Lookup!A240</f>
        <v>Wales</v>
      </c>
      <c r="B1334">
        <f>_Lookup!G240</f>
        <v>0</v>
      </c>
      <c r="C1334" t="s">
        <v>3128</v>
      </c>
      <c r="D1334">
        <v>240</v>
      </c>
    </row>
    <row r="1335" spans="1:4" x14ac:dyDescent="0.35">
      <c r="A1335" t="str">
        <f>_Lookup!A241</f>
        <v>Wales</v>
      </c>
      <c r="B1335">
        <f>_Lookup!G241</f>
        <v>0</v>
      </c>
      <c r="C1335" t="s">
        <v>3128</v>
      </c>
      <c r="D1335">
        <v>241</v>
      </c>
    </row>
    <row r="1336" spans="1:4" x14ac:dyDescent="0.35">
      <c r="A1336" t="str">
        <f>_Lookup!A242</f>
        <v>Wales</v>
      </c>
      <c r="B1336">
        <f>_Lookup!G242</f>
        <v>0</v>
      </c>
      <c r="C1336" t="s">
        <v>3128</v>
      </c>
      <c r="D1336">
        <v>242</v>
      </c>
    </row>
    <row r="1337" spans="1:4" x14ac:dyDescent="0.35">
      <c r="A1337" t="str">
        <f>_Lookup!A243</f>
        <v>Wales</v>
      </c>
      <c r="B1337">
        <f>_Lookup!G243</f>
        <v>0</v>
      </c>
      <c r="C1337" t="s">
        <v>3128</v>
      </c>
      <c r="D1337">
        <v>243</v>
      </c>
    </row>
    <row r="1338" spans="1:4" x14ac:dyDescent="0.35">
      <c r="A1338" t="str">
        <f>_Lookup!A244</f>
        <v>Wales</v>
      </c>
      <c r="B1338">
        <f>_Lookup!G244</f>
        <v>0</v>
      </c>
      <c r="C1338" t="s">
        <v>3128</v>
      </c>
      <c r="D1338">
        <v>244</v>
      </c>
    </row>
    <row r="1339" spans="1:4" x14ac:dyDescent="0.35">
      <c r="A1339" t="str">
        <f>_Lookup!A245</f>
        <v>Wales</v>
      </c>
      <c r="B1339">
        <f>_Lookup!G245</f>
        <v>0</v>
      </c>
      <c r="C1339" t="s">
        <v>3128</v>
      </c>
      <c r="D1339">
        <v>245</v>
      </c>
    </row>
  </sheetData>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8">
    <tabColor rgb="FF2E75B6"/>
  </sheetPr>
  <dimension ref="A1:Y22"/>
  <sheetViews>
    <sheetView showGridLines="0" showOutlineSymbols="0" zoomScaleNormal="100" workbookViewId="0">
      <pane ySplit="4" topLeftCell="A14" activePane="bottomLeft" state="frozen"/>
      <selection activeCell="K12" sqref="K12"/>
      <selection pane="bottomLeft" activeCell="G16" sqref="G16"/>
    </sheetView>
  </sheetViews>
  <sheetFormatPr defaultRowHeight="14.5" x14ac:dyDescent="0.35"/>
  <cols>
    <col min="1" max="1" width="10.81640625" customWidth="1"/>
    <col min="2" max="2" width="13" hidden="1" customWidth="1"/>
    <col min="3" max="3" width="30" hidden="1" customWidth="1"/>
    <col min="4" max="4" width="18" customWidth="1"/>
    <col min="5" max="5" width="12" hidden="1" customWidth="1"/>
    <col min="6" max="6" width="45" customWidth="1"/>
    <col min="7" max="7" width="30" customWidth="1"/>
    <col min="8" max="8" width="33.1796875" customWidth="1"/>
    <col min="9" max="10" width="34" customWidth="1"/>
    <col min="11" max="11" width="16" customWidth="1"/>
    <col min="12" max="12" width="14" customWidth="1"/>
    <col min="23" max="24" width="0" hidden="1" customWidth="1"/>
    <col min="25" max="25" width="13" hidden="1" customWidth="1"/>
    <col min="26" max="26" width="0" hidden="1" customWidth="1"/>
  </cols>
  <sheetData>
    <row r="1" spans="1:23" ht="80" customHeight="1" x14ac:dyDescent="0.45">
      <c r="A1" s="361" t="s">
        <v>1907</v>
      </c>
      <c r="B1" s="362"/>
      <c r="C1" s="362"/>
      <c r="D1" s="362"/>
      <c r="E1" s="362"/>
      <c r="F1" s="362"/>
      <c r="G1" s="30" t="e" vm="3">
        <v>#VALUE!</v>
      </c>
      <c r="H1" s="44" t="e" vm="4">
        <v>#VALUE!</v>
      </c>
      <c r="I1" s="358" t="s">
        <v>163</v>
      </c>
      <c r="J1" s="359"/>
      <c r="K1" s="359"/>
      <c r="L1" s="360"/>
    </row>
    <row r="2" spans="1:23" ht="66" customHeight="1" x14ac:dyDescent="0.35">
      <c r="A2" s="50" t="s">
        <v>3089</v>
      </c>
      <c r="B2" s="317" t="str">
        <f>REPT("█",ROUND($W$2*50,0))&amp;REPT("░",50-ROUND($W$2*50,0))&amp;" "&amp;TEXT($W$2,"0%")</f>
        <v>░░░░░░░░░░░░░░░░░░░░░░░░░░░░░░░░░░░░░░░░░░░░░░░░░░ 0%</v>
      </c>
      <c r="C2" s="235"/>
      <c r="D2" s="235"/>
      <c r="E2" s="235"/>
      <c r="F2" s="235"/>
      <c r="G2" s="235"/>
      <c r="H2" s="235"/>
      <c r="I2" s="235"/>
      <c r="J2" s="235"/>
      <c r="K2" s="235"/>
      <c r="L2" s="235"/>
      <c r="W2" s="32">
        <f>IFERROR(1-COUNTIF($G:$G,"Not assessed")/(COUNTIF($D:$D,"Minimum Standard")+COUNTIF($D:$D,"Quality Recommendation")),0)</f>
        <v>0</v>
      </c>
    </row>
    <row r="3" spans="1:23" ht="20" customHeight="1" x14ac:dyDescent="0.35">
      <c r="A3" s="33"/>
      <c r="B3" s="33"/>
      <c r="C3" s="33"/>
      <c r="D3" s="33"/>
      <c r="E3" s="33"/>
      <c r="F3" s="33"/>
      <c r="G3" s="236"/>
      <c r="H3" s="235"/>
      <c r="I3" s="235"/>
      <c r="J3" s="236"/>
      <c r="K3" s="235"/>
      <c r="L3" s="235"/>
    </row>
    <row r="4" spans="1:23" ht="30" customHeight="1" x14ac:dyDescent="0.35">
      <c r="A4" s="34" t="s">
        <v>161</v>
      </c>
      <c r="B4" s="34" t="s">
        <v>105</v>
      </c>
      <c r="C4" s="34" t="s">
        <v>164</v>
      </c>
      <c r="D4" s="34" t="s">
        <v>165</v>
      </c>
      <c r="E4" s="34" t="s">
        <v>166</v>
      </c>
      <c r="F4" s="34" t="s">
        <v>167</v>
      </c>
      <c r="G4" s="35" t="s">
        <v>68</v>
      </c>
      <c r="H4" s="34" t="s">
        <v>70</v>
      </c>
      <c r="I4" s="34" t="s">
        <v>45</v>
      </c>
      <c r="J4" s="34" t="s">
        <v>47</v>
      </c>
      <c r="K4" s="36" t="s">
        <v>49</v>
      </c>
      <c r="L4" s="34" t="s">
        <v>15</v>
      </c>
    </row>
    <row r="5" spans="1:23" ht="60" customHeight="1" x14ac:dyDescent="0.35">
      <c r="A5" s="40" t="s">
        <v>1908</v>
      </c>
      <c r="B5" s="40" t="s">
        <v>1909</v>
      </c>
      <c r="C5" s="40" t="s">
        <v>1910</v>
      </c>
      <c r="D5" s="40" t="s">
        <v>125</v>
      </c>
      <c r="E5" s="40">
        <v>1</v>
      </c>
      <c r="F5" s="40" t="s">
        <v>3333</v>
      </c>
      <c r="G5" s="7" t="s">
        <v>24</v>
      </c>
      <c r="H5" s="13"/>
      <c r="I5" s="14"/>
      <c r="J5" s="15"/>
      <c r="K5" s="15"/>
      <c r="L5" s="6" t="s">
        <v>172</v>
      </c>
    </row>
    <row r="6" spans="1:23" ht="60" customHeight="1" x14ac:dyDescent="0.35">
      <c r="A6" s="42" t="s">
        <v>1911</v>
      </c>
      <c r="B6" s="42" t="s">
        <v>1909</v>
      </c>
      <c r="C6" s="42" t="s">
        <v>1910</v>
      </c>
      <c r="D6" s="42" t="s">
        <v>125</v>
      </c>
      <c r="E6" s="42">
        <v>2</v>
      </c>
      <c r="F6" s="42" t="s">
        <v>3334</v>
      </c>
      <c r="G6" s="6" t="s">
        <v>24</v>
      </c>
      <c r="H6" s="13"/>
      <c r="I6" s="16"/>
      <c r="J6" s="17"/>
      <c r="K6" s="17"/>
      <c r="L6" s="6" t="s">
        <v>172</v>
      </c>
    </row>
    <row r="7" spans="1:23" ht="60" customHeight="1" x14ac:dyDescent="0.35">
      <c r="A7" s="40" t="s">
        <v>1912</v>
      </c>
      <c r="B7" s="40" t="s">
        <v>1909</v>
      </c>
      <c r="C7" s="40" t="s">
        <v>1910</v>
      </c>
      <c r="D7" s="40" t="s">
        <v>125</v>
      </c>
      <c r="E7" s="40">
        <v>3</v>
      </c>
      <c r="F7" s="40" t="s">
        <v>3335</v>
      </c>
      <c r="G7" s="6" t="s">
        <v>24</v>
      </c>
      <c r="H7" s="13"/>
      <c r="I7" s="16"/>
      <c r="J7" s="17"/>
      <c r="K7" s="17"/>
      <c r="L7" s="6" t="s">
        <v>172</v>
      </c>
    </row>
    <row r="8" spans="1:23" ht="60" customHeight="1" x14ac:dyDescent="0.35">
      <c r="A8" s="42" t="s">
        <v>1913</v>
      </c>
      <c r="B8" s="42" t="s">
        <v>1909</v>
      </c>
      <c r="C8" s="42" t="s">
        <v>1910</v>
      </c>
      <c r="D8" s="42" t="s">
        <v>125</v>
      </c>
      <c r="E8" s="42">
        <v>4</v>
      </c>
      <c r="F8" s="42" t="s">
        <v>1914</v>
      </c>
      <c r="G8" s="6" t="s">
        <v>24</v>
      </c>
      <c r="H8" s="13"/>
      <c r="I8" s="16"/>
      <c r="J8" s="17"/>
      <c r="K8" s="17"/>
      <c r="L8" s="6" t="s">
        <v>172</v>
      </c>
    </row>
    <row r="9" spans="1:23" ht="60" customHeight="1" x14ac:dyDescent="0.35">
      <c r="A9" s="40" t="s">
        <v>1915</v>
      </c>
      <c r="B9" s="40" t="s">
        <v>1909</v>
      </c>
      <c r="C9" s="40" t="s">
        <v>1910</v>
      </c>
      <c r="D9" s="40" t="s">
        <v>184</v>
      </c>
      <c r="E9" s="40">
        <v>1</v>
      </c>
      <c r="F9" s="40" t="s">
        <v>1916</v>
      </c>
      <c r="G9" s="6" t="s">
        <v>24</v>
      </c>
      <c r="H9" s="13"/>
      <c r="I9" s="16"/>
      <c r="J9" s="17"/>
      <c r="K9" s="17"/>
      <c r="L9" s="6" t="s">
        <v>172</v>
      </c>
    </row>
    <row r="10" spans="1:23" ht="60" customHeight="1" x14ac:dyDescent="0.35">
      <c r="A10" s="42" t="s">
        <v>1917</v>
      </c>
      <c r="B10" s="42" t="s">
        <v>1909</v>
      </c>
      <c r="C10" s="42" t="s">
        <v>1910</v>
      </c>
      <c r="D10" s="42" t="s">
        <v>184</v>
      </c>
      <c r="E10" s="42">
        <v>2</v>
      </c>
      <c r="F10" s="42" t="s">
        <v>1918</v>
      </c>
      <c r="G10" s="6" t="s">
        <v>24</v>
      </c>
      <c r="H10" s="13"/>
      <c r="I10" s="16"/>
      <c r="J10" s="17"/>
      <c r="K10" s="17"/>
      <c r="L10" s="6" t="s">
        <v>172</v>
      </c>
    </row>
    <row r="11" spans="1:23" ht="60" customHeight="1" x14ac:dyDescent="0.35">
      <c r="A11" s="40" t="s">
        <v>1919</v>
      </c>
      <c r="B11" s="40" t="s">
        <v>1909</v>
      </c>
      <c r="C11" s="40" t="s">
        <v>1910</v>
      </c>
      <c r="D11" s="40" t="s">
        <v>184</v>
      </c>
      <c r="E11" s="40">
        <v>3</v>
      </c>
      <c r="F11" s="40" t="s">
        <v>1920</v>
      </c>
      <c r="G11" s="6" t="s">
        <v>24</v>
      </c>
      <c r="H11" s="13"/>
      <c r="I11" s="16"/>
      <c r="J11" s="17"/>
      <c r="K11" s="17"/>
      <c r="L11" s="6" t="s">
        <v>172</v>
      </c>
    </row>
    <row r="12" spans="1:23" ht="60" customHeight="1" x14ac:dyDescent="0.35">
      <c r="A12" s="42" t="s">
        <v>1921</v>
      </c>
      <c r="B12" s="42" t="s">
        <v>1909</v>
      </c>
      <c r="C12" s="42" t="s">
        <v>1910</v>
      </c>
      <c r="D12" s="42" t="s">
        <v>184</v>
      </c>
      <c r="E12" s="42">
        <v>4</v>
      </c>
      <c r="F12" s="42" t="s">
        <v>1922</v>
      </c>
      <c r="G12" s="6" t="s">
        <v>24</v>
      </c>
      <c r="H12" s="13"/>
      <c r="I12" s="16"/>
      <c r="J12" s="17"/>
      <c r="K12" s="18"/>
      <c r="L12" s="6" t="s">
        <v>172</v>
      </c>
    </row>
    <row r="13" spans="1:23" ht="60" customHeight="1" x14ac:dyDescent="0.35">
      <c r="A13" s="40" t="s">
        <v>1923</v>
      </c>
      <c r="B13" s="40" t="s">
        <v>1909</v>
      </c>
      <c r="C13" s="40" t="s">
        <v>1910</v>
      </c>
      <c r="D13" s="40" t="s">
        <v>184</v>
      </c>
      <c r="E13" s="40">
        <v>5</v>
      </c>
      <c r="F13" s="40" t="s">
        <v>1924</v>
      </c>
      <c r="G13" s="6" t="s">
        <v>24</v>
      </c>
      <c r="H13" s="13"/>
      <c r="I13" s="16"/>
      <c r="J13" s="17"/>
      <c r="K13" s="18"/>
      <c r="L13" s="6" t="s">
        <v>172</v>
      </c>
    </row>
    <row r="14" spans="1:23" ht="60" customHeight="1" x14ac:dyDescent="0.35">
      <c r="A14" s="42" t="s">
        <v>1925</v>
      </c>
      <c r="B14" s="42" t="s">
        <v>1909</v>
      </c>
      <c r="C14" s="42" t="s">
        <v>1910</v>
      </c>
      <c r="D14" s="42" t="s">
        <v>184</v>
      </c>
      <c r="E14" s="42">
        <v>6</v>
      </c>
      <c r="F14" s="42" t="s">
        <v>3336</v>
      </c>
      <c r="G14" s="6" t="s">
        <v>24</v>
      </c>
      <c r="H14" s="13"/>
      <c r="I14" s="16"/>
      <c r="J14" s="17"/>
      <c r="K14" s="17"/>
      <c r="L14" s="6" t="s">
        <v>172</v>
      </c>
    </row>
    <row r="15" spans="1:23" ht="60" customHeight="1" x14ac:dyDescent="0.35">
      <c r="A15" s="40" t="s">
        <v>1926</v>
      </c>
      <c r="B15" s="40" t="s">
        <v>1909</v>
      </c>
      <c r="C15" s="40" t="s">
        <v>1910</v>
      </c>
      <c r="D15" s="40" t="s">
        <v>184</v>
      </c>
      <c r="E15" s="40">
        <v>7</v>
      </c>
      <c r="F15" s="40" t="s">
        <v>1927</v>
      </c>
      <c r="G15" s="6" t="s">
        <v>24</v>
      </c>
      <c r="H15" s="13"/>
      <c r="I15" s="16"/>
      <c r="J15" s="17"/>
      <c r="K15" s="17"/>
      <c r="L15" s="6" t="s">
        <v>172</v>
      </c>
    </row>
    <row r="16" spans="1:23" ht="60" customHeight="1" x14ac:dyDescent="0.35">
      <c r="A16" s="42" t="s">
        <v>1928</v>
      </c>
      <c r="B16" s="42" t="s">
        <v>1909</v>
      </c>
      <c r="C16" s="42" t="s">
        <v>1910</v>
      </c>
      <c r="D16" s="42" t="s">
        <v>184</v>
      </c>
      <c r="E16" s="42">
        <v>8</v>
      </c>
      <c r="F16" s="42" t="s">
        <v>1929</v>
      </c>
      <c r="G16" s="6" t="s">
        <v>24</v>
      </c>
      <c r="H16" s="13"/>
      <c r="I16" s="16"/>
      <c r="J16" s="17"/>
      <c r="K16" s="17"/>
      <c r="L16" s="6" t="s">
        <v>172</v>
      </c>
    </row>
    <row r="17" spans="1:12" x14ac:dyDescent="0.35">
      <c r="A17" s="45"/>
      <c r="B17" s="45"/>
      <c r="C17" s="45"/>
      <c r="D17" s="45"/>
      <c r="E17" s="45"/>
      <c r="F17" s="45"/>
      <c r="G17" s="46"/>
      <c r="H17" s="45"/>
      <c r="I17" s="47"/>
      <c r="J17" s="48"/>
      <c r="K17" s="49"/>
      <c r="L17" s="48"/>
    </row>
    <row r="18" spans="1:12" x14ac:dyDescent="0.35">
      <c r="A18" s="45"/>
      <c r="B18" s="45"/>
      <c r="C18" s="45"/>
      <c r="D18" s="45"/>
      <c r="E18" s="45"/>
      <c r="F18" s="45"/>
      <c r="G18" s="46"/>
      <c r="H18" s="45"/>
      <c r="I18" s="47"/>
      <c r="J18" s="48"/>
      <c r="K18" s="49"/>
      <c r="L18" s="48"/>
    </row>
    <row r="19" spans="1:12" x14ac:dyDescent="0.35">
      <c r="A19" s="45"/>
      <c r="B19" s="45"/>
      <c r="C19" s="45"/>
      <c r="D19" s="45"/>
      <c r="E19" s="45"/>
      <c r="F19" s="45"/>
      <c r="G19" s="46"/>
      <c r="H19" s="45"/>
      <c r="I19" s="47"/>
      <c r="J19" s="48"/>
      <c r="K19" s="49"/>
      <c r="L19" s="48"/>
    </row>
    <row r="20" spans="1:12" x14ac:dyDescent="0.35">
      <c r="A20" s="45"/>
      <c r="B20" s="45"/>
      <c r="C20" s="45"/>
      <c r="D20" s="45"/>
      <c r="E20" s="45"/>
      <c r="F20" s="45"/>
      <c r="G20" s="46"/>
      <c r="H20" s="45"/>
      <c r="I20" s="47"/>
      <c r="J20" s="48"/>
      <c r="K20" s="49"/>
      <c r="L20" s="48"/>
    </row>
    <row r="21" spans="1:12" x14ac:dyDescent="0.35">
      <c r="A21" s="45"/>
      <c r="B21" s="45"/>
      <c r="C21" s="45"/>
      <c r="D21" s="45"/>
      <c r="E21" s="45"/>
      <c r="F21" s="45"/>
      <c r="G21" s="46"/>
      <c r="H21" s="45"/>
      <c r="I21" s="47"/>
      <c r="J21" s="48"/>
      <c r="K21" s="49"/>
      <c r="L21" s="48"/>
    </row>
    <row r="22" spans="1:12" x14ac:dyDescent="0.35">
      <c r="A22" s="45"/>
      <c r="B22" s="45"/>
      <c r="C22" s="45"/>
      <c r="D22" s="45"/>
      <c r="E22" s="45"/>
      <c r="F22" s="45"/>
      <c r="G22" s="46"/>
      <c r="H22" s="45"/>
      <c r="I22" s="47"/>
      <c r="J22" s="48"/>
      <c r="K22" s="48"/>
      <c r="L22" s="48"/>
    </row>
  </sheetData>
  <sheetProtection sheet="1" selectLockedCells="1" sort="0" autoFilter="0"/>
  <autoFilter ref="A4:L4" xr:uid="{00000000-0009-0000-0000-000043000000}"/>
  <mergeCells count="5">
    <mergeCell ref="I1:L1"/>
    <mergeCell ref="A1:F1"/>
    <mergeCell ref="B2:L2"/>
    <mergeCell ref="G3:I3"/>
    <mergeCell ref="J3:L3"/>
  </mergeCells>
  <conditionalFormatting sqref="B2:L2">
    <cfRule type="dataBar" priority="34">
      <dataBar>
        <cfvo type="num" val="0"/>
        <cfvo type="num" val="1"/>
        <color rgb="FF4F81BD"/>
      </dataBar>
    </cfRule>
    <cfRule type="expression" dxfId="101" priority="34">
      <formula>$W$2&gt;=0.8</formula>
    </cfRule>
    <cfRule type="expression" dxfId="100" priority="34">
      <formula>AND($W$2&gt;=0.5,$W$2&lt;0.8)</formula>
    </cfRule>
    <cfRule type="expression" dxfId="99" priority="34">
      <formula>$W$2&lt;0.5</formula>
    </cfRule>
  </conditionalFormatting>
  <conditionalFormatting sqref="G5:G22">
    <cfRule type="expression" dxfId="98" priority="21">
      <formula>$G5="Met"</formula>
    </cfRule>
    <cfRule type="expression" dxfId="97" priority="22">
      <formula>$G5="Achieved"</formula>
    </cfRule>
    <cfRule type="expression" dxfId="96" priority="23">
      <formula>$G5="Partially met"</formula>
    </cfRule>
    <cfRule type="expression" dxfId="95" priority="24">
      <formula>$G5="Partially achieved"</formula>
    </cfRule>
    <cfRule type="expression" dxfId="94" priority="25">
      <formula>$G5="Not met"</formula>
    </cfRule>
    <cfRule type="expression" dxfId="93" priority="26">
      <formula>$G5="Not yet achieved"</formula>
    </cfRule>
    <cfRule type="expression" dxfId="92" priority="27">
      <formula>$G5="Not applicable"</formula>
    </cfRule>
  </conditionalFormatting>
  <conditionalFormatting sqref="K5:K500">
    <cfRule type="expression" dxfId="91" priority="1">
      <formula>AND(K5&lt;&gt;"",K5&lt;TODAY())</formula>
    </cfRule>
  </conditionalFormatting>
  <conditionalFormatting sqref="L5:L22">
    <cfRule type="beginsWith" dxfId="90" priority="2" operator="beginsWith" text="Blue">
      <formula>LEFT(L5,LEN("Blue"))="Blue"</formula>
    </cfRule>
    <cfRule type="beginsWith" dxfId="89" priority="3" operator="beginsWith" text="Green">
      <formula>LEFT(L5,LEN("Green"))="Green"</formula>
    </cfRule>
    <cfRule type="beginsWith" dxfId="88" priority="4" operator="beginsWith" text="Red">
      <formula>LEFT(L5,LEN("Red"))="Red"</formula>
    </cfRule>
    <cfRule type="beginsWith" dxfId="87" priority="5" operator="beginsWith" text="Grey">
      <formula>LEFT(L5,LEN("Grey"))="Grey"</formula>
    </cfRule>
    <cfRule type="beginsWith" dxfId="86" priority="6" operator="beginsWith" text="Amber">
      <formula>LEFT(L5,LEN("Amber"))="Amber"</formula>
    </cfRule>
    <cfRule type="beginsWith" dxfId="85" priority="7" operator="beginsWith" text="Black">
      <formula>LEFT(L5,LEN("Black"))="Black"</formula>
    </cfRule>
  </conditionalFormatting>
  <dataValidations count="3">
    <dataValidation type="list" allowBlank="1" sqref="G5:G8" xr:uid="{00000000-0002-0000-4300-000000000000}">
      <formula1>MSStatus</formula1>
    </dataValidation>
    <dataValidation type="list" allowBlank="1" sqref="G9:G16" xr:uid="{00000000-0002-0000-4300-000001000000}">
      <formula1>RecStatus</formula1>
    </dataValidation>
    <dataValidation type="list" allowBlank="1" sqref="L5:L22" xr:uid="{00000000-0002-0000-4300-000002000000}">
      <formula1>BRAGStatus</formula1>
    </dataValidation>
  </dataValidations>
  <hyperlinks>
    <hyperlink ref="I1" r:id="rId1" xr:uid="{00000000-0004-0000-4300-000000000000}"/>
    <hyperlink ref="H1" location="Dashboard!A1" display="← Dashboard" xr:uid="{1B8EB1F9-E252-4A95-BA86-5E658248C6DB}"/>
  </hyperlinks>
  <pageMargins left="0.3" right="0.3" top="0.75" bottom="0.75" header="0.5" footer="0.5"/>
  <pageSetup fitToHeight="0" orientation="landscape"/>
  <headerFooter>
    <oddHeader>&amp;LMid Cheshire Hospitals NHS Foundation Trust&amp;CGPICS V3 – Appendix 3 Audit&amp;R28 Jan 2026</oddHeader>
    <oddFooter>&amp;LConfidential – For internal audit use&amp;CPage &amp;P of &amp;N&amp;R© NHS</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Sheet69">
    <tabColor rgb="FF2E75B6"/>
  </sheetPr>
  <dimension ref="A1:Y22"/>
  <sheetViews>
    <sheetView showGridLines="0" showOutlineSymbols="0" zoomScaleNormal="100" workbookViewId="0">
      <pane ySplit="4" topLeftCell="A16" activePane="bottomLeft" state="frozen"/>
      <selection activeCell="K12" sqref="K12"/>
      <selection pane="bottomLeft" activeCell="G16" sqref="G16"/>
    </sheetView>
  </sheetViews>
  <sheetFormatPr defaultRowHeight="14.5" x14ac:dyDescent="0.35"/>
  <cols>
    <col min="1" max="1" width="10.81640625" customWidth="1"/>
    <col min="2" max="2" width="13" hidden="1" customWidth="1"/>
    <col min="3" max="3" width="21" hidden="1" customWidth="1"/>
    <col min="4" max="4" width="18" customWidth="1"/>
    <col min="5" max="5" width="12" hidden="1" customWidth="1"/>
    <col min="6" max="6" width="45" customWidth="1"/>
    <col min="7" max="7" width="30" customWidth="1"/>
    <col min="8" max="8" width="33.1796875" customWidth="1"/>
    <col min="9" max="10" width="34" customWidth="1"/>
    <col min="11" max="11" width="16" customWidth="1"/>
    <col min="12" max="12" width="14" customWidth="1"/>
    <col min="23" max="24" width="0" hidden="1" customWidth="1"/>
    <col min="25" max="25" width="13" hidden="1" customWidth="1"/>
    <col min="26" max="26" width="0" hidden="1" customWidth="1"/>
  </cols>
  <sheetData>
    <row r="1" spans="1:23" ht="80" customHeight="1" x14ac:dyDescent="0.45">
      <c r="A1" s="361" t="s">
        <v>1930</v>
      </c>
      <c r="B1" s="362"/>
      <c r="C1" s="362"/>
      <c r="D1" s="362"/>
      <c r="E1" s="362"/>
      <c r="F1" s="362"/>
      <c r="G1" s="30" t="e" vm="3">
        <v>#VALUE!</v>
      </c>
      <c r="H1" s="44" t="e" vm="4">
        <v>#VALUE!</v>
      </c>
      <c r="I1" s="358" t="s">
        <v>163</v>
      </c>
      <c r="J1" s="359"/>
      <c r="K1" s="359"/>
      <c r="L1" s="360"/>
    </row>
    <row r="2" spans="1:23" ht="66" customHeight="1" x14ac:dyDescent="0.35">
      <c r="A2" s="50" t="s">
        <v>3089</v>
      </c>
      <c r="B2" s="317" t="str">
        <f>REPT("█",ROUND($W$2*50,0))&amp;REPT("░",50-ROUND($W$2*50,0))&amp;" "&amp;TEXT($W$2,"0%")</f>
        <v>░░░░░░░░░░░░░░░░░░░░░░░░░░░░░░░░░░░░░░░░░░░░░░░░░░ 0%</v>
      </c>
      <c r="C2" s="235"/>
      <c r="D2" s="235"/>
      <c r="E2" s="235"/>
      <c r="F2" s="235"/>
      <c r="G2" s="235"/>
      <c r="H2" s="235"/>
      <c r="I2" s="235"/>
      <c r="J2" s="235"/>
      <c r="K2" s="235"/>
      <c r="L2" s="235"/>
      <c r="W2" s="32">
        <f>IFERROR(1-COUNTIF($G:$G,"Not assessed")/(COUNTIF($D:$D,"Minimum Standard")+COUNTIF($D:$D,"Quality Recommendation")),0)</f>
        <v>0</v>
      </c>
    </row>
    <row r="3" spans="1:23" ht="20" customHeight="1" x14ac:dyDescent="0.35">
      <c r="A3" s="33"/>
      <c r="B3" s="33"/>
      <c r="C3" s="33"/>
      <c r="D3" s="33"/>
      <c r="E3" s="33"/>
      <c r="F3" s="33"/>
      <c r="G3" s="236"/>
      <c r="H3" s="235"/>
      <c r="I3" s="235"/>
      <c r="J3" s="236"/>
      <c r="K3" s="235"/>
      <c r="L3" s="235"/>
    </row>
    <row r="4" spans="1:23" ht="30" customHeight="1" x14ac:dyDescent="0.35">
      <c r="A4" s="34" t="s">
        <v>161</v>
      </c>
      <c r="B4" s="34" t="s">
        <v>105</v>
      </c>
      <c r="C4" s="34" t="s">
        <v>164</v>
      </c>
      <c r="D4" s="34" t="s">
        <v>165</v>
      </c>
      <c r="E4" s="34" t="s">
        <v>166</v>
      </c>
      <c r="F4" s="34" t="s">
        <v>167</v>
      </c>
      <c r="G4" s="35" t="s">
        <v>68</v>
      </c>
      <c r="H4" s="34" t="s">
        <v>70</v>
      </c>
      <c r="I4" s="34" t="s">
        <v>45</v>
      </c>
      <c r="J4" s="34" t="s">
        <v>47</v>
      </c>
      <c r="K4" s="36" t="s">
        <v>49</v>
      </c>
      <c r="L4" s="34" t="s">
        <v>15</v>
      </c>
    </row>
    <row r="5" spans="1:23" ht="60" customHeight="1" x14ac:dyDescent="0.35">
      <c r="A5" s="40" t="s">
        <v>1931</v>
      </c>
      <c r="B5" s="40" t="s">
        <v>1932</v>
      </c>
      <c r="C5" s="40" t="s">
        <v>1933</v>
      </c>
      <c r="D5" s="40" t="s">
        <v>125</v>
      </c>
      <c r="E5" s="40">
        <v>1</v>
      </c>
      <c r="F5" s="40" t="s">
        <v>1934</v>
      </c>
      <c r="G5" s="7" t="s">
        <v>24</v>
      </c>
      <c r="H5" s="13"/>
      <c r="I5" s="14"/>
      <c r="J5" s="15"/>
      <c r="K5" s="15"/>
      <c r="L5" s="6" t="s">
        <v>172</v>
      </c>
    </row>
    <row r="6" spans="1:23" ht="60" customHeight="1" x14ac:dyDescent="0.35">
      <c r="A6" s="42" t="s">
        <v>1935</v>
      </c>
      <c r="B6" s="42" t="s">
        <v>1932</v>
      </c>
      <c r="C6" s="42" t="s">
        <v>1933</v>
      </c>
      <c r="D6" s="42" t="s">
        <v>125</v>
      </c>
      <c r="E6" s="42">
        <v>2</v>
      </c>
      <c r="F6" s="42" t="s">
        <v>3337</v>
      </c>
      <c r="G6" s="6" t="s">
        <v>24</v>
      </c>
      <c r="H6" s="13"/>
      <c r="I6" s="16"/>
      <c r="J6" s="17"/>
      <c r="K6" s="17"/>
      <c r="L6" s="6" t="s">
        <v>172</v>
      </c>
    </row>
    <row r="7" spans="1:23" ht="60" customHeight="1" x14ac:dyDescent="0.35">
      <c r="A7" s="40" t="s">
        <v>1936</v>
      </c>
      <c r="B7" s="40" t="s">
        <v>1932</v>
      </c>
      <c r="C7" s="40" t="s">
        <v>1933</v>
      </c>
      <c r="D7" s="40" t="s">
        <v>125</v>
      </c>
      <c r="E7" s="40">
        <v>3</v>
      </c>
      <c r="F7" s="40" t="s">
        <v>1937</v>
      </c>
      <c r="G7" s="6" t="s">
        <v>24</v>
      </c>
      <c r="H7" s="13"/>
      <c r="I7" s="16"/>
      <c r="J7" s="17"/>
      <c r="K7" s="17"/>
      <c r="L7" s="6" t="s">
        <v>172</v>
      </c>
    </row>
    <row r="8" spans="1:23" ht="60" customHeight="1" x14ac:dyDescent="0.35">
      <c r="A8" s="42" t="s">
        <v>1938</v>
      </c>
      <c r="B8" s="42" t="s">
        <v>1932</v>
      </c>
      <c r="C8" s="42" t="s">
        <v>1933</v>
      </c>
      <c r="D8" s="42" t="s">
        <v>125</v>
      </c>
      <c r="E8" s="42">
        <v>4</v>
      </c>
      <c r="F8" s="42" t="s">
        <v>3338</v>
      </c>
      <c r="G8" s="6" t="s">
        <v>24</v>
      </c>
      <c r="H8" s="13"/>
      <c r="I8" s="16"/>
      <c r="J8" s="17"/>
      <c r="K8" s="17"/>
      <c r="L8" s="6" t="s">
        <v>172</v>
      </c>
    </row>
    <row r="9" spans="1:23" ht="60" customHeight="1" x14ac:dyDescent="0.35">
      <c r="A9" s="40" t="s">
        <v>1939</v>
      </c>
      <c r="B9" s="40" t="s">
        <v>1932</v>
      </c>
      <c r="C9" s="40" t="s">
        <v>1933</v>
      </c>
      <c r="D9" s="40" t="s">
        <v>125</v>
      </c>
      <c r="E9" s="40">
        <v>5</v>
      </c>
      <c r="F9" s="40" t="s">
        <v>1940</v>
      </c>
      <c r="G9" s="6" t="s">
        <v>24</v>
      </c>
      <c r="H9" s="13"/>
      <c r="I9" s="16"/>
      <c r="J9" s="17"/>
      <c r="K9" s="17"/>
      <c r="L9" s="6" t="s">
        <v>172</v>
      </c>
    </row>
    <row r="10" spans="1:23" ht="60" customHeight="1" x14ac:dyDescent="0.35">
      <c r="A10" s="42" t="s">
        <v>1941</v>
      </c>
      <c r="B10" s="42" t="s">
        <v>1932</v>
      </c>
      <c r="C10" s="42" t="s">
        <v>1933</v>
      </c>
      <c r="D10" s="42" t="s">
        <v>125</v>
      </c>
      <c r="E10" s="42">
        <v>6</v>
      </c>
      <c r="F10" s="42" t="s">
        <v>1942</v>
      </c>
      <c r="G10" s="6" t="s">
        <v>24</v>
      </c>
      <c r="H10" s="13"/>
      <c r="I10" s="16"/>
      <c r="J10" s="17"/>
      <c r="K10" s="17"/>
      <c r="L10" s="6" t="s">
        <v>172</v>
      </c>
    </row>
    <row r="11" spans="1:23" ht="60" customHeight="1" x14ac:dyDescent="0.35">
      <c r="A11" s="40" t="s">
        <v>1943</v>
      </c>
      <c r="B11" s="40" t="s">
        <v>1932</v>
      </c>
      <c r="C11" s="40" t="s">
        <v>1933</v>
      </c>
      <c r="D11" s="40" t="s">
        <v>125</v>
      </c>
      <c r="E11" s="40">
        <v>7</v>
      </c>
      <c r="F11" s="40" t="s">
        <v>3339</v>
      </c>
      <c r="G11" s="6" t="s">
        <v>24</v>
      </c>
      <c r="H11" s="13"/>
      <c r="I11" s="16"/>
      <c r="J11" s="17"/>
      <c r="K11" s="17"/>
      <c r="L11" s="6" t="s">
        <v>172</v>
      </c>
    </row>
    <row r="12" spans="1:23" ht="60" customHeight="1" x14ac:dyDescent="0.35">
      <c r="A12" s="42" t="s">
        <v>1944</v>
      </c>
      <c r="B12" s="42" t="s">
        <v>1932</v>
      </c>
      <c r="C12" s="42" t="s">
        <v>1933</v>
      </c>
      <c r="D12" s="42" t="s">
        <v>125</v>
      </c>
      <c r="E12" s="42">
        <v>8</v>
      </c>
      <c r="F12" s="42" t="s">
        <v>3340</v>
      </c>
      <c r="G12" s="6" t="s">
        <v>24</v>
      </c>
      <c r="H12" s="13"/>
      <c r="I12" s="16"/>
      <c r="J12" s="17"/>
      <c r="K12" s="18"/>
      <c r="L12" s="6" t="s">
        <v>172</v>
      </c>
    </row>
    <row r="13" spans="1:23" ht="60" customHeight="1" x14ac:dyDescent="0.35">
      <c r="A13" s="40" t="s">
        <v>1945</v>
      </c>
      <c r="B13" s="40" t="s">
        <v>1932</v>
      </c>
      <c r="C13" s="40" t="s">
        <v>1933</v>
      </c>
      <c r="D13" s="40" t="s">
        <v>125</v>
      </c>
      <c r="E13" s="40">
        <v>9</v>
      </c>
      <c r="F13" s="40" t="s">
        <v>3341</v>
      </c>
      <c r="G13" s="6" t="s">
        <v>24</v>
      </c>
      <c r="H13" s="13"/>
      <c r="I13" s="16"/>
      <c r="J13" s="17"/>
      <c r="K13" s="18"/>
      <c r="L13" s="6" t="s">
        <v>172</v>
      </c>
    </row>
    <row r="14" spans="1:23" ht="60" customHeight="1" x14ac:dyDescent="0.35">
      <c r="A14" s="42" t="s">
        <v>1946</v>
      </c>
      <c r="B14" s="42" t="s">
        <v>1932</v>
      </c>
      <c r="C14" s="42" t="s">
        <v>1933</v>
      </c>
      <c r="D14" s="42" t="s">
        <v>125</v>
      </c>
      <c r="E14" s="42">
        <v>10</v>
      </c>
      <c r="F14" s="42" t="s">
        <v>1947</v>
      </c>
      <c r="G14" s="6" t="s">
        <v>24</v>
      </c>
      <c r="H14" s="13"/>
      <c r="I14" s="16"/>
      <c r="J14" s="17"/>
      <c r="K14" s="17"/>
      <c r="L14" s="6" t="s">
        <v>172</v>
      </c>
    </row>
    <row r="15" spans="1:23" ht="60" customHeight="1" x14ac:dyDescent="0.35">
      <c r="A15" s="40" t="s">
        <v>1948</v>
      </c>
      <c r="B15" s="40" t="s">
        <v>1932</v>
      </c>
      <c r="C15" s="40" t="s">
        <v>1933</v>
      </c>
      <c r="D15" s="40" t="s">
        <v>125</v>
      </c>
      <c r="E15" s="40">
        <v>11</v>
      </c>
      <c r="F15" s="40" t="s">
        <v>1949</v>
      </c>
      <c r="G15" s="6" t="s">
        <v>24</v>
      </c>
      <c r="H15" s="13"/>
      <c r="I15" s="16"/>
      <c r="J15" s="17"/>
      <c r="K15" s="17"/>
      <c r="L15" s="6" t="s">
        <v>172</v>
      </c>
    </row>
    <row r="16" spans="1:23" ht="60" customHeight="1" x14ac:dyDescent="0.35">
      <c r="A16" s="42" t="s">
        <v>1950</v>
      </c>
      <c r="B16" s="42" t="s">
        <v>1932</v>
      </c>
      <c r="C16" s="42" t="s">
        <v>1933</v>
      </c>
      <c r="D16" s="42" t="s">
        <v>184</v>
      </c>
      <c r="E16" s="42">
        <v>1</v>
      </c>
      <c r="F16" s="42" t="s">
        <v>1951</v>
      </c>
      <c r="G16" s="6" t="s">
        <v>24</v>
      </c>
      <c r="H16" s="13"/>
      <c r="I16" s="16"/>
      <c r="J16" s="17"/>
      <c r="K16" s="17"/>
      <c r="L16" s="6" t="s">
        <v>172</v>
      </c>
    </row>
    <row r="17" spans="1:12" ht="60" customHeight="1" x14ac:dyDescent="0.35">
      <c r="A17" s="40" t="s">
        <v>1952</v>
      </c>
      <c r="B17" s="40" t="s">
        <v>1932</v>
      </c>
      <c r="C17" s="40" t="s">
        <v>1933</v>
      </c>
      <c r="D17" s="40" t="s">
        <v>184</v>
      </c>
      <c r="E17" s="40">
        <v>2</v>
      </c>
      <c r="F17" s="40" t="s">
        <v>3342</v>
      </c>
      <c r="G17" s="6" t="s">
        <v>24</v>
      </c>
      <c r="H17" s="13"/>
      <c r="I17" s="16"/>
      <c r="J17" s="17"/>
      <c r="K17" s="18"/>
      <c r="L17" s="6" t="s">
        <v>172</v>
      </c>
    </row>
    <row r="18" spans="1:12" ht="60" customHeight="1" x14ac:dyDescent="0.35">
      <c r="A18" s="42" t="s">
        <v>1953</v>
      </c>
      <c r="B18" s="42" t="s">
        <v>1932</v>
      </c>
      <c r="C18" s="42" t="s">
        <v>1933</v>
      </c>
      <c r="D18" s="42" t="s">
        <v>184</v>
      </c>
      <c r="E18" s="42">
        <v>3</v>
      </c>
      <c r="F18" s="42" t="s">
        <v>1954</v>
      </c>
      <c r="G18" s="6" t="s">
        <v>24</v>
      </c>
      <c r="H18" s="13"/>
      <c r="I18" s="16"/>
      <c r="J18" s="17"/>
      <c r="K18" s="18"/>
      <c r="L18" s="6" t="s">
        <v>172</v>
      </c>
    </row>
    <row r="19" spans="1:12" ht="60" customHeight="1" x14ac:dyDescent="0.35">
      <c r="A19" s="40" t="s">
        <v>1955</v>
      </c>
      <c r="B19" s="40" t="s">
        <v>1932</v>
      </c>
      <c r="C19" s="40" t="s">
        <v>1933</v>
      </c>
      <c r="D19" s="40" t="s">
        <v>184</v>
      </c>
      <c r="E19" s="40">
        <v>4</v>
      </c>
      <c r="F19" s="40" t="s">
        <v>3343</v>
      </c>
      <c r="G19" s="6" t="s">
        <v>24</v>
      </c>
      <c r="H19" s="13"/>
      <c r="I19" s="16"/>
      <c r="J19" s="17"/>
      <c r="K19" s="18"/>
      <c r="L19" s="6" t="s">
        <v>172</v>
      </c>
    </row>
    <row r="20" spans="1:12" x14ac:dyDescent="0.35">
      <c r="A20" s="45"/>
      <c r="B20" s="45"/>
      <c r="C20" s="45"/>
      <c r="D20" s="45"/>
      <c r="E20" s="45"/>
      <c r="F20" s="45"/>
      <c r="G20" s="46"/>
      <c r="H20" s="45"/>
      <c r="I20" s="47"/>
      <c r="J20" s="48"/>
      <c r="K20" s="49"/>
      <c r="L20" s="48"/>
    </row>
    <row r="21" spans="1:12" x14ac:dyDescent="0.35">
      <c r="A21" s="45"/>
      <c r="B21" s="45"/>
      <c r="C21" s="45"/>
      <c r="D21" s="45"/>
      <c r="E21" s="45"/>
      <c r="F21" s="45"/>
      <c r="G21" s="46"/>
      <c r="H21" s="45"/>
      <c r="I21" s="47"/>
      <c r="J21" s="48"/>
      <c r="K21" s="49"/>
      <c r="L21" s="48"/>
    </row>
    <row r="22" spans="1:12" x14ac:dyDescent="0.35">
      <c r="A22" s="45"/>
      <c r="B22" s="45"/>
      <c r="C22" s="45"/>
      <c r="D22" s="45"/>
      <c r="E22" s="45"/>
      <c r="F22" s="45"/>
      <c r="G22" s="46"/>
      <c r="H22" s="45"/>
      <c r="I22" s="47"/>
      <c r="J22" s="48"/>
      <c r="K22" s="48"/>
      <c r="L22" s="48"/>
    </row>
  </sheetData>
  <sheetProtection sheet="1" selectLockedCells="1" sort="0" autoFilter="0"/>
  <autoFilter ref="A4:L4" xr:uid="{00000000-0009-0000-0000-000044000000}"/>
  <mergeCells count="5">
    <mergeCell ref="I1:L1"/>
    <mergeCell ref="A1:F1"/>
    <mergeCell ref="B2:L2"/>
    <mergeCell ref="G3:I3"/>
    <mergeCell ref="J3:L3"/>
  </mergeCells>
  <conditionalFormatting sqref="B2:L2">
    <cfRule type="dataBar" priority="34">
      <dataBar>
        <cfvo type="num" val="0"/>
        <cfvo type="num" val="1"/>
        <color rgb="FF4F81BD"/>
      </dataBar>
    </cfRule>
    <cfRule type="expression" dxfId="84" priority="34">
      <formula>$W$2&gt;=0.8</formula>
    </cfRule>
    <cfRule type="expression" dxfId="83" priority="34">
      <formula>AND($W$2&gt;=0.5,$W$2&lt;0.8)</formula>
    </cfRule>
    <cfRule type="expression" dxfId="82" priority="34">
      <formula>$W$2&lt;0.5</formula>
    </cfRule>
  </conditionalFormatting>
  <conditionalFormatting sqref="G5:G22">
    <cfRule type="expression" dxfId="81" priority="21">
      <formula>$G5="Met"</formula>
    </cfRule>
    <cfRule type="expression" dxfId="80" priority="22">
      <formula>$G5="Achieved"</formula>
    </cfRule>
    <cfRule type="expression" dxfId="79" priority="23">
      <formula>$G5="Partially met"</formula>
    </cfRule>
    <cfRule type="expression" dxfId="78" priority="24">
      <formula>$G5="Partially achieved"</formula>
    </cfRule>
    <cfRule type="expression" dxfId="77" priority="25">
      <formula>$G5="Not met"</formula>
    </cfRule>
    <cfRule type="expression" dxfId="76" priority="26">
      <formula>$G5="Not yet achieved"</formula>
    </cfRule>
    <cfRule type="expression" dxfId="75" priority="27">
      <formula>$G5="Not applicable"</formula>
    </cfRule>
  </conditionalFormatting>
  <conditionalFormatting sqref="K5:K500">
    <cfRule type="expression" dxfId="74" priority="1">
      <formula>AND(K5&lt;&gt;"",K5&lt;TODAY())</formula>
    </cfRule>
  </conditionalFormatting>
  <conditionalFormatting sqref="L5:L22">
    <cfRule type="beginsWith" dxfId="73" priority="2" operator="beginsWith" text="Blue">
      <formula>LEFT(L5,LEN("Blue"))="Blue"</formula>
    </cfRule>
    <cfRule type="beginsWith" dxfId="72" priority="3" operator="beginsWith" text="Green">
      <formula>LEFT(L5,LEN("Green"))="Green"</formula>
    </cfRule>
    <cfRule type="beginsWith" dxfId="71" priority="4" operator="beginsWith" text="Red">
      <formula>LEFT(L5,LEN("Red"))="Red"</formula>
    </cfRule>
    <cfRule type="beginsWith" dxfId="70" priority="5" operator="beginsWith" text="Grey">
      <formula>LEFT(L5,LEN("Grey"))="Grey"</formula>
    </cfRule>
    <cfRule type="beginsWith" dxfId="69" priority="6" operator="beginsWith" text="Amber">
      <formula>LEFT(L5,LEN("Amber"))="Amber"</formula>
    </cfRule>
    <cfRule type="beginsWith" dxfId="68" priority="7" operator="beginsWith" text="Black">
      <formula>LEFT(L5,LEN("Black"))="Black"</formula>
    </cfRule>
  </conditionalFormatting>
  <dataValidations count="3">
    <dataValidation type="list" allowBlank="1" sqref="G5:G15" xr:uid="{00000000-0002-0000-4400-000000000000}">
      <formula1>MSStatus</formula1>
    </dataValidation>
    <dataValidation type="list" allowBlank="1" sqref="G16:G19" xr:uid="{00000000-0002-0000-4400-000001000000}">
      <formula1>RecStatus</formula1>
    </dataValidation>
    <dataValidation type="list" allowBlank="1" sqref="L5:L22" xr:uid="{00000000-0002-0000-4400-000002000000}">
      <formula1>BRAGStatus</formula1>
    </dataValidation>
  </dataValidations>
  <hyperlinks>
    <hyperlink ref="I1" r:id="rId1" xr:uid="{00000000-0004-0000-4400-000000000000}"/>
    <hyperlink ref="H1" location="Dashboard!A1" display="← Dashboard" xr:uid="{7B8AE1DD-2108-4D7B-9DE0-BC01A1469607}"/>
  </hyperlinks>
  <pageMargins left="0.3" right="0.3" top="0.75" bottom="0.75" header="0.5" footer="0.5"/>
  <pageSetup fitToHeight="0" orientation="landscape"/>
  <headerFooter>
    <oddHeader>&amp;LMid Cheshire Hospitals NHS Foundation Trust&amp;CGPICS V3 – Appendix 3 Audit&amp;R28 Jan 2026</oddHeader>
    <oddFooter>&amp;LConfidential – For internal audit use&amp;CPage &amp;P of &amp;N&amp;R© NHS</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Sheet70">
    <tabColor rgb="FF2E75B6"/>
  </sheetPr>
  <dimension ref="A1:Y22"/>
  <sheetViews>
    <sheetView showGridLines="0" showOutlineSymbols="0" zoomScaleNormal="100" workbookViewId="0">
      <pane ySplit="4" topLeftCell="A10" activePane="bottomLeft" state="frozen"/>
      <selection activeCell="K12" sqref="K12"/>
      <selection pane="bottomLeft" activeCell="G10" sqref="G10"/>
    </sheetView>
  </sheetViews>
  <sheetFormatPr defaultRowHeight="14.5" x14ac:dyDescent="0.35"/>
  <cols>
    <col min="1" max="1" width="10.81640625" customWidth="1"/>
    <col min="2" max="2" width="13" hidden="1" customWidth="1"/>
    <col min="3" max="3" width="40" hidden="1" customWidth="1"/>
    <col min="4" max="4" width="18" customWidth="1"/>
    <col min="5" max="5" width="12" hidden="1" customWidth="1"/>
    <col min="6" max="6" width="45" customWidth="1"/>
    <col min="7" max="7" width="30" customWidth="1"/>
    <col min="8" max="8" width="33.1796875" customWidth="1"/>
    <col min="9" max="10" width="34" customWidth="1"/>
    <col min="11" max="11" width="16" customWidth="1"/>
    <col min="12" max="12" width="14" customWidth="1"/>
    <col min="23" max="24" width="0" hidden="1" customWidth="1"/>
    <col min="25" max="25" width="13" hidden="1" customWidth="1"/>
    <col min="26" max="26" width="0" hidden="1" customWidth="1"/>
  </cols>
  <sheetData>
    <row r="1" spans="1:23" ht="80" customHeight="1" x14ac:dyDescent="0.45">
      <c r="A1" s="361" t="s">
        <v>1956</v>
      </c>
      <c r="B1" s="362"/>
      <c r="C1" s="362"/>
      <c r="D1" s="362"/>
      <c r="E1" s="362"/>
      <c r="F1" s="362"/>
      <c r="G1" s="30" t="e" vm="3">
        <v>#VALUE!</v>
      </c>
      <c r="H1" s="44" t="e" vm="4">
        <v>#VALUE!</v>
      </c>
      <c r="I1" s="358" t="s">
        <v>163</v>
      </c>
      <c r="J1" s="359"/>
      <c r="K1" s="359"/>
      <c r="L1" s="360"/>
    </row>
    <row r="2" spans="1:23" ht="66" customHeight="1" x14ac:dyDescent="0.35">
      <c r="A2" s="50" t="s">
        <v>3089</v>
      </c>
      <c r="B2" s="317" t="str">
        <f>REPT("█",ROUND($W$2*50,0))&amp;REPT("░",50-ROUND($W$2*50,0))&amp;" "&amp;TEXT($W$2,"0%")</f>
        <v>░░░░░░░░░░░░░░░░░░░░░░░░░░░░░░░░░░░░░░░░░░░░░░░░░░ 0%</v>
      </c>
      <c r="C2" s="235"/>
      <c r="D2" s="235"/>
      <c r="E2" s="235"/>
      <c r="F2" s="235"/>
      <c r="G2" s="235"/>
      <c r="H2" s="235"/>
      <c r="I2" s="235"/>
      <c r="J2" s="235"/>
      <c r="K2" s="235"/>
      <c r="L2" s="235"/>
      <c r="W2" s="32">
        <f>IFERROR(1-COUNTIF($G:$G,"Not assessed")/(COUNTIF($D:$D,"Minimum Standard")+COUNTIF($D:$D,"Quality Recommendation")),0)</f>
        <v>0</v>
      </c>
    </row>
    <row r="3" spans="1:23" ht="20" customHeight="1" x14ac:dyDescent="0.35">
      <c r="A3" s="33"/>
      <c r="B3" s="33"/>
      <c r="C3" s="33"/>
      <c r="D3" s="33"/>
      <c r="E3" s="33"/>
      <c r="F3" s="33"/>
      <c r="G3" s="236"/>
      <c r="H3" s="235"/>
      <c r="I3" s="235"/>
      <c r="J3" s="236"/>
      <c r="K3" s="235"/>
      <c r="L3" s="235"/>
    </row>
    <row r="4" spans="1:23" ht="30" customHeight="1" x14ac:dyDescent="0.35">
      <c r="A4" s="34" t="s">
        <v>161</v>
      </c>
      <c r="B4" s="34" t="s">
        <v>105</v>
      </c>
      <c r="C4" s="34" t="s">
        <v>164</v>
      </c>
      <c r="D4" s="34" t="s">
        <v>165</v>
      </c>
      <c r="E4" s="34" t="s">
        <v>166</v>
      </c>
      <c r="F4" s="34" t="s">
        <v>167</v>
      </c>
      <c r="G4" s="35" t="s">
        <v>68</v>
      </c>
      <c r="H4" s="34" t="s">
        <v>70</v>
      </c>
      <c r="I4" s="34" t="s">
        <v>45</v>
      </c>
      <c r="J4" s="34" t="s">
        <v>47</v>
      </c>
      <c r="K4" s="36" t="s">
        <v>49</v>
      </c>
      <c r="L4" s="34" t="s">
        <v>15</v>
      </c>
    </row>
    <row r="5" spans="1:23" ht="60" customHeight="1" x14ac:dyDescent="0.35">
      <c r="A5" s="40" t="s">
        <v>1957</v>
      </c>
      <c r="B5" s="40" t="s">
        <v>1958</v>
      </c>
      <c r="C5" s="40" t="s">
        <v>1959</v>
      </c>
      <c r="D5" s="40" t="s">
        <v>125</v>
      </c>
      <c r="E5" s="40">
        <v>1</v>
      </c>
      <c r="F5" s="40" t="s">
        <v>1960</v>
      </c>
      <c r="G5" s="7" t="s">
        <v>24</v>
      </c>
      <c r="H5" s="13"/>
      <c r="I5" s="14"/>
      <c r="J5" s="15"/>
      <c r="K5" s="15"/>
      <c r="L5" s="6" t="s">
        <v>172</v>
      </c>
    </row>
    <row r="6" spans="1:23" ht="60" customHeight="1" x14ac:dyDescent="0.35">
      <c r="A6" s="42" t="s">
        <v>1961</v>
      </c>
      <c r="B6" s="42" t="s">
        <v>1958</v>
      </c>
      <c r="C6" s="42" t="s">
        <v>1959</v>
      </c>
      <c r="D6" s="42" t="s">
        <v>125</v>
      </c>
      <c r="E6" s="42">
        <v>2</v>
      </c>
      <c r="F6" s="42" t="s">
        <v>1962</v>
      </c>
      <c r="G6" s="6" t="s">
        <v>24</v>
      </c>
      <c r="H6" s="13"/>
      <c r="I6" s="16"/>
      <c r="J6" s="17"/>
      <c r="K6" s="17"/>
      <c r="L6" s="6" t="s">
        <v>172</v>
      </c>
    </row>
    <row r="7" spans="1:23" ht="60" customHeight="1" x14ac:dyDescent="0.35">
      <c r="A7" s="40" t="s">
        <v>1963</v>
      </c>
      <c r="B7" s="40" t="s">
        <v>1958</v>
      </c>
      <c r="C7" s="40" t="s">
        <v>1959</v>
      </c>
      <c r="D7" s="40" t="s">
        <v>125</v>
      </c>
      <c r="E7" s="40">
        <v>3</v>
      </c>
      <c r="F7" s="40" t="s">
        <v>3344</v>
      </c>
      <c r="G7" s="6" t="s">
        <v>24</v>
      </c>
      <c r="H7" s="13"/>
      <c r="I7" s="16"/>
      <c r="J7" s="17"/>
      <c r="K7" s="17"/>
      <c r="L7" s="6" t="s">
        <v>172</v>
      </c>
    </row>
    <row r="8" spans="1:23" ht="60" customHeight="1" x14ac:dyDescent="0.35">
      <c r="A8" s="42" t="s">
        <v>1964</v>
      </c>
      <c r="B8" s="42" t="s">
        <v>1958</v>
      </c>
      <c r="C8" s="42" t="s">
        <v>1959</v>
      </c>
      <c r="D8" s="42" t="s">
        <v>125</v>
      </c>
      <c r="E8" s="42">
        <v>4</v>
      </c>
      <c r="F8" s="42" t="s">
        <v>3345</v>
      </c>
      <c r="G8" s="6" t="s">
        <v>24</v>
      </c>
      <c r="H8" s="13"/>
      <c r="I8" s="16"/>
      <c r="J8" s="17"/>
      <c r="K8" s="17"/>
      <c r="L8" s="6" t="s">
        <v>172</v>
      </c>
    </row>
    <row r="9" spans="1:23" ht="60" customHeight="1" x14ac:dyDescent="0.35">
      <c r="A9" s="40" t="s">
        <v>1965</v>
      </c>
      <c r="B9" s="40" t="s">
        <v>1958</v>
      </c>
      <c r="C9" s="40" t="s">
        <v>1959</v>
      </c>
      <c r="D9" s="40" t="s">
        <v>125</v>
      </c>
      <c r="E9" s="40">
        <v>5</v>
      </c>
      <c r="F9" s="40" t="s">
        <v>3346</v>
      </c>
      <c r="G9" s="6" t="s">
        <v>24</v>
      </c>
      <c r="H9" s="13"/>
      <c r="I9" s="16"/>
      <c r="J9" s="17"/>
      <c r="K9" s="17"/>
      <c r="L9" s="6" t="s">
        <v>172</v>
      </c>
    </row>
    <row r="10" spans="1:23" ht="60" customHeight="1" x14ac:dyDescent="0.35">
      <c r="A10" s="42" t="s">
        <v>1966</v>
      </c>
      <c r="B10" s="42" t="s">
        <v>1958</v>
      </c>
      <c r="C10" s="42" t="s">
        <v>1959</v>
      </c>
      <c r="D10" s="42" t="s">
        <v>184</v>
      </c>
      <c r="E10" s="42">
        <v>1</v>
      </c>
      <c r="F10" s="42" t="s">
        <v>3347</v>
      </c>
      <c r="G10" s="6" t="s">
        <v>24</v>
      </c>
      <c r="H10" s="13"/>
      <c r="I10" s="16"/>
      <c r="J10" s="17"/>
      <c r="K10" s="17"/>
      <c r="L10" s="6" t="s">
        <v>172</v>
      </c>
    </row>
    <row r="11" spans="1:23" ht="60" customHeight="1" x14ac:dyDescent="0.35">
      <c r="A11" s="40" t="s">
        <v>1967</v>
      </c>
      <c r="B11" s="40" t="s">
        <v>1958</v>
      </c>
      <c r="C11" s="40" t="s">
        <v>1959</v>
      </c>
      <c r="D11" s="40" t="s">
        <v>184</v>
      </c>
      <c r="E11" s="40">
        <v>2</v>
      </c>
      <c r="F11" s="40" t="s">
        <v>3348</v>
      </c>
      <c r="G11" s="6" t="s">
        <v>24</v>
      </c>
      <c r="H11" s="13"/>
      <c r="I11" s="16"/>
      <c r="J11" s="17"/>
      <c r="K11" s="17"/>
      <c r="L11" s="6" t="s">
        <v>172</v>
      </c>
    </row>
    <row r="12" spans="1:23" ht="60" customHeight="1" x14ac:dyDescent="0.35">
      <c r="A12" s="42" t="s">
        <v>1968</v>
      </c>
      <c r="B12" s="42" t="s">
        <v>1958</v>
      </c>
      <c r="C12" s="42" t="s">
        <v>1959</v>
      </c>
      <c r="D12" s="42" t="s">
        <v>184</v>
      </c>
      <c r="E12" s="42">
        <v>3</v>
      </c>
      <c r="F12" s="42" t="s">
        <v>3349</v>
      </c>
      <c r="G12" s="6" t="s">
        <v>24</v>
      </c>
      <c r="H12" s="13"/>
      <c r="I12" s="16"/>
      <c r="J12" s="17"/>
      <c r="K12" s="18"/>
      <c r="L12" s="6" t="s">
        <v>172</v>
      </c>
    </row>
    <row r="13" spans="1:23" x14ac:dyDescent="0.35">
      <c r="A13" s="45"/>
      <c r="B13" s="45"/>
      <c r="C13" s="45"/>
      <c r="D13" s="45"/>
      <c r="E13" s="45"/>
      <c r="F13" s="45"/>
      <c r="G13" s="46"/>
      <c r="H13" s="45"/>
      <c r="I13" s="47"/>
      <c r="J13" s="48"/>
      <c r="K13" s="49"/>
      <c r="L13" s="48"/>
    </row>
    <row r="14" spans="1:23" x14ac:dyDescent="0.35">
      <c r="A14" s="45"/>
      <c r="B14" s="45"/>
      <c r="C14" s="45"/>
      <c r="D14" s="45"/>
      <c r="E14" s="45"/>
      <c r="F14" s="45"/>
      <c r="G14" s="46"/>
      <c r="H14" s="45"/>
      <c r="I14" s="47"/>
      <c r="J14" s="48"/>
      <c r="K14" s="48"/>
      <c r="L14" s="48"/>
    </row>
    <row r="15" spans="1:23" x14ac:dyDescent="0.35">
      <c r="A15" s="45"/>
      <c r="B15" s="45"/>
      <c r="C15" s="45"/>
      <c r="D15" s="45"/>
      <c r="E15" s="45"/>
      <c r="F15" s="45"/>
      <c r="G15" s="46"/>
      <c r="H15" s="45"/>
      <c r="I15" s="47"/>
      <c r="J15" s="48"/>
      <c r="K15" s="48"/>
      <c r="L15" s="48"/>
    </row>
    <row r="16" spans="1:23" x14ac:dyDescent="0.35">
      <c r="A16" s="45"/>
      <c r="B16" s="45"/>
      <c r="C16" s="45"/>
      <c r="D16" s="45"/>
      <c r="E16" s="45"/>
      <c r="F16" s="45"/>
      <c r="G16" s="46"/>
      <c r="H16" s="45"/>
      <c r="I16" s="47"/>
      <c r="J16" s="48"/>
      <c r="K16" s="48"/>
      <c r="L16" s="48"/>
    </row>
    <row r="17" spans="1:12" x14ac:dyDescent="0.35">
      <c r="A17" s="45"/>
      <c r="B17" s="45"/>
      <c r="C17" s="45"/>
      <c r="D17" s="45"/>
      <c r="E17" s="45"/>
      <c r="F17" s="45"/>
      <c r="G17" s="46"/>
      <c r="H17" s="45"/>
      <c r="I17" s="47"/>
      <c r="J17" s="48"/>
      <c r="K17" s="49"/>
      <c r="L17" s="48"/>
    </row>
    <row r="18" spans="1:12" x14ac:dyDescent="0.35">
      <c r="A18" s="45"/>
      <c r="B18" s="45"/>
      <c r="C18" s="45"/>
      <c r="D18" s="45"/>
      <c r="E18" s="45"/>
      <c r="F18" s="45"/>
      <c r="G18" s="46"/>
      <c r="H18" s="45"/>
      <c r="I18" s="47"/>
      <c r="J18" s="48"/>
      <c r="K18" s="49"/>
      <c r="L18" s="48"/>
    </row>
    <row r="19" spans="1:12" x14ac:dyDescent="0.35">
      <c r="A19" s="45"/>
      <c r="B19" s="45"/>
      <c r="C19" s="45"/>
      <c r="D19" s="45"/>
      <c r="E19" s="45"/>
      <c r="F19" s="45"/>
      <c r="G19" s="46"/>
      <c r="H19" s="45"/>
      <c r="I19" s="47"/>
      <c r="J19" s="48"/>
      <c r="K19" s="49"/>
      <c r="L19" s="48"/>
    </row>
    <row r="20" spans="1:12" x14ac:dyDescent="0.35">
      <c r="A20" s="45"/>
      <c r="B20" s="45"/>
      <c r="C20" s="45"/>
      <c r="D20" s="45"/>
      <c r="E20" s="45"/>
      <c r="F20" s="45"/>
      <c r="G20" s="46"/>
      <c r="H20" s="45"/>
      <c r="I20" s="47"/>
      <c r="J20" s="48"/>
      <c r="K20" s="49"/>
      <c r="L20" s="48"/>
    </row>
    <row r="21" spans="1:12" x14ac:dyDescent="0.35">
      <c r="A21" s="45"/>
      <c r="B21" s="45"/>
      <c r="C21" s="45"/>
      <c r="D21" s="45"/>
      <c r="E21" s="45"/>
      <c r="F21" s="45"/>
      <c r="G21" s="46"/>
      <c r="H21" s="45"/>
      <c r="I21" s="47"/>
      <c r="J21" s="48"/>
      <c r="K21" s="49"/>
      <c r="L21" s="48"/>
    </row>
    <row r="22" spans="1:12" x14ac:dyDescent="0.35">
      <c r="A22" s="45"/>
      <c r="B22" s="45"/>
      <c r="C22" s="45"/>
      <c r="D22" s="45"/>
      <c r="E22" s="45"/>
      <c r="F22" s="45"/>
      <c r="G22" s="46"/>
      <c r="H22" s="45"/>
      <c r="I22" s="47"/>
      <c r="J22" s="48"/>
      <c r="K22" s="48"/>
      <c r="L22" s="48"/>
    </row>
  </sheetData>
  <sheetProtection sheet="1" selectLockedCells="1" sort="0" autoFilter="0"/>
  <autoFilter ref="A4:L4" xr:uid="{00000000-0009-0000-0000-000045000000}"/>
  <mergeCells count="5">
    <mergeCell ref="I1:L1"/>
    <mergeCell ref="A1:F1"/>
    <mergeCell ref="B2:L2"/>
    <mergeCell ref="G3:I3"/>
    <mergeCell ref="J3:L3"/>
  </mergeCells>
  <conditionalFormatting sqref="B2:L2">
    <cfRule type="dataBar" priority="34">
      <dataBar>
        <cfvo type="num" val="0"/>
        <cfvo type="num" val="1"/>
        <color rgb="FF4F81BD"/>
      </dataBar>
    </cfRule>
    <cfRule type="expression" dxfId="67" priority="34">
      <formula>$W$2&gt;=0.8</formula>
    </cfRule>
    <cfRule type="expression" dxfId="66" priority="34">
      <formula>AND($W$2&gt;=0.5,$W$2&lt;0.8)</formula>
    </cfRule>
    <cfRule type="expression" dxfId="65" priority="34">
      <formula>$W$2&lt;0.5</formula>
    </cfRule>
  </conditionalFormatting>
  <conditionalFormatting sqref="G5:G22">
    <cfRule type="expression" dxfId="64" priority="21">
      <formula>$G5="Met"</formula>
    </cfRule>
    <cfRule type="expression" dxfId="63" priority="22">
      <formula>$G5="Achieved"</formula>
    </cfRule>
    <cfRule type="expression" dxfId="62" priority="23">
      <formula>$G5="Partially met"</formula>
    </cfRule>
    <cfRule type="expression" dxfId="61" priority="24">
      <formula>$G5="Partially achieved"</formula>
    </cfRule>
    <cfRule type="expression" dxfId="60" priority="25">
      <formula>$G5="Not met"</formula>
    </cfRule>
    <cfRule type="expression" dxfId="59" priority="26">
      <formula>$G5="Not yet achieved"</formula>
    </cfRule>
    <cfRule type="expression" dxfId="58" priority="27">
      <formula>$G5="Not applicable"</formula>
    </cfRule>
  </conditionalFormatting>
  <conditionalFormatting sqref="K5:K500">
    <cfRule type="expression" dxfId="57" priority="1">
      <formula>AND(K5&lt;&gt;"",K5&lt;TODAY())</formula>
    </cfRule>
  </conditionalFormatting>
  <conditionalFormatting sqref="L5:L22">
    <cfRule type="beginsWith" dxfId="56" priority="2" operator="beginsWith" text="Blue">
      <formula>LEFT(L5,LEN("Blue"))="Blue"</formula>
    </cfRule>
    <cfRule type="beginsWith" dxfId="55" priority="3" operator="beginsWith" text="Green">
      <formula>LEFT(L5,LEN("Green"))="Green"</formula>
    </cfRule>
    <cfRule type="beginsWith" dxfId="54" priority="4" operator="beginsWith" text="Red">
      <formula>LEFT(L5,LEN("Red"))="Red"</formula>
    </cfRule>
    <cfRule type="beginsWith" dxfId="53" priority="5" operator="beginsWith" text="Grey">
      <formula>LEFT(L5,LEN("Grey"))="Grey"</formula>
    </cfRule>
    <cfRule type="beginsWith" dxfId="52" priority="6" operator="beginsWith" text="Amber">
      <formula>LEFT(L5,LEN("Amber"))="Amber"</formula>
    </cfRule>
    <cfRule type="beginsWith" dxfId="51" priority="7" operator="beginsWith" text="Black">
      <formula>LEFT(L5,LEN("Black"))="Black"</formula>
    </cfRule>
  </conditionalFormatting>
  <dataValidations count="3">
    <dataValidation type="list" allowBlank="1" sqref="G5:G9" xr:uid="{00000000-0002-0000-4500-000000000000}">
      <formula1>MSStatus</formula1>
    </dataValidation>
    <dataValidation type="list" allowBlank="1" sqref="G10:G12" xr:uid="{00000000-0002-0000-4500-000001000000}">
      <formula1>RecStatus</formula1>
    </dataValidation>
    <dataValidation type="list" allowBlank="1" sqref="L5:L22" xr:uid="{00000000-0002-0000-4500-000002000000}">
      <formula1>BRAGStatus</formula1>
    </dataValidation>
  </dataValidations>
  <hyperlinks>
    <hyperlink ref="I1" r:id="rId1" xr:uid="{00000000-0004-0000-4500-000000000000}"/>
    <hyperlink ref="H1" location="Dashboard!A1" display="← Dashboard" xr:uid="{2FE0FC0A-0C9E-4CB6-9A0A-7BF2D6A21C96}"/>
  </hyperlinks>
  <pageMargins left="0.3" right="0.3" top="0.75" bottom="0.75" header="0.5" footer="0.5"/>
  <pageSetup fitToHeight="0" orientation="landscape"/>
  <headerFooter>
    <oddHeader>&amp;LMid Cheshire Hospitals NHS Foundation Trust&amp;CGPICS V3 – Appendix 3 Audit&amp;R28 Jan 2026</oddHeader>
    <oddFooter>&amp;LConfidential – For internal audit use&amp;CPage &amp;P of &amp;N&amp;R© NHS</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Sheet71">
    <tabColor rgb="FF2E75B6"/>
  </sheetPr>
  <dimension ref="A1:Y16"/>
  <sheetViews>
    <sheetView showGridLines="0" showOutlineSymbols="0" zoomScaleNormal="100" workbookViewId="0">
      <pane ySplit="4" topLeftCell="A10" activePane="bottomLeft" state="frozen"/>
      <selection activeCell="K12" sqref="K12"/>
      <selection pane="bottomLeft" activeCell="G10" sqref="G10"/>
    </sheetView>
  </sheetViews>
  <sheetFormatPr defaultRowHeight="14.5" x14ac:dyDescent="0.35"/>
  <cols>
    <col min="1" max="1" width="10.81640625" customWidth="1"/>
    <col min="2" max="2" width="13" hidden="1" customWidth="1"/>
    <col min="3" max="3" width="17" hidden="1" customWidth="1"/>
    <col min="4" max="4" width="18" customWidth="1"/>
    <col min="5" max="5" width="12" hidden="1" customWidth="1"/>
    <col min="6" max="6" width="45" customWidth="1"/>
    <col min="7" max="7" width="30" customWidth="1"/>
    <col min="8" max="8" width="33.1796875" customWidth="1"/>
    <col min="9" max="10" width="34" customWidth="1"/>
    <col min="11" max="11" width="16" customWidth="1"/>
    <col min="12" max="12" width="14" customWidth="1"/>
    <col min="23" max="24" width="0" hidden="1" customWidth="1"/>
    <col min="25" max="25" width="13" hidden="1" customWidth="1"/>
    <col min="26" max="26" width="0" hidden="1" customWidth="1"/>
  </cols>
  <sheetData>
    <row r="1" spans="1:23" ht="80" customHeight="1" x14ac:dyDescent="0.45">
      <c r="A1" s="361" t="s">
        <v>1969</v>
      </c>
      <c r="B1" s="362"/>
      <c r="C1" s="362"/>
      <c r="D1" s="362"/>
      <c r="E1" s="362"/>
      <c r="F1" s="362"/>
      <c r="G1" s="30" t="e" vm="3">
        <v>#VALUE!</v>
      </c>
      <c r="H1" s="44" t="e" vm="4">
        <v>#VALUE!</v>
      </c>
      <c r="I1" s="358" t="s">
        <v>163</v>
      </c>
      <c r="J1" s="359"/>
      <c r="K1" s="359"/>
      <c r="L1" s="360"/>
    </row>
    <row r="2" spans="1:23" ht="66" customHeight="1" x14ac:dyDescent="0.35">
      <c r="A2" s="50" t="s">
        <v>3089</v>
      </c>
      <c r="B2" s="317" t="str">
        <f>REPT("█",ROUND($W$2*50,0))&amp;REPT("░",50-ROUND($W$2*50,0))&amp;" "&amp;TEXT($W$2,"0%")</f>
        <v>░░░░░░░░░░░░░░░░░░░░░░░░░░░░░░░░░░░░░░░░░░░░░░░░░░ 0%</v>
      </c>
      <c r="C2" s="235"/>
      <c r="D2" s="235"/>
      <c r="E2" s="235"/>
      <c r="F2" s="235"/>
      <c r="G2" s="235"/>
      <c r="H2" s="235"/>
      <c r="I2" s="235"/>
      <c r="J2" s="235"/>
      <c r="K2" s="235"/>
      <c r="L2" s="235"/>
      <c r="W2" s="32">
        <f>IFERROR(1-COUNTIF($G:$G,"Not assessed")/(COUNTIF($D:$D,"Minimum Standard")+COUNTIF($D:$D,"Quality Recommendation")),0)</f>
        <v>0</v>
      </c>
    </row>
    <row r="3" spans="1:23" ht="20" customHeight="1" x14ac:dyDescent="0.35">
      <c r="A3" s="33"/>
      <c r="B3" s="33"/>
      <c r="C3" s="33"/>
      <c r="D3" s="33"/>
      <c r="E3" s="33"/>
      <c r="F3" s="33"/>
      <c r="G3" s="236"/>
      <c r="H3" s="235"/>
      <c r="I3" s="235"/>
      <c r="J3" s="236"/>
      <c r="K3" s="235"/>
      <c r="L3" s="235"/>
    </row>
    <row r="4" spans="1:23" ht="30" customHeight="1" x14ac:dyDescent="0.35">
      <c r="A4" s="34" t="s">
        <v>161</v>
      </c>
      <c r="B4" s="34" t="s">
        <v>105</v>
      </c>
      <c r="C4" s="34" t="s">
        <v>164</v>
      </c>
      <c r="D4" s="34" t="s">
        <v>165</v>
      </c>
      <c r="E4" s="34" t="s">
        <v>166</v>
      </c>
      <c r="F4" s="34" t="s">
        <v>167</v>
      </c>
      <c r="G4" s="35" t="s">
        <v>68</v>
      </c>
      <c r="H4" s="34" t="s">
        <v>70</v>
      </c>
      <c r="I4" s="34" t="s">
        <v>45</v>
      </c>
      <c r="J4" s="34" t="s">
        <v>47</v>
      </c>
      <c r="K4" s="36" t="s">
        <v>49</v>
      </c>
      <c r="L4" s="34" t="s">
        <v>15</v>
      </c>
    </row>
    <row r="5" spans="1:23" ht="60" customHeight="1" x14ac:dyDescent="0.35">
      <c r="A5" s="40" t="s">
        <v>1970</v>
      </c>
      <c r="B5" s="40" t="s">
        <v>1971</v>
      </c>
      <c r="C5" s="40" t="s">
        <v>1972</v>
      </c>
      <c r="D5" s="40" t="s">
        <v>125</v>
      </c>
      <c r="E5" s="40">
        <v>1</v>
      </c>
      <c r="F5" s="40" t="s">
        <v>1973</v>
      </c>
      <c r="G5" s="7" t="s">
        <v>24</v>
      </c>
      <c r="H5" s="13"/>
      <c r="I5" s="14"/>
      <c r="J5" s="15"/>
      <c r="K5" s="15"/>
      <c r="L5" s="6" t="s">
        <v>172</v>
      </c>
    </row>
    <row r="6" spans="1:23" ht="60" customHeight="1" x14ac:dyDescent="0.35">
      <c r="A6" s="42" t="s">
        <v>1974</v>
      </c>
      <c r="B6" s="42" t="s">
        <v>1971</v>
      </c>
      <c r="C6" s="42" t="s">
        <v>1972</v>
      </c>
      <c r="D6" s="42" t="s">
        <v>125</v>
      </c>
      <c r="E6" s="42">
        <v>2</v>
      </c>
      <c r="F6" s="42" t="s">
        <v>3350</v>
      </c>
      <c r="G6" s="6" t="s">
        <v>24</v>
      </c>
      <c r="H6" s="13"/>
      <c r="I6" s="16"/>
      <c r="J6" s="17"/>
      <c r="K6" s="17"/>
      <c r="L6" s="6" t="s">
        <v>172</v>
      </c>
    </row>
    <row r="7" spans="1:23" ht="60" customHeight="1" x14ac:dyDescent="0.35">
      <c r="A7" s="40" t="s">
        <v>1975</v>
      </c>
      <c r="B7" s="40" t="s">
        <v>1971</v>
      </c>
      <c r="C7" s="40" t="s">
        <v>1972</v>
      </c>
      <c r="D7" s="40" t="s">
        <v>125</v>
      </c>
      <c r="E7" s="40">
        <v>3</v>
      </c>
      <c r="F7" s="40" t="s">
        <v>3351</v>
      </c>
      <c r="G7" s="6" t="s">
        <v>24</v>
      </c>
      <c r="H7" s="13"/>
      <c r="I7" s="16"/>
      <c r="J7" s="17"/>
      <c r="K7" s="17"/>
      <c r="L7" s="6" t="s">
        <v>172</v>
      </c>
    </row>
    <row r="8" spans="1:23" ht="60" customHeight="1" x14ac:dyDescent="0.35">
      <c r="A8" s="42" t="s">
        <v>1976</v>
      </c>
      <c r="B8" s="42" t="s">
        <v>1971</v>
      </c>
      <c r="C8" s="42" t="s">
        <v>1972</v>
      </c>
      <c r="D8" s="42" t="s">
        <v>125</v>
      </c>
      <c r="E8" s="42">
        <v>4</v>
      </c>
      <c r="F8" s="42" t="s">
        <v>1977</v>
      </c>
      <c r="G8" s="6" t="s">
        <v>24</v>
      </c>
      <c r="H8" s="13"/>
      <c r="I8" s="16"/>
      <c r="J8" s="17"/>
      <c r="K8" s="17"/>
      <c r="L8" s="6" t="s">
        <v>172</v>
      </c>
    </row>
    <row r="9" spans="1:23" ht="60" customHeight="1" x14ac:dyDescent="0.35">
      <c r="A9" s="40" t="s">
        <v>1978</v>
      </c>
      <c r="B9" s="40" t="s">
        <v>1971</v>
      </c>
      <c r="C9" s="40" t="s">
        <v>1972</v>
      </c>
      <c r="D9" s="40" t="s">
        <v>125</v>
      </c>
      <c r="E9" s="40">
        <v>5</v>
      </c>
      <c r="F9" s="40" t="s">
        <v>1979</v>
      </c>
      <c r="G9" s="6" t="s">
        <v>24</v>
      </c>
      <c r="H9" s="13"/>
      <c r="I9" s="16"/>
      <c r="J9" s="17"/>
      <c r="K9" s="17"/>
      <c r="L9" s="6" t="s">
        <v>172</v>
      </c>
    </row>
    <row r="10" spans="1:23" ht="60" customHeight="1" x14ac:dyDescent="0.35">
      <c r="A10" s="42" t="s">
        <v>1980</v>
      </c>
      <c r="B10" s="42" t="s">
        <v>1971</v>
      </c>
      <c r="C10" s="42" t="s">
        <v>1972</v>
      </c>
      <c r="D10" s="42" t="s">
        <v>184</v>
      </c>
      <c r="E10" s="42">
        <v>1</v>
      </c>
      <c r="F10" s="42" t="s">
        <v>1981</v>
      </c>
      <c r="G10" s="6" t="s">
        <v>24</v>
      </c>
      <c r="H10" s="13"/>
      <c r="I10" s="16"/>
      <c r="J10" s="17"/>
      <c r="K10" s="17"/>
      <c r="L10" s="6" t="s">
        <v>172</v>
      </c>
    </row>
    <row r="11" spans="1:23" ht="60" customHeight="1" x14ac:dyDescent="0.35">
      <c r="A11" s="40" t="s">
        <v>1982</v>
      </c>
      <c r="B11" s="40" t="s">
        <v>1971</v>
      </c>
      <c r="C11" s="40" t="s">
        <v>1972</v>
      </c>
      <c r="D11" s="40" t="s">
        <v>184</v>
      </c>
      <c r="E11" s="40">
        <v>2</v>
      </c>
      <c r="F11" s="40" t="s">
        <v>3352</v>
      </c>
      <c r="G11" s="6" t="s">
        <v>24</v>
      </c>
      <c r="H11" s="13"/>
      <c r="I11" s="16"/>
      <c r="J11" s="17"/>
      <c r="K11" s="17"/>
      <c r="L11" s="6" t="s">
        <v>172</v>
      </c>
    </row>
    <row r="12" spans="1:23" ht="60" customHeight="1" x14ac:dyDescent="0.35">
      <c r="A12" s="42" t="s">
        <v>1983</v>
      </c>
      <c r="B12" s="42" t="s">
        <v>1971</v>
      </c>
      <c r="C12" s="42" t="s">
        <v>1972</v>
      </c>
      <c r="D12" s="42" t="s">
        <v>184</v>
      </c>
      <c r="E12" s="42">
        <v>3</v>
      </c>
      <c r="F12" s="42" t="s">
        <v>1984</v>
      </c>
      <c r="G12" s="6" t="s">
        <v>24</v>
      </c>
      <c r="H12" s="13"/>
      <c r="I12" s="16"/>
      <c r="J12" s="17"/>
      <c r="K12" s="18"/>
      <c r="L12" s="6" t="s">
        <v>172</v>
      </c>
    </row>
    <row r="13" spans="1:23" ht="60" customHeight="1" x14ac:dyDescent="0.35">
      <c r="A13" s="40" t="s">
        <v>1985</v>
      </c>
      <c r="B13" s="40" t="s">
        <v>1971</v>
      </c>
      <c r="C13" s="40" t="s">
        <v>1972</v>
      </c>
      <c r="D13" s="40" t="s">
        <v>184</v>
      </c>
      <c r="E13" s="40">
        <v>4</v>
      </c>
      <c r="F13" s="40" t="s">
        <v>1986</v>
      </c>
      <c r="G13" s="6" t="s">
        <v>24</v>
      </c>
      <c r="H13" s="13"/>
      <c r="I13" s="16"/>
      <c r="J13" s="17"/>
      <c r="K13" s="18"/>
      <c r="L13" s="6" t="s">
        <v>172</v>
      </c>
    </row>
    <row r="14" spans="1:23" ht="60" customHeight="1" x14ac:dyDescent="0.35">
      <c r="A14" s="42" t="s">
        <v>1987</v>
      </c>
      <c r="B14" s="42" t="s">
        <v>1971</v>
      </c>
      <c r="C14" s="42" t="s">
        <v>1972</v>
      </c>
      <c r="D14" s="42" t="s">
        <v>184</v>
      </c>
      <c r="E14" s="42">
        <v>5</v>
      </c>
      <c r="F14" s="42" t="s">
        <v>1988</v>
      </c>
      <c r="G14" s="6" t="s">
        <v>24</v>
      </c>
      <c r="H14" s="13"/>
      <c r="I14" s="16"/>
      <c r="J14" s="17"/>
      <c r="K14" s="17"/>
      <c r="L14" s="6" t="s">
        <v>172</v>
      </c>
    </row>
    <row r="15" spans="1:23" ht="60" customHeight="1" x14ac:dyDescent="0.35">
      <c r="A15" s="40" t="s">
        <v>1989</v>
      </c>
      <c r="B15" s="40" t="s">
        <v>1971</v>
      </c>
      <c r="C15" s="40" t="s">
        <v>1972</v>
      </c>
      <c r="D15" s="40" t="s">
        <v>184</v>
      </c>
      <c r="E15" s="40">
        <v>6</v>
      </c>
      <c r="F15" s="40" t="s">
        <v>3353</v>
      </c>
      <c r="G15" s="6" t="s">
        <v>24</v>
      </c>
      <c r="H15" s="13"/>
      <c r="I15" s="16"/>
      <c r="J15" s="17"/>
      <c r="K15" s="17"/>
      <c r="L15" s="6" t="s">
        <v>172</v>
      </c>
    </row>
    <row r="16" spans="1:23" ht="60" customHeight="1" x14ac:dyDescent="0.35">
      <c r="A16" s="42" t="s">
        <v>1990</v>
      </c>
      <c r="B16" s="42" t="s">
        <v>1971</v>
      </c>
      <c r="C16" s="42" t="s">
        <v>1972</v>
      </c>
      <c r="D16" s="42" t="s">
        <v>184</v>
      </c>
      <c r="E16" s="42">
        <v>7</v>
      </c>
      <c r="F16" s="42" t="s">
        <v>3354</v>
      </c>
      <c r="G16" s="6" t="s">
        <v>24</v>
      </c>
      <c r="H16" s="13"/>
      <c r="I16" s="16"/>
      <c r="J16" s="17"/>
      <c r="K16" s="17"/>
      <c r="L16" s="6" t="s">
        <v>172</v>
      </c>
    </row>
  </sheetData>
  <sheetProtection sheet="1" selectLockedCells="1" sort="0" autoFilter="0"/>
  <autoFilter ref="A4:L4" xr:uid="{00000000-0009-0000-0000-000046000000}"/>
  <mergeCells count="5">
    <mergeCell ref="I1:L1"/>
    <mergeCell ref="A1:F1"/>
    <mergeCell ref="B2:L2"/>
    <mergeCell ref="G3:I3"/>
    <mergeCell ref="J3:L3"/>
  </mergeCells>
  <conditionalFormatting sqref="B2:L2">
    <cfRule type="dataBar" priority="34">
      <dataBar>
        <cfvo type="num" val="0"/>
        <cfvo type="num" val="1"/>
        <color rgb="FF4F81BD"/>
      </dataBar>
    </cfRule>
    <cfRule type="expression" dxfId="50" priority="34">
      <formula>$W$2&gt;=0.8</formula>
    </cfRule>
    <cfRule type="expression" dxfId="49" priority="34">
      <formula>AND($W$2&gt;=0.5,$W$2&lt;0.8)</formula>
    </cfRule>
    <cfRule type="expression" dxfId="48" priority="34">
      <formula>$W$2&lt;0.5</formula>
    </cfRule>
  </conditionalFormatting>
  <conditionalFormatting sqref="G5:G16">
    <cfRule type="expression" dxfId="47" priority="21">
      <formula>$G5="Met"</formula>
    </cfRule>
    <cfRule type="expression" dxfId="46" priority="22">
      <formula>$G5="Achieved"</formula>
    </cfRule>
    <cfRule type="expression" dxfId="45" priority="23">
      <formula>$G5="Partially met"</formula>
    </cfRule>
    <cfRule type="expression" dxfId="44" priority="24">
      <formula>$G5="Partially achieved"</formula>
    </cfRule>
    <cfRule type="expression" dxfId="43" priority="25">
      <formula>$G5="Not met"</formula>
    </cfRule>
    <cfRule type="expression" dxfId="42" priority="26">
      <formula>$G5="Not yet achieved"</formula>
    </cfRule>
    <cfRule type="expression" dxfId="41" priority="27">
      <formula>$G5="Not applicable"</formula>
    </cfRule>
  </conditionalFormatting>
  <conditionalFormatting sqref="K5:K500">
    <cfRule type="expression" dxfId="40" priority="1">
      <formula>AND(K5&lt;&gt;"",K5&lt;TODAY())</formula>
    </cfRule>
  </conditionalFormatting>
  <conditionalFormatting sqref="L5:L16">
    <cfRule type="beginsWith" dxfId="39" priority="2" operator="beginsWith" text="Blue">
      <formula>LEFT(L5,LEN("Blue"))="Blue"</formula>
    </cfRule>
    <cfRule type="beginsWith" dxfId="38" priority="3" operator="beginsWith" text="Green">
      <formula>LEFT(L5,LEN("Green"))="Green"</formula>
    </cfRule>
    <cfRule type="beginsWith" dxfId="37" priority="4" operator="beginsWith" text="Red">
      <formula>LEFT(L5,LEN("Red"))="Red"</formula>
    </cfRule>
    <cfRule type="beginsWith" dxfId="36" priority="5" operator="beginsWith" text="Grey">
      <formula>LEFT(L5,LEN("Grey"))="Grey"</formula>
    </cfRule>
    <cfRule type="beginsWith" dxfId="35" priority="6" operator="beginsWith" text="Amber">
      <formula>LEFT(L5,LEN("Amber"))="Amber"</formula>
    </cfRule>
    <cfRule type="beginsWith" dxfId="34" priority="7" operator="beginsWith" text="Black">
      <formula>LEFT(L5,LEN("Black"))="Black"</formula>
    </cfRule>
  </conditionalFormatting>
  <dataValidations count="3">
    <dataValidation type="list" allowBlank="1" sqref="G5:G9" xr:uid="{00000000-0002-0000-4600-000000000000}">
      <formula1>MSStatus</formula1>
    </dataValidation>
    <dataValidation type="list" allowBlank="1" sqref="G10:G16" xr:uid="{00000000-0002-0000-4600-000001000000}">
      <formula1>RecStatus</formula1>
    </dataValidation>
    <dataValidation type="list" allowBlank="1" sqref="L5:L16" xr:uid="{00000000-0002-0000-4600-000002000000}">
      <formula1>BRAGStatus</formula1>
    </dataValidation>
  </dataValidations>
  <hyperlinks>
    <hyperlink ref="I1" r:id="rId1" xr:uid="{00000000-0004-0000-4600-000000000000}"/>
    <hyperlink ref="H1" location="Dashboard!A1" display="← Dashboard" xr:uid="{F3879D2B-F9CC-42C4-9279-0B79185C0283}"/>
  </hyperlinks>
  <pageMargins left="0.3" right="0.3" top="0.75" bottom="0.75" header="0.5" footer="0.5"/>
  <pageSetup fitToHeight="0" orientation="landscape"/>
  <headerFooter>
    <oddHeader>&amp;LMid Cheshire Hospitals NHS Foundation Trust&amp;CGPICS V3 – Appendix 3 Audit&amp;R28 Jan 2026</oddHeader>
    <oddFooter>&amp;LConfidential – For internal audit use&amp;CPage &amp;P of &amp;N&amp;R© NHS</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Sheet72">
    <tabColor rgb="FF2E75B6"/>
  </sheetPr>
  <dimension ref="A1:Y22"/>
  <sheetViews>
    <sheetView showGridLines="0" showOutlineSymbols="0" zoomScaleNormal="100" workbookViewId="0">
      <pane ySplit="4" topLeftCell="A16" activePane="bottomLeft" state="frozen"/>
      <selection activeCell="K12" sqref="K12"/>
      <selection pane="bottomLeft" activeCell="L18" sqref="L18"/>
    </sheetView>
  </sheetViews>
  <sheetFormatPr defaultRowHeight="14.5" x14ac:dyDescent="0.35"/>
  <cols>
    <col min="1" max="1" width="10.81640625" customWidth="1"/>
    <col min="2" max="2" width="13" hidden="1" customWidth="1"/>
    <col min="3" max="3" width="38" hidden="1" customWidth="1"/>
    <col min="4" max="4" width="18" customWidth="1"/>
    <col min="5" max="5" width="12" hidden="1" customWidth="1"/>
    <col min="6" max="6" width="45" customWidth="1"/>
    <col min="7" max="7" width="30" customWidth="1"/>
    <col min="8" max="8" width="33.1796875" customWidth="1"/>
    <col min="9" max="10" width="34" customWidth="1"/>
    <col min="11" max="11" width="16" customWidth="1"/>
    <col min="12" max="12" width="14" customWidth="1"/>
    <col min="23" max="24" width="0" hidden="1" customWidth="1"/>
    <col min="25" max="25" width="13" hidden="1" customWidth="1"/>
    <col min="26" max="26" width="0" hidden="1" customWidth="1"/>
  </cols>
  <sheetData>
    <row r="1" spans="1:23" ht="80" customHeight="1" x14ac:dyDescent="0.45">
      <c r="A1" s="361" t="s">
        <v>1991</v>
      </c>
      <c r="B1" s="362"/>
      <c r="C1" s="362"/>
      <c r="D1" s="362"/>
      <c r="E1" s="362"/>
      <c r="F1" s="362"/>
      <c r="G1" s="30" t="e" vm="3">
        <v>#VALUE!</v>
      </c>
      <c r="H1" s="44" t="e" vm="4">
        <v>#VALUE!</v>
      </c>
      <c r="I1" s="358" t="s">
        <v>163</v>
      </c>
      <c r="J1" s="359"/>
      <c r="K1" s="359"/>
      <c r="L1" s="360"/>
    </row>
    <row r="2" spans="1:23" ht="66" customHeight="1" x14ac:dyDescent="0.35">
      <c r="A2" s="50" t="s">
        <v>3089</v>
      </c>
      <c r="B2" s="317" t="str">
        <f>REPT("█",ROUND($W$2*50,0))&amp;REPT("░",50-ROUND($W$2*50,0))&amp;" "&amp;TEXT($W$2,"0%")</f>
        <v>░░░░░░░░░░░░░░░░░░░░░░░░░░░░░░░░░░░░░░░░░░░░░░░░░░ 0%</v>
      </c>
      <c r="C2" s="235"/>
      <c r="D2" s="235"/>
      <c r="E2" s="235"/>
      <c r="F2" s="235"/>
      <c r="G2" s="235"/>
      <c r="H2" s="235"/>
      <c r="I2" s="235"/>
      <c r="J2" s="235"/>
      <c r="K2" s="235"/>
      <c r="L2" s="235"/>
      <c r="W2" s="32">
        <f>IFERROR(1-COUNTIF($G:$G,"Not assessed")/(COUNTIF($D:$D,"Minimum Standard")+COUNTIF($D:$D,"Quality Recommendation")),0)</f>
        <v>0</v>
      </c>
    </row>
    <row r="3" spans="1:23" ht="20" customHeight="1" x14ac:dyDescent="0.35">
      <c r="A3" s="33"/>
      <c r="B3" s="33"/>
      <c r="C3" s="33"/>
      <c r="D3" s="33"/>
      <c r="E3" s="33"/>
      <c r="F3" s="33"/>
      <c r="G3" s="236"/>
      <c r="H3" s="235"/>
      <c r="I3" s="235"/>
      <c r="J3" s="236"/>
      <c r="K3" s="235"/>
      <c r="L3" s="235"/>
    </row>
    <row r="4" spans="1:23" ht="30" customHeight="1" x14ac:dyDescent="0.35">
      <c r="A4" s="34" t="s">
        <v>161</v>
      </c>
      <c r="B4" s="34" t="s">
        <v>105</v>
      </c>
      <c r="C4" s="34" t="s">
        <v>164</v>
      </c>
      <c r="D4" s="34" t="s">
        <v>165</v>
      </c>
      <c r="E4" s="34" t="s">
        <v>166</v>
      </c>
      <c r="F4" s="34" t="s">
        <v>167</v>
      </c>
      <c r="G4" s="35" t="s">
        <v>68</v>
      </c>
      <c r="H4" s="34" t="s">
        <v>70</v>
      </c>
      <c r="I4" s="34" t="s">
        <v>45</v>
      </c>
      <c r="J4" s="34" t="s">
        <v>47</v>
      </c>
      <c r="K4" s="36" t="s">
        <v>49</v>
      </c>
      <c r="L4" s="34" t="s">
        <v>15</v>
      </c>
    </row>
    <row r="5" spans="1:23" ht="60" customHeight="1" x14ac:dyDescent="0.35">
      <c r="A5" s="40" t="s">
        <v>1992</v>
      </c>
      <c r="B5" s="40" t="s">
        <v>1993</v>
      </c>
      <c r="C5" s="40" t="s">
        <v>1994</v>
      </c>
      <c r="D5" s="40" t="s">
        <v>125</v>
      </c>
      <c r="E5" s="40">
        <v>1</v>
      </c>
      <c r="F5" s="40" t="s">
        <v>3355</v>
      </c>
      <c r="G5" s="7" t="s">
        <v>24</v>
      </c>
      <c r="H5" s="13"/>
      <c r="I5" s="14"/>
      <c r="J5" s="15"/>
      <c r="K5" s="15"/>
      <c r="L5" s="6" t="s">
        <v>172</v>
      </c>
    </row>
    <row r="6" spans="1:23" ht="60" customHeight="1" x14ac:dyDescent="0.35">
      <c r="A6" s="42" t="s">
        <v>1995</v>
      </c>
      <c r="B6" s="42" t="s">
        <v>1993</v>
      </c>
      <c r="C6" s="42" t="s">
        <v>1994</v>
      </c>
      <c r="D6" s="42" t="s">
        <v>125</v>
      </c>
      <c r="E6" s="42">
        <v>2</v>
      </c>
      <c r="F6" s="42" t="s">
        <v>1996</v>
      </c>
      <c r="G6" s="6" t="s">
        <v>24</v>
      </c>
      <c r="H6" s="13"/>
      <c r="I6" s="16"/>
      <c r="J6" s="17"/>
      <c r="K6" s="17"/>
      <c r="L6" s="6" t="s">
        <v>172</v>
      </c>
    </row>
    <row r="7" spans="1:23" ht="60" customHeight="1" x14ac:dyDescent="0.35">
      <c r="A7" s="40" t="s">
        <v>1997</v>
      </c>
      <c r="B7" s="40" t="s">
        <v>1993</v>
      </c>
      <c r="C7" s="40" t="s">
        <v>1994</v>
      </c>
      <c r="D7" s="40" t="s">
        <v>125</v>
      </c>
      <c r="E7" s="40">
        <v>3</v>
      </c>
      <c r="F7" s="40" t="s">
        <v>1998</v>
      </c>
      <c r="G7" s="6" t="s">
        <v>24</v>
      </c>
      <c r="H7" s="13"/>
      <c r="I7" s="16"/>
      <c r="J7" s="17"/>
      <c r="K7" s="17"/>
      <c r="L7" s="6" t="s">
        <v>172</v>
      </c>
    </row>
    <row r="8" spans="1:23" ht="60" customHeight="1" x14ac:dyDescent="0.35">
      <c r="A8" s="42" t="s">
        <v>1999</v>
      </c>
      <c r="B8" s="42" t="s">
        <v>1993</v>
      </c>
      <c r="C8" s="42" t="s">
        <v>1994</v>
      </c>
      <c r="D8" s="42" t="s">
        <v>184</v>
      </c>
      <c r="E8" s="42">
        <v>1</v>
      </c>
      <c r="F8" s="42" t="s">
        <v>2000</v>
      </c>
      <c r="G8" s="6" t="s">
        <v>24</v>
      </c>
      <c r="H8" s="13"/>
      <c r="I8" s="16"/>
      <c r="J8" s="17"/>
      <c r="K8" s="17"/>
      <c r="L8" s="6" t="s">
        <v>172</v>
      </c>
    </row>
    <row r="9" spans="1:23" ht="60" customHeight="1" x14ac:dyDescent="0.35">
      <c r="A9" s="40" t="s">
        <v>2001</v>
      </c>
      <c r="B9" s="40" t="s">
        <v>1993</v>
      </c>
      <c r="C9" s="40" t="s">
        <v>1994</v>
      </c>
      <c r="D9" s="40" t="s">
        <v>184</v>
      </c>
      <c r="E9" s="40">
        <v>2</v>
      </c>
      <c r="F9" s="40" t="s">
        <v>2002</v>
      </c>
      <c r="G9" s="6" t="s">
        <v>24</v>
      </c>
      <c r="H9" s="13"/>
      <c r="I9" s="16"/>
      <c r="J9" s="17"/>
      <c r="K9" s="17"/>
      <c r="L9" s="6" t="s">
        <v>172</v>
      </c>
    </row>
    <row r="10" spans="1:23" ht="60" customHeight="1" x14ac:dyDescent="0.35">
      <c r="A10" s="42" t="s">
        <v>2003</v>
      </c>
      <c r="B10" s="42" t="s">
        <v>1993</v>
      </c>
      <c r="C10" s="42" t="s">
        <v>1994</v>
      </c>
      <c r="D10" s="42" t="s">
        <v>184</v>
      </c>
      <c r="E10" s="42">
        <v>3</v>
      </c>
      <c r="F10" s="42" t="s">
        <v>2004</v>
      </c>
      <c r="G10" s="6" t="s">
        <v>24</v>
      </c>
      <c r="H10" s="13"/>
      <c r="I10" s="16"/>
      <c r="J10" s="17"/>
      <c r="K10" s="17"/>
      <c r="L10" s="6" t="s">
        <v>172</v>
      </c>
    </row>
    <row r="11" spans="1:23" ht="60" customHeight="1" x14ac:dyDescent="0.35">
      <c r="A11" s="40" t="s">
        <v>2005</v>
      </c>
      <c r="B11" s="40" t="s">
        <v>1993</v>
      </c>
      <c r="C11" s="40" t="s">
        <v>1994</v>
      </c>
      <c r="D11" s="40" t="s">
        <v>184</v>
      </c>
      <c r="E11" s="40">
        <v>4</v>
      </c>
      <c r="F11" s="40" t="s">
        <v>2006</v>
      </c>
      <c r="G11" s="6" t="s">
        <v>24</v>
      </c>
      <c r="H11" s="13"/>
      <c r="I11" s="16"/>
      <c r="J11" s="17"/>
      <c r="K11" s="17"/>
      <c r="L11" s="6" t="s">
        <v>172</v>
      </c>
    </row>
    <row r="12" spans="1:23" ht="60" customHeight="1" x14ac:dyDescent="0.35">
      <c r="A12" s="42" t="s">
        <v>2007</v>
      </c>
      <c r="B12" s="42" t="s">
        <v>1993</v>
      </c>
      <c r="C12" s="42" t="s">
        <v>1994</v>
      </c>
      <c r="D12" s="42" t="s">
        <v>184</v>
      </c>
      <c r="E12" s="42">
        <v>5</v>
      </c>
      <c r="F12" s="42" t="s">
        <v>2008</v>
      </c>
      <c r="G12" s="6" t="s">
        <v>24</v>
      </c>
      <c r="H12" s="13"/>
      <c r="I12" s="16"/>
      <c r="J12" s="17"/>
      <c r="K12" s="18"/>
      <c r="L12" s="6" t="s">
        <v>172</v>
      </c>
    </row>
    <row r="13" spans="1:23" ht="60" customHeight="1" x14ac:dyDescent="0.35">
      <c r="A13" s="40" t="s">
        <v>2009</v>
      </c>
      <c r="B13" s="40" t="s">
        <v>1993</v>
      </c>
      <c r="C13" s="40" t="s">
        <v>1994</v>
      </c>
      <c r="D13" s="40" t="s">
        <v>184</v>
      </c>
      <c r="E13" s="40">
        <v>6</v>
      </c>
      <c r="F13" s="40" t="s">
        <v>2010</v>
      </c>
      <c r="G13" s="6" t="s">
        <v>24</v>
      </c>
      <c r="H13" s="13"/>
      <c r="I13" s="16"/>
      <c r="J13" s="17"/>
      <c r="K13" s="18"/>
      <c r="L13" s="6" t="s">
        <v>172</v>
      </c>
    </row>
    <row r="14" spans="1:23" ht="60" customHeight="1" x14ac:dyDescent="0.35">
      <c r="A14" s="42" t="s">
        <v>2011</v>
      </c>
      <c r="B14" s="42" t="s">
        <v>1993</v>
      </c>
      <c r="C14" s="42" t="s">
        <v>1994</v>
      </c>
      <c r="D14" s="42" t="s">
        <v>184</v>
      </c>
      <c r="E14" s="42">
        <v>7</v>
      </c>
      <c r="F14" s="42" t="s">
        <v>2012</v>
      </c>
      <c r="G14" s="6" t="s">
        <v>24</v>
      </c>
      <c r="H14" s="13"/>
      <c r="I14" s="16"/>
      <c r="J14" s="17"/>
      <c r="K14" s="17"/>
      <c r="L14" s="6" t="s">
        <v>172</v>
      </c>
    </row>
    <row r="15" spans="1:23" ht="60" customHeight="1" x14ac:dyDescent="0.35">
      <c r="A15" s="40" t="s">
        <v>2013</v>
      </c>
      <c r="B15" s="40" t="s">
        <v>1993</v>
      </c>
      <c r="C15" s="40" t="s">
        <v>1994</v>
      </c>
      <c r="D15" s="40" t="s">
        <v>184</v>
      </c>
      <c r="E15" s="40">
        <v>8</v>
      </c>
      <c r="F15" s="40" t="s">
        <v>3356</v>
      </c>
      <c r="G15" s="6" t="s">
        <v>24</v>
      </c>
      <c r="H15" s="13"/>
      <c r="I15" s="16"/>
      <c r="J15" s="17"/>
      <c r="K15" s="17"/>
      <c r="L15" s="6" t="s">
        <v>172</v>
      </c>
    </row>
    <row r="16" spans="1:23" ht="60" customHeight="1" x14ac:dyDescent="0.35">
      <c r="A16" s="42" t="s">
        <v>2014</v>
      </c>
      <c r="B16" s="42" t="s">
        <v>1993</v>
      </c>
      <c r="C16" s="42" t="s">
        <v>1994</v>
      </c>
      <c r="D16" s="42" t="s">
        <v>184</v>
      </c>
      <c r="E16" s="42">
        <v>9</v>
      </c>
      <c r="F16" s="42" t="s">
        <v>2015</v>
      </c>
      <c r="G16" s="6" t="s">
        <v>24</v>
      </c>
      <c r="H16" s="13"/>
      <c r="I16" s="16"/>
      <c r="J16" s="17"/>
      <c r="K16" s="17"/>
      <c r="L16" s="6" t="s">
        <v>172</v>
      </c>
    </row>
    <row r="17" spans="1:12" ht="60" customHeight="1" x14ac:dyDescent="0.35">
      <c r="A17" s="40" t="s">
        <v>2016</v>
      </c>
      <c r="B17" s="40" t="s">
        <v>1993</v>
      </c>
      <c r="C17" s="40" t="s">
        <v>1994</v>
      </c>
      <c r="D17" s="40" t="s">
        <v>184</v>
      </c>
      <c r="E17" s="40">
        <v>10</v>
      </c>
      <c r="F17" s="40" t="s">
        <v>2017</v>
      </c>
      <c r="G17" s="6" t="s">
        <v>24</v>
      </c>
      <c r="H17" s="13"/>
      <c r="I17" s="16"/>
      <c r="J17" s="17"/>
      <c r="K17" s="18"/>
      <c r="L17" s="6" t="s">
        <v>172</v>
      </c>
    </row>
    <row r="18" spans="1:12" ht="60" customHeight="1" x14ac:dyDescent="0.35">
      <c r="A18" s="42" t="s">
        <v>2018</v>
      </c>
      <c r="B18" s="42" t="s">
        <v>1993</v>
      </c>
      <c r="C18" s="42" t="s">
        <v>1994</v>
      </c>
      <c r="D18" s="42" t="s">
        <v>184</v>
      </c>
      <c r="E18" s="42">
        <v>11</v>
      </c>
      <c r="F18" s="42" t="s">
        <v>2019</v>
      </c>
      <c r="G18" s="6" t="s">
        <v>24</v>
      </c>
      <c r="H18" s="13"/>
      <c r="I18" s="16"/>
      <c r="J18" s="17"/>
      <c r="K18" s="18"/>
      <c r="L18" s="6" t="s">
        <v>172</v>
      </c>
    </row>
    <row r="19" spans="1:12" x14ac:dyDescent="0.35">
      <c r="A19" s="45"/>
      <c r="B19" s="45"/>
      <c r="C19" s="45"/>
      <c r="D19" s="45"/>
      <c r="E19" s="45"/>
      <c r="F19" s="45"/>
      <c r="G19" s="46"/>
      <c r="H19" s="45"/>
      <c r="I19" s="47"/>
      <c r="J19" s="48"/>
      <c r="K19" s="49"/>
      <c r="L19" s="48"/>
    </row>
    <row r="20" spans="1:12" x14ac:dyDescent="0.35">
      <c r="A20" s="45"/>
      <c r="B20" s="45"/>
      <c r="C20" s="45"/>
      <c r="D20" s="45"/>
      <c r="E20" s="45"/>
      <c r="F20" s="45"/>
      <c r="G20" s="46"/>
      <c r="H20" s="45"/>
      <c r="I20" s="47"/>
      <c r="J20" s="48"/>
      <c r="K20" s="49"/>
      <c r="L20" s="48"/>
    </row>
    <row r="21" spans="1:12" x14ac:dyDescent="0.35">
      <c r="A21" s="45"/>
      <c r="B21" s="45"/>
      <c r="C21" s="45"/>
      <c r="D21" s="45"/>
      <c r="E21" s="45"/>
      <c r="F21" s="45"/>
      <c r="G21" s="46"/>
      <c r="H21" s="45"/>
      <c r="I21" s="47"/>
      <c r="J21" s="48"/>
      <c r="K21" s="49"/>
      <c r="L21" s="48"/>
    </row>
    <row r="22" spans="1:12" x14ac:dyDescent="0.35">
      <c r="A22" s="45"/>
      <c r="B22" s="45"/>
      <c r="C22" s="45"/>
      <c r="D22" s="45"/>
      <c r="E22" s="45"/>
      <c r="F22" s="45"/>
      <c r="G22" s="46"/>
      <c r="H22" s="45"/>
      <c r="I22" s="47"/>
      <c r="J22" s="48"/>
      <c r="K22" s="48"/>
      <c r="L22" s="48"/>
    </row>
  </sheetData>
  <sheetProtection sheet="1" selectLockedCells="1" sort="0" autoFilter="0"/>
  <autoFilter ref="A4:L4" xr:uid="{00000000-0009-0000-0000-000047000000}"/>
  <mergeCells count="5">
    <mergeCell ref="I1:L1"/>
    <mergeCell ref="A1:F1"/>
    <mergeCell ref="B2:L2"/>
    <mergeCell ref="G3:I3"/>
    <mergeCell ref="J3:L3"/>
  </mergeCells>
  <conditionalFormatting sqref="B2:L2">
    <cfRule type="dataBar" priority="34">
      <dataBar>
        <cfvo type="num" val="0"/>
        <cfvo type="num" val="1"/>
        <color rgb="FF4F81BD"/>
      </dataBar>
    </cfRule>
    <cfRule type="expression" dxfId="33" priority="34">
      <formula>$W$2&gt;=0.8</formula>
    </cfRule>
    <cfRule type="expression" dxfId="32" priority="34">
      <formula>AND($W$2&gt;=0.5,$W$2&lt;0.8)</formula>
    </cfRule>
    <cfRule type="expression" dxfId="31" priority="34">
      <formula>$W$2&lt;0.5</formula>
    </cfRule>
  </conditionalFormatting>
  <conditionalFormatting sqref="G5:G22">
    <cfRule type="expression" dxfId="30" priority="21">
      <formula>$G5="Met"</formula>
    </cfRule>
    <cfRule type="expression" dxfId="29" priority="22">
      <formula>$G5="Achieved"</formula>
    </cfRule>
    <cfRule type="expression" dxfId="28" priority="23">
      <formula>$G5="Partially met"</formula>
    </cfRule>
    <cfRule type="expression" dxfId="27" priority="24">
      <formula>$G5="Partially achieved"</formula>
    </cfRule>
    <cfRule type="expression" dxfId="26" priority="25">
      <formula>$G5="Not met"</formula>
    </cfRule>
    <cfRule type="expression" dxfId="25" priority="26">
      <formula>$G5="Not yet achieved"</formula>
    </cfRule>
    <cfRule type="expression" dxfId="24" priority="27">
      <formula>$G5="Not applicable"</formula>
    </cfRule>
  </conditionalFormatting>
  <conditionalFormatting sqref="K5:K500">
    <cfRule type="expression" dxfId="23" priority="1">
      <formula>AND(K5&lt;&gt;"",K5&lt;TODAY())</formula>
    </cfRule>
  </conditionalFormatting>
  <conditionalFormatting sqref="L5:L22">
    <cfRule type="beginsWith" dxfId="22" priority="2" operator="beginsWith" text="Blue">
      <formula>LEFT(L5,LEN("Blue"))="Blue"</formula>
    </cfRule>
    <cfRule type="beginsWith" dxfId="21" priority="3" operator="beginsWith" text="Green">
      <formula>LEFT(L5,LEN("Green"))="Green"</formula>
    </cfRule>
    <cfRule type="beginsWith" dxfId="20" priority="4" operator="beginsWith" text="Red">
      <formula>LEFT(L5,LEN("Red"))="Red"</formula>
    </cfRule>
    <cfRule type="beginsWith" dxfId="19" priority="5" operator="beginsWith" text="Grey">
      <formula>LEFT(L5,LEN("Grey"))="Grey"</formula>
    </cfRule>
    <cfRule type="beginsWith" dxfId="18" priority="6" operator="beginsWith" text="Amber">
      <formula>LEFT(L5,LEN("Amber"))="Amber"</formula>
    </cfRule>
    <cfRule type="beginsWith" dxfId="17" priority="7" operator="beginsWith" text="Black">
      <formula>LEFT(L5,LEN("Black"))="Black"</formula>
    </cfRule>
  </conditionalFormatting>
  <dataValidations count="3">
    <dataValidation type="list" allowBlank="1" sqref="G5:G7" xr:uid="{00000000-0002-0000-4700-000000000000}">
      <formula1>MSStatus</formula1>
    </dataValidation>
    <dataValidation type="list" allowBlank="1" sqref="G8:G18" xr:uid="{00000000-0002-0000-4700-000001000000}">
      <formula1>RecStatus</formula1>
    </dataValidation>
    <dataValidation type="list" allowBlank="1" sqref="L5:L22" xr:uid="{00000000-0002-0000-4700-000002000000}">
      <formula1>BRAGStatus</formula1>
    </dataValidation>
  </dataValidations>
  <hyperlinks>
    <hyperlink ref="I1" r:id="rId1" xr:uid="{00000000-0004-0000-4700-000000000000}"/>
    <hyperlink ref="H1" location="Dashboard!A1" display="← Dashboard" xr:uid="{C6305300-F4A4-431C-8330-3F922E82BCA8}"/>
  </hyperlinks>
  <pageMargins left="0.3" right="0.3" top="0.75" bottom="0.75" header="0.5" footer="0.5"/>
  <pageSetup fitToHeight="0" orientation="landscape"/>
  <headerFooter>
    <oddHeader>&amp;LMid Cheshire Hospitals NHS Foundation Trust&amp;CGPICS V3 – Appendix 3 Audit&amp;R28 Jan 2026</oddHeader>
    <oddFooter>&amp;LConfidential – For internal audit use&amp;CPage &amp;P of &amp;N&amp;R© NHS</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Sheet73">
    <tabColor rgb="FF2E75B6"/>
  </sheetPr>
  <dimension ref="A1:Y22"/>
  <sheetViews>
    <sheetView showGridLines="0" showOutlineSymbols="0" zoomScaleNormal="100" workbookViewId="0">
      <pane ySplit="4" topLeftCell="A5" activePane="bottomLeft" state="frozen"/>
      <selection activeCell="K12" sqref="K12"/>
      <selection pane="bottomLeft" activeCell="H1" sqref="H1"/>
    </sheetView>
  </sheetViews>
  <sheetFormatPr defaultRowHeight="14.5" x14ac:dyDescent="0.35"/>
  <cols>
    <col min="1" max="1" width="10.81640625" customWidth="1"/>
    <col min="2" max="2" width="13" hidden="1" customWidth="1"/>
    <col min="3" max="3" width="21" hidden="1" customWidth="1"/>
    <col min="4" max="4" width="18" customWidth="1"/>
    <col min="5" max="5" width="12" hidden="1" customWidth="1"/>
    <col min="6" max="6" width="45" customWidth="1"/>
    <col min="7" max="7" width="30" customWidth="1"/>
    <col min="8" max="8" width="33.1796875" customWidth="1"/>
    <col min="9" max="10" width="34" customWidth="1"/>
    <col min="11" max="11" width="16" customWidth="1"/>
    <col min="12" max="12" width="14" customWidth="1"/>
    <col min="23" max="24" width="0" hidden="1" customWidth="1"/>
    <col min="25" max="25" width="13" hidden="1" customWidth="1"/>
    <col min="26" max="26" width="0" hidden="1" customWidth="1"/>
  </cols>
  <sheetData>
    <row r="1" spans="1:23" ht="80" customHeight="1" x14ac:dyDescent="0.45">
      <c r="A1" s="361" t="s">
        <v>2020</v>
      </c>
      <c r="B1" s="362"/>
      <c r="C1" s="362"/>
      <c r="D1" s="362"/>
      <c r="E1" s="362"/>
      <c r="F1" s="362"/>
      <c r="G1" s="30" t="e" vm="3">
        <v>#VALUE!</v>
      </c>
      <c r="H1" s="44" t="e" vm="4">
        <v>#VALUE!</v>
      </c>
      <c r="I1" s="358" t="s">
        <v>163</v>
      </c>
      <c r="J1" s="359"/>
      <c r="K1" s="359"/>
      <c r="L1" s="360"/>
    </row>
    <row r="2" spans="1:23" ht="66" customHeight="1" x14ac:dyDescent="0.35">
      <c r="A2" s="50" t="s">
        <v>3089</v>
      </c>
      <c r="B2" s="317" t="str">
        <f>REPT("█",ROUND($W$2*50,0))&amp;REPT("░",50-ROUND($W$2*50,0))&amp;" "&amp;TEXT($W$2,"0%")</f>
        <v>░░░░░░░░░░░░░░░░░░░░░░░░░░░░░░░░░░░░░░░░░░░░░░░░░░ 0%</v>
      </c>
      <c r="C2" s="235"/>
      <c r="D2" s="235"/>
      <c r="E2" s="235"/>
      <c r="F2" s="235"/>
      <c r="G2" s="235"/>
      <c r="H2" s="235"/>
      <c r="I2" s="235"/>
      <c r="J2" s="235"/>
      <c r="K2" s="235"/>
      <c r="L2" s="235"/>
      <c r="W2" s="32">
        <f>IFERROR(1-COUNTIF($G:$G,"Not assessed")/(COUNTIF($D:$D,"Minimum Standard")+COUNTIF($D:$D,"Quality Recommendation")),0)</f>
        <v>0</v>
      </c>
    </row>
    <row r="3" spans="1:23" ht="20" customHeight="1" x14ac:dyDescent="0.35">
      <c r="A3" s="33"/>
      <c r="B3" s="33"/>
      <c r="C3" s="33"/>
      <c r="D3" s="33"/>
      <c r="E3" s="33"/>
      <c r="F3" s="33"/>
      <c r="G3" s="236"/>
      <c r="H3" s="235"/>
      <c r="I3" s="235"/>
      <c r="J3" s="236"/>
      <c r="K3" s="235"/>
      <c r="L3" s="235"/>
    </row>
    <row r="4" spans="1:23" ht="30" customHeight="1" x14ac:dyDescent="0.35">
      <c r="A4" s="34" t="s">
        <v>161</v>
      </c>
      <c r="B4" s="34" t="s">
        <v>105</v>
      </c>
      <c r="C4" s="34" t="s">
        <v>164</v>
      </c>
      <c r="D4" s="34" t="s">
        <v>165</v>
      </c>
      <c r="E4" s="34" t="s">
        <v>166</v>
      </c>
      <c r="F4" s="34" t="s">
        <v>167</v>
      </c>
      <c r="G4" s="35" t="s">
        <v>68</v>
      </c>
      <c r="H4" s="34" t="s">
        <v>70</v>
      </c>
      <c r="I4" s="34" t="s">
        <v>45</v>
      </c>
      <c r="J4" s="34" t="s">
        <v>47</v>
      </c>
      <c r="K4" s="36" t="s">
        <v>49</v>
      </c>
      <c r="L4" s="34" t="s">
        <v>15</v>
      </c>
    </row>
    <row r="5" spans="1:23" ht="60" customHeight="1" x14ac:dyDescent="0.35">
      <c r="A5" s="40" t="s">
        <v>2021</v>
      </c>
      <c r="B5" s="40" t="s">
        <v>2022</v>
      </c>
      <c r="C5" s="40" t="s">
        <v>2023</v>
      </c>
      <c r="D5" s="40" t="s">
        <v>125</v>
      </c>
      <c r="E5" s="40">
        <v>1</v>
      </c>
      <c r="F5" s="40" t="s">
        <v>2024</v>
      </c>
      <c r="G5" s="7" t="s">
        <v>24</v>
      </c>
      <c r="H5" s="13"/>
      <c r="I5" s="14"/>
      <c r="J5" s="15"/>
      <c r="K5" s="15"/>
      <c r="L5" s="6" t="s">
        <v>172</v>
      </c>
    </row>
    <row r="6" spans="1:23" ht="60" customHeight="1" x14ac:dyDescent="0.35">
      <c r="A6" s="42" t="s">
        <v>2025</v>
      </c>
      <c r="B6" s="42" t="s">
        <v>2022</v>
      </c>
      <c r="C6" s="42" t="s">
        <v>2023</v>
      </c>
      <c r="D6" s="42" t="s">
        <v>125</v>
      </c>
      <c r="E6" s="42">
        <v>2</v>
      </c>
      <c r="F6" s="42" t="s">
        <v>2026</v>
      </c>
      <c r="G6" s="6" t="s">
        <v>24</v>
      </c>
      <c r="H6" s="13"/>
      <c r="I6" s="16"/>
      <c r="J6" s="17"/>
      <c r="K6" s="17"/>
      <c r="L6" s="6" t="s">
        <v>172</v>
      </c>
    </row>
    <row r="7" spans="1:23" ht="60" customHeight="1" x14ac:dyDescent="0.35">
      <c r="A7" s="40" t="s">
        <v>2027</v>
      </c>
      <c r="B7" s="40" t="s">
        <v>2022</v>
      </c>
      <c r="C7" s="40" t="s">
        <v>2023</v>
      </c>
      <c r="D7" s="40" t="s">
        <v>125</v>
      </c>
      <c r="E7" s="40">
        <v>3</v>
      </c>
      <c r="F7" s="40" t="s">
        <v>2028</v>
      </c>
      <c r="G7" s="6" t="s">
        <v>24</v>
      </c>
      <c r="H7" s="13"/>
      <c r="I7" s="16"/>
      <c r="J7" s="17"/>
      <c r="K7" s="17"/>
      <c r="L7" s="6" t="s">
        <v>172</v>
      </c>
    </row>
    <row r="8" spans="1:23" ht="60" customHeight="1" x14ac:dyDescent="0.35">
      <c r="A8" s="42" t="s">
        <v>2029</v>
      </c>
      <c r="B8" s="42" t="s">
        <v>2022</v>
      </c>
      <c r="C8" s="42" t="s">
        <v>2023</v>
      </c>
      <c r="D8" s="42" t="s">
        <v>125</v>
      </c>
      <c r="E8" s="42">
        <v>4</v>
      </c>
      <c r="F8" s="42" t="s">
        <v>3357</v>
      </c>
      <c r="G8" s="6" t="s">
        <v>24</v>
      </c>
      <c r="H8" s="13"/>
      <c r="I8" s="16"/>
      <c r="J8" s="17"/>
      <c r="K8" s="17"/>
      <c r="L8" s="6" t="s">
        <v>172</v>
      </c>
    </row>
    <row r="9" spans="1:23" ht="60" customHeight="1" x14ac:dyDescent="0.35">
      <c r="A9" s="40" t="s">
        <v>2030</v>
      </c>
      <c r="B9" s="40" t="s">
        <v>2022</v>
      </c>
      <c r="C9" s="40" t="s">
        <v>2023</v>
      </c>
      <c r="D9" s="40" t="s">
        <v>125</v>
      </c>
      <c r="E9" s="40">
        <v>5</v>
      </c>
      <c r="F9" s="40" t="s">
        <v>2031</v>
      </c>
      <c r="G9" s="6" t="s">
        <v>24</v>
      </c>
      <c r="H9" s="13"/>
      <c r="I9" s="16"/>
      <c r="J9" s="17"/>
      <c r="K9" s="17"/>
      <c r="L9" s="6" t="s">
        <v>172</v>
      </c>
    </row>
    <row r="10" spans="1:23" ht="60" customHeight="1" x14ac:dyDescent="0.35">
      <c r="A10" s="42" t="s">
        <v>2032</v>
      </c>
      <c r="B10" s="42" t="s">
        <v>2022</v>
      </c>
      <c r="C10" s="42" t="s">
        <v>2023</v>
      </c>
      <c r="D10" s="42" t="s">
        <v>125</v>
      </c>
      <c r="E10" s="42">
        <v>6</v>
      </c>
      <c r="F10" s="42" t="s">
        <v>3358</v>
      </c>
      <c r="G10" s="6" t="s">
        <v>24</v>
      </c>
      <c r="H10" s="13"/>
      <c r="I10" s="16"/>
      <c r="J10" s="17"/>
      <c r="K10" s="17"/>
      <c r="L10" s="6" t="s">
        <v>172</v>
      </c>
    </row>
    <row r="11" spans="1:23" ht="60" customHeight="1" x14ac:dyDescent="0.35">
      <c r="A11" s="40" t="s">
        <v>2033</v>
      </c>
      <c r="B11" s="40" t="s">
        <v>2022</v>
      </c>
      <c r="C11" s="40" t="s">
        <v>2023</v>
      </c>
      <c r="D11" s="40" t="s">
        <v>125</v>
      </c>
      <c r="E11" s="40">
        <v>7</v>
      </c>
      <c r="F11" s="40" t="s">
        <v>3359</v>
      </c>
      <c r="G11" s="6" t="s">
        <v>24</v>
      </c>
      <c r="H11" s="13"/>
      <c r="I11" s="16"/>
      <c r="J11" s="17"/>
      <c r="K11" s="17"/>
      <c r="L11" s="6" t="s">
        <v>172</v>
      </c>
    </row>
    <row r="12" spans="1:23" ht="60" customHeight="1" x14ac:dyDescent="0.35">
      <c r="A12" s="42" t="s">
        <v>2034</v>
      </c>
      <c r="B12" s="42" t="s">
        <v>2022</v>
      </c>
      <c r="C12" s="42" t="s">
        <v>2023</v>
      </c>
      <c r="D12" s="42" t="s">
        <v>184</v>
      </c>
      <c r="E12" s="42">
        <v>1</v>
      </c>
      <c r="F12" s="42" t="s">
        <v>3360</v>
      </c>
      <c r="G12" s="6" t="s">
        <v>24</v>
      </c>
      <c r="H12" s="13"/>
      <c r="I12" s="16"/>
      <c r="J12" s="17"/>
      <c r="K12" s="18"/>
      <c r="L12" s="6" t="s">
        <v>172</v>
      </c>
    </row>
    <row r="13" spans="1:23" ht="60" customHeight="1" x14ac:dyDescent="0.35">
      <c r="A13" s="40" t="s">
        <v>2035</v>
      </c>
      <c r="B13" s="40" t="s">
        <v>2022</v>
      </c>
      <c r="C13" s="40" t="s">
        <v>2023</v>
      </c>
      <c r="D13" s="40" t="s">
        <v>184</v>
      </c>
      <c r="E13" s="40">
        <v>2</v>
      </c>
      <c r="F13" s="40" t="s">
        <v>2036</v>
      </c>
      <c r="G13" s="6" t="s">
        <v>24</v>
      </c>
      <c r="H13" s="13"/>
      <c r="I13" s="16"/>
      <c r="J13" s="17"/>
      <c r="K13" s="18"/>
      <c r="L13" s="6" t="s">
        <v>172</v>
      </c>
    </row>
    <row r="14" spans="1:23" ht="60" customHeight="1" x14ac:dyDescent="0.35">
      <c r="A14" s="42" t="s">
        <v>2037</v>
      </c>
      <c r="B14" s="42" t="s">
        <v>2022</v>
      </c>
      <c r="C14" s="42" t="s">
        <v>2023</v>
      </c>
      <c r="D14" s="42" t="s">
        <v>184</v>
      </c>
      <c r="E14" s="42">
        <v>3</v>
      </c>
      <c r="F14" s="42" t="s">
        <v>3361</v>
      </c>
      <c r="G14" s="6" t="s">
        <v>24</v>
      </c>
      <c r="H14" s="13"/>
      <c r="I14" s="16"/>
      <c r="J14" s="17"/>
      <c r="K14" s="17"/>
      <c r="L14" s="6" t="s">
        <v>172</v>
      </c>
    </row>
    <row r="15" spans="1:23" ht="60" customHeight="1" x14ac:dyDescent="0.35">
      <c r="A15" s="40" t="s">
        <v>2038</v>
      </c>
      <c r="B15" s="40" t="s">
        <v>2022</v>
      </c>
      <c r="C15" s="40" t="s">
        <v>2023</v>
      </c>
      <c r="D15" s="40" t="s">
        <v>184</v>
      </c>
      <c r="E15" s="40">
        <v>4</v>
      </c>
      <c r="F15" s="40" t="s">
        <v>2039</v>
      </c>
      <c r="G15" s="6" t="s">
        <v>24</v>
      </c>
      <c r="H15" s="13"/>
      <c r="I15" s="16"/>
      <c r="J15" s="17"/>
      <c r="K15" s="17"/>
      <c r="L15" s="6" t="s">
        <v>172</v>
      </c>
    </row>
    <row r="16" spans="1:23" ht="60" customHeight="1" x14ac:dyDescent="0.35">
      <c r="A16" s="42" t="s">
        <v>2040</v>
      </c>
      <c r="B16" s="42" t="s">
        <v>2022</v>
      </c>
      <c r="C16" s="42" t="s">
        <v>2023</v>
      </c>
      <c r="D16" s="42" t="s">
        <v>184</v>
      </c>
      <c r="E16" s="42">
        <v>5</v>
      </c>
      <c r="F16" s="42" t="s">
        <v>3362</v>
      </c>
      <c r="G16" s="6" t="s">
        <v>24</v>
      </c>
      <c r="H16" s="13"/>
      <c r="I16" s="16"/>
      <c r="J16" s="17"/>
      <c r="K16" s="17"/>
      <c r="L16" s="6" t="s">
        <v>172</v>
      </c>
    </row>
    <row r="17" spans="1:12" ht="60" customHeight="1" x14ac:dyDescent="0.35">
      <c r="A17" s="40" t="s">
        <v>2041</v>
      </c>
      <c r="B17" s="40" t="s">
        <v>2022</v>
      </c>
      <c r="C17" s="40" t="s">
        <v>2023</v>
      </c>
      <c r="D17" s="40" t="s">
        <v>184</v>
      </c>
      <c r="E17" s="40">
        <v>6</v>
      </c>
      <c r="F17" s="40" t="s">
        <v>2042</v>
      </c>
      <c r="G17" s="6" t="s">
        <v>24</v>
      </c>
      <c r="H17" s="13"/>
      <c r="I17" s="16"/>
      <c r="J17" s="17"/>
      <c r="K17" s="18"/>
      <c r="L17" s="6" t="s">
        <v>172</v>
      </c>
    </row>
    <row r="18" spans="1:12" ht="60" customHeight="1" x14ac:dyDescent="0.35">
      <c r="A18" s="42" t="s">
        <v>2043</v>
      </c>
      <c r="B18" s="42" t="s">
        <v>2022</v>
      </c>
      <c r="C18" s="42" t="s">
        <v>2023</v>
      </c>
      <c r="D18" s="42" t="s">
        <v>184</v>
      </c>
      <c r="E18" s="42">
        <v>7</v>
      </c>
      <c r="F18" s="42" t="s">
        <v>3363</v>
      </c>
      <c r="G18" s="6" t="s">
        <v>24</v>
      </c>
      <c r="H18" s="13"/>
      <c r="I18" s="16"/>
      <c r="J18" s="17"/>
      <c r="K18" s="18"/>
      <c r="L18" s="6" t="s">
        <v>172</v>
      </c>
    </row>
    <row r="19" spans="1:12" x14ac:dyDescent="0.35">
      <c r="A19" s="45"/>
      <c r="B19" s="45"/>
      <c r="C19" s="45"/>
      <c r="D19" s="45"/>
      <c r="E19" s="45"/>
      <c r="F19" s="45"/>
      <c r="G19" s="46"/>
      <c r="H19" s="45"/>
      <c r="I19" s="47"/>
      <c r="J19" s="48"/>
      <c r="K19" s="49"/>
      <c r="L19" s="48"/>
    </row>
    <row r="20" spans="1:12" x14ac:dyDescent="0.35">
      <c r="A20" s="45"/>
      <c r="B20" s="45"/>
      <c r="C20" s="45"/>
      <c r="D20" s="45"/>
      <c r="E20" s="45"/>
      <c r="F20" s="45"/>
      <c r="G20" s="46"/>
      <c r="H20" s="45"/>
      <c r="I20" s="47"/>
      <c r="J20" s="48"/>
      <c r="K20" s="49"/>
      <c r="L20" s="48"/>
    </row>
    <row r="21" spans="1:12" x14ac:dyDescent="0.35">
      <c r="A21" s="45"/>
      <c r="B21" s="45"/>
      <c r="C21" s="45"/>
      <c r="D21" s="45"/>
      <c r="E21" s="45"/>
      <c r="F21" s="45"/>
      <c r="G21" s="46"/>
      <c r="H21" s="45"/>
      <c r="I21" s="47"/>
      <c r="J21" s="48"/>
      <c r="K21" s="49"/>
      <c r="L21" s="48"/>
    </row>
    <row r="22" spans="1:12" x14ac:dyDescent="0.35">
      <c r="A22" s="45"/>
      <c r="B22" s="45"/>
      <c r="C22" s="45"/>
      <c r="D22" s="45"/>
      <c r="E22" s="45"/>
      <c r="F22" s="45"/>
      <c r="G22" s="46"/>
      <c r="H22" s="45"/>
      <c r="I22" s="47"/>
      <c r="J22" s="48"/>
      <c r="K22" s="48"/>
      <c r="L22" s="48"/>
    </row>
  </sheetData>
  <sheetProtection sheet="1" selectLockedCells="1" sort="0" autoFilter="0"/>
  <autoFilter ref="A4:L4" xr:uid="{00000000-0009-0000-0000-000048000000}"/>
  <mergeCells count="5">
    <mergeCell ref="I1:L1"/>
    <mergeCell ref="A1:F1"/>
    <mergeCell ref="B2:L2"/>
    <mergeCell ref="G3:I3"/>
    <mergeCell ref="J3:L3"/>
  </mergeCells>
  <conditionalFormatting sqref="B2:L2">
    <cfRule type="dataBar" priority="34">
      <dataBar>
        <cfvo type="num" val="0"/>
        <cfvo type="num" val="1"/>
        <color rgb="FF4F81BD"/>
      </dataBar>
    </cfRule>
    <cfRule type="expression" dxfId="16" priority="34">
      <formula>$W$2&gt;=0.8</formula>
    </cfRule>
    <cfRule type="expression" dxfId="15" priority="34">
      <formula>AND($W$2&gt;=0.5,$W$2&lt;0.8)</formula>
    </cfRule>
    <cfRule type="expression" dxfId="14" priority="34">
      <formula>$W$2&lt;0.5</formula>
    </cfRule>
  </conditionalFormatting>
  <conditionalFormatting sqref="G5:G22">
    <cfRule type="expression" dxfId="13" priority="21">
      <formula>$G5="Met"</formula>
    </cfRule>
    <cfRule type="expression" dxfId="12" priority="22">
      <formula>$G5="Achieved"</formula>
    </cfRule>
    <cfRule type="expression" dxfId="11" priority="23">
      <formula>$G5="Partially met"</formula>
    </cfRule>
    <cfRule type="expression" dxfId="10" priority="24">
      <formula>$G5="Partially achieved"</formula>
    </cfRule>
    <cfRule type="expression" dxfId="9" priority="25">
      <formula>$G5="Not met"</formula>
    </cfRule>
    <cfRule type="expression" dxfId="8" priority="26">
      <formula>$G5="Not yet achieved"</formula>
    </cfRule>
    <cfRule type="expression" dxfId="7" priority="27">
      <formula>$G5="Not applicable"</formula>
    </cfRule>
  </conditionalFormatting>
  <conditionalFormatting sqref="K5:K500">
    <cfRule type="expression" dxfId="6" priority="1">
      <formula>AND(K5&lt;&gt;"",K5&lt;TODAY())</formula>
    </cfRule>
  </conditionalFormatting>
  <conditionalFormatting sqref="L5:L22">
    <cfRule type="beginsWith" dxfId="5" priority="2" operator="beginsWith" text="Blue">
      <formula>LEFT(L5,LEN("Blue"))="Blue"</formula>
    </cfRule>
    <cfRule type="beginsWith" dxfId="4" priority="3" operator="beginsWith" text="Green">
      <formula>LEFT(L5,LEN("Green"))="Green"</formula>
    </cfRule>
    <cfRule type="beginsWith" dxfId="3" priority="4" operator="beginsWith" text="Red">
      <formula>LEFT(L5,LEN("Red"))="Red"</formula>
    </cfRule>
    <cfRule type="beginsWith" dxfId="2" priority="5" operator="beginsWith" text="Grey">
      <formula>LEFT(L5,LEN("Grey"))="Grey"</formula>
    </cfRule>
    <cfRule type="beginsWith" dxfId="1" priority="6" operator="beginsWith" text="Amber">
      <formula>LEFT(L5,LEN("Amber"))="Amber"</formula>
    </cfRule>
    <cfRule type="beginsWith" dxfId="0" priority="7" operator="beginsWith" text="Black">
      <formula>LEFT(L5,LEN("Black"))="Black"</formula>
    </cfRule>
  </conditionalFormatting>
  <dataValidations count="3">
    <dataValidation type="list" allowBlank="1" sqref="G5:G11" xr:uid="{00000000-0002-0000-4800-000000000000}">
      <formula1>MSStatus</formula1>
    </dataValidation>
    <dataValidation type="list" allowBlank="1" sqref="G12:G18" xr:uid="{00000000-0002-0000-4800-000001000000}">
      <formula1>RecStatus</formula1>
    </dataValidation>
    <dataValidation type="list" allowBlank="1" sqref="L5:L22" xr:uid="{00000000-0002-0000-4800-000002000000}">
      <formula1>BRAGStatus</formula1>
    </dataValidation>
  </dataValidations>
  <hyperlinks>
    <hyperlink ref="I1" r:id="rId1" xr:uid="{00000000-0004-0000-4800-000000000000}"/>
    <hyperlink ref="H1" location="Dashboard!A1" display="← Dashboard" xr:uid="{49265E6E-EC3C-4E36-A7DD-71FCEE531A51}"/>
  </hyperlinks>
  <pageMargins left="0.3" right="0.3" top="0.75" bottom="0.75" header="0.5" footer="0.5"/>
  <pageSetup fitToHeight="0" orientation="landscape"/>
  <headerFooter>
    <oddHeader>&amp;LMid Cheshire Hospitals NHS Foundation Trust&amp;CGPICS V3 – Appendix 3 Audit&amp;R28 Jan 2026</oddHeader>
    <oddFooter>&amp;LConfidential – For internal audit use&amp;CPage &amp;P of &amp;N&amp;R© NHS</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59071-201F-4352-BCFD-2A1D87113B84}">
  <sheetPr codeName="Sheet74"/>
  <dimension ref="A1:I12"/>
  <sheetViews>
    <sheetView workbookViewId="0">
      <selection activeCell="I1" sqref="I1:I3"/>
    </sheetView>
  </sheetViews>
  <sheetFormatPr defaultRowHeight="14.5" x14ac:dyDescent="0.35"/>
  <sheetData>
    <row r="1" spans="1:9" x14ac:dyDescent="0.35">
      <c r="A1" t="s">
        <v>3106</v>
      </c>
      <c r="I1" t="s">
        <v>3112</v>
      </c>
    </row>
    <row r="2" spans="1:9" x14ac:dyDescent="0.35">
      <c r="A2" t="s">
        <v>3107</v>
      </c>
      <c r="I2" t="s">
        <v>3113</v>
      </c>
    </row>
    <row r="3" spans="1:9" x14ac:dyDescent="0.35">
      <c r="A3" t="s">
        <v>3099</v>
      </c>
      <c r="I3" t="s">
        <v>3114</v>
      </c>
    </row>
    <row r="4" spans="1:9" x14ac:dyDescent="0.35">
      <c r="A4" t="s">
        <v>3108</v>
      </c>
    </row>
    <row r="5" spans="1:9" x14ac:dyDescent="0.35">
      <c r="A5" t="s">
        <v>3109</v>
      </c>
    </row>
    <row r="6" spans="1:9" x14ac:dyDescent="0.35">
      <c r="A6" t="s">
        <v>3100</v>
      </c>
    </row>
    <row r="7" spans="1:9" x14ac:dyDescent="0.35">
      <c r="A7" t="s">
        <v>3101</v>
      </c>
    </row>
    <row r="8" spans="1:9" x14ac:dyDescent="0.35">
      <c r="A8" t="s">
        <v>3102</v>
      </c>
    </row>
    <row r="9" spans="1:9" x14ac:dyDescent="0.35">
      <c r="A9" t="s">
        <v>3103</v>
      </c>
    </row>
    <row r="10" spans="1:9" x14ac:dyDescent="0.35">
      <c r="A10" t="s">
        <v>3104</v>
      </c>
    </row>
    <row r="11" spans="1:9" x14ac:dyDescent="0.35">
      <c r="A11" t="s">
        <v>3105</v>
      </c>
    </row>
    <row r="12" spans="1:9" x14ac:dyDescent="0.35">
      <c r="A12" t="s">
        <v>2552</v>
      </c>
    </row>
  </sheetData>
  <sheetProtection sheet="1" objects="1" scenarios="1" selectLockedCells="1" selectUnlockedCells="1"/>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75">
    <tabColor rgb="FF70AD47"/>
  </sheetPr>
  <dimension ref="A1:M69"/>
  <sheetViews>
    <sheetView showGridLines="0" workbookViewId="0"/>
  </sheetViews>
  <sheetFormatPr defaultRowHeight="14.5" x14ac:dyDescent="0.35"/>
  <cols>
    <col min="13" max="13" width="13" customWidth="1"/>
  </cols>
  <sheetData>
    <row r="1" spans="1:13" ht="37" customHeight="1" x14ac:dyDescent="0.35">
      <c r="A1" s="2" t="s">
        <v>105</v>
      </c>
      <c r="B1" s="3" t="s">
        <v>2044</v>
      </c>
      <c r="C1" s="3" t="s">
        <v>2045</v>
      </c>
      <c r="D1" s="3" t="s">
        <v>2046</v>
      </c>
      <c r="E1" s="3" t="s">
        <v>2047</v>
      </c>
    </row>
    <row r="2" spans="1:13" ht="58" customHeight="1" x14ac:dyDescent="0.35">
      <c r="A2" s="8" t="str">
        <f>Dashboard!A19</f>
        <v>1.1 Scope of Adult Intensive Care</v>
      </c>
      <c r="B2" s="4">
        <f>Dashboard!B19</f>
        <v>18</v>
      </c>
      <c r="C2" s="4">
        <f>Dashboard!E19</f>
        <v>0</v>
      </c>
      <c r="D2" s="4">
        <f t="shared" ref="D2:D33" si="0">IFERROR(C2/B2,0)</f>
        <v>0</v>
      </c>
      <c r="E2" s="4">
        <f t="shared" ref="E2:E33" si="1">IF(OR(B2=0,C2=0),0,D2+ROW()/1000000)</f>
        <v>0</v>
      </c>
      <c r="M2" s="5"/>
    </row>
    <row r="3" spans="1:13" ht="72.5" customHeight="1" x14ac:dyDescent="0.35">
      <c r="A3" s="4" t="str">
        <f>Dashboard!A20</f>
        <v>1.2 Intensive Care Outcomes</v>
      </c>
      <c r="B3" s="4">
        <f>Dashboard!B20</f>
        <v>10</v>
      </c>
      <c r="C3" s="4">
        <f>Dashboard!E20</f>
        <v>0</v>
      </c>
      <c r="D3" s="4">
        <f t="shared" si="0"/>
        <v>0</v>
      </c>
      <c r="E3" s="4">
        <f t="shared" si="1"/>
        <v>0</v>
      </c>
      <c r="M3" s="5"/>
    </row>
    <row r="4" spans="1:13" ht="43.5" customHeight="1" x14ac:dyDescent="0.35">
      <c r="A4" s="4" t="str">
        <f>Dashboard!A21</f>
        <v>1.3 Physical Facilities</v>
      </c>
      <c r="B4" s="4">
        <f>Dashboard!B21</f>
        <v>17</v>
      </c>
      <c r="C4" s="4">
        <f>Dashboard!E21</f>
        <v>0</v>
      </c>
      <c r="D4" s="4">
        <f t="shared" si="0"/>
        <v>0</v>
      </c>
      <c r="E4" s="4">
        <f t="shared" si="1"/>
        <v>0</v>
      </c>
      <c r="M4" s="5"/>
    </row>
    <row r="5" spans="1:13" ht="72.5" customHeight="1" x14ac:dyDescent="0.35">
      <c r="A5" s="4" t="str">
        <f>Dashboard!A22</f>
        <v>1.4 Clinical Information Systems</v>
      </c>
      <c r="B5" s="4">
        <f>Dashboard!B22</f>
        <v>18</v>
      </c>
      <c r="C5" s="4">
        <f>Dashboard!E22</f>
        <v>0</v>
      </c>
      <c r="D5" s="4">
        <f t="shared" si="0"/>
        <v>0</v>
      </c>
      <c r="E5" s="4">
        <f t="shared" si="1"/>
        <v>0</v>
      </c>
      <c r="M5" s="5"/>
    </row>
    <row r="6" spans="1:13" x14ac:dyDescent="0.35">
      <c r="A6" t="str">
        <f>Dashboard!A23</f>
        <v>1.5 Clinical Equipment</v>
      </c>
      <c r="B6">
        <f>Dashboard!B23</f>
        <v>16</v>
      </c>
      <c r="C6">
        <f>Dashboard!E23</f>
        <v>0</v>
      </c>
      <c r="D6">
        <f t="shared" si="0"/>
        <v>0</v>
      </c>
      <c r="E6">
        <f t="shared" si="1"/>
        <v>0</v>
      </c>
      <c r="M6" s="5"/>
    </row>
    <row r="7" spans="1:13" x14ac:dyDescent="0.35">
      <c r="A7" t="str">
        <f>Dashboard!A24</f>
        <v>1.6 Intensive Care Ultrasound</v>
      </c>
      <c r="B7">
        <f>Dashboard!B24</f>
        <v>17</v>
      </c>
      <c r="C7">
        <f>Dashboard!E24</f>
        <v>0</v>
      </c>
      <c r="D7">
        <f t="shared" si="0"/>
        <v>0</v>
      </c>
      <c r="E7">
        <f t="shared" si="1"/>
        <v>0</v>
      </c>
      <c r="M7" s="5"/>
    </row>
    <row r="8" spans="1:13" x14ac:dyDescent="0.35">
      <c r="A8" t="str">
        <f>Dashboard!A25</f>
        <v>1.7 Critical Care Outreach, Rapid Response Systems and Early Intervention</v>
      </c>
      <c r="B8">
        <f>Dashboard!B25</f>
        <v>14</v>
      </c>
      <c r="C8">
        <f>Dashboard!E25</f>
        <v>0</v>
      </c>
      <c r="D8">
        <f t="shared" si="0"/>
        <v>0</v>
      </c>
      <c r="E8">
        <f t="shared" si="1"/>
        <v>0</v>
      </c>
      <c r="M8" s="5"/>
    </row>
    <row r="9" spans="1:13" x14ac:dyDescent="0.35">
      <c r="A9" t="str">
        <f>Dashboard!A26</f>
        <v>1.8 Cardiothoracic Intensive Care</v>
      </c>
      <c r="B9">
        <f>Dashboard!B26</f>
        <v>15</v>
      </c>
      <c r="C9">
        <f>Dashboard!E26</f>
        <v>0</v>
      </c>
      <c r="D9">
        <f t="shared" si="0"/>
        <v>0</v>
      </c>
      <c r="E9">
        <f t="shared" si="1"/>
        <v>0</v>
      </c>
      <c r="M9" s="5"/>
    </row>
    <row r="10" spans="1:13" x14ac:dyDescent="0.35">
      <c r="A10" t="str">
        <f>Dashboard!A27</f>
        <v>1.9 Neurocritical Care</v>
      </c>
      <c r="B10">
        <f>Dashboard!B27</f>
        <v>14</v>
      </c>
      <c r="C10">
        <f>Dashboard!E27</f>
        <v>0</v>
      </c>
      <c r="D10">
        <f t="shared" si="0"/>
        <v>0</v>
      </c>
      <c r="E10">
        <f t="shared" si="1"/>
        <v>0</v>
      </c>
      <c r="M10" s="5"/>
    </row>
    <row r="11" spans="1:13" x14ac:dyDescent="0.35">
      <c r="A11" t="str">
        <f>Dashboard!A28</f>
        <v>1.10 Burns Care</v>
      </c>
      <c r="B11">
        <f>Dashboard!B28</f>
        <v>14</v>
      </c>
      <c r="C11">
        <f>Dashboard!E28</f>
        <v>0</v>
      </c>
      <c r="D11">
        <f t="shared" si="0"/>
        <v>0</v>
      </c>
      <c r="E11">
        <f t="shared" si="1"/>
        <v>0</v>
      </c>
      <c r="M11" s="5"/>
    </row>
    <row r="12" spans="1:13" x14ac:dyDescent="0.35">
      <c r="A12" t="str">
        <f>Dashboard!A29</f>
        <v>1.11 Smaller Remote and Rural Intensive Care Units</v>
      </c>
      <c r="B12">
        <f>Dashboard!B29</f>
        <v>12</v>
      </c>
      <c r="C12">
        <f>Dashboard!E29</f>
        <v>0</v>
      </c>
      <c r="D12">
        <f t="shared" si="0"/>
        <v>0</v>
      </c>
      <c r="E12">
        <f t="shared" si="1"/>
        <v>0</v>
      </c>
      <c r="M12" s="5"/>
    </row>
    <row r="13" spans="1:13" x14ac:dyDescent="0.35">
      <c r="A13" t="str">
        <f>Dashboard!A30</f>
        <v>1.12 Enhanced Care</v>
      </c>
      <c r="B13">
        <f>Dashboard!B30</f>
        <v>15</v>
      </c>
      <c r="C13">
        <f>Dashboard!E30</f>
        <v>0</v>
      </c>
      <c r="D13">
        <f t="shared" si="0"/>
        <v>0</v>
      </c>
      <c r="E13">
        <f t="shared" si="1"/>
        <v>0</v>
      </c>
      <c r="M13" s="5"/>
    </row>
    <row r="14" spans="1:13" x14ac:dyDescent="0.35">
      <c r="A14" t="str">
        <f>Dashboard!A31</f>
        <v>1.13 Interaction with Other Services: Microbiology, Pathology, Liaison Psychiatry and Radiology</v>
      </c>
      <c r="B14">
        <f>Dashboard!B31</f>
        <v>11</v>
      </c>
      <c r="C14">
        <f>Dashboard!E31</f>
        <v>0</v>
      </c>
      <c r="D14">
        <f t="shared" si="0"/>
        <v>0</v>
      </c>
      <c r="E14">
        <f t="shared" si="1"/>
        <v>0</v>
      </c>
      <c r="M14" s="5"/>
    </row>
    <row r="15" spans="1:13" x14ac:dyDescent="0.35">
      <c r="A15" t="str">
        <f>Dashboard!A32</f>
        <v>1.14 Prolonged Mechanical Ventilation and Complex Home Mechanical Ventilation Services</v>
      </c>
      <c r="B15">
        <f>Dashboard!B32</f>
        <v>10</v>
      </c>
      <c r="C15">
        <f>Dashboard!E32</f>
        <v>0</v>
      </c>
      <c r="D15">
        <f t="shared" si="0"/>
        <v>0</v>
      </c>
      <c r="E15">
        <f t="shared" si="1"/>
        <v>0</v>
      </c>
      <c r="M15" s="5"/>
    </row>
    <row r="16" spans="1:13" x14ac:dyDescent="0.35">
      <c r="A16" t="str">
        <f>Dashboard!A33</f>
        <v>1.15 Critical Care Networks</v>
      </c>
      <c r="B16">
        <f>Dashboard!B33</f>
        <v>12</v>
      </c>
      <c r="C16">
        <f>Dashboard!E33</f>
        <v>0</v>
      </c>
      <c r="D16">
        <f t="shared" si="0"/>
        <v>0</v>
      </c>
      <c r="E16">
        <f t="shared" si="1"/>
        <v>0</v>
      </c>
      <c r="M16" s="5"/>
    </row>
    <row r="17" spans="1:13" x14ac:dyDescent="0.35">
      <c r="A17" t="str">
        <f>Dashboard!A34</f>
        <v>1.16 Commissioning (England)</v>
      </c>
      <c r="B17">
        <f>Dashboard!B34</f>
        <v>10</v>
      </c>
      <c r="C17">
        <f>Dashboard!E34</f>
        <v>0</v>
      </c>
      <c r="D17">
        <f t="shared" si="0"/>
        <v>0</v>
      </c>
      <c r="E17">
        <f t="shared" si="1"/>
        <v>0</v>
      </c>
      <c r="M17" s="5"/>
    </row>
    <row r="18" spans="1:13" x14ac:dyDescent="0.35">
      <c r="A18" t="str">
        <f>Dashboard!A35</f>
        <v>1.17 Commissioning (Scotland, Wales, Northern Ireland)</v>
      </c>
      <c r="B18">
        <f>Dashboard!B35</f>
        <v>8</v>
      </c>
      <c r="C18">
        <f>Dashboard!E35</f>
        <v>0</v>
      </c>
      <c r="D18">
        <f t="shared" si="0"/>
        <v>0</v>
      </c>
      <c r="E18">
        <f t="shared" si="1"/>
        <v>0</v>
      </c>
      <c r="M18" s="5"/>
    </row>
    <row r="19" spans="1:13" x14ac:dyDescent="0.35">
      <c r="A19" t="str">
        <f>Dashboard!A36</f>
        <v>2.1 Consultant Staffing</v>
      </c>
      <c r="B19">
        <f>Dashboard!B36</f>
        <v>20</v>
      </c>
      <c r="C19">
        <f>Dashboard!E36</f>
        <v>0</v>
      </c>
      <c r="D19">
        <f t="shared" si="0"/>
        <v>0</v>
      </c>
      <c r="E19">
        <f t="shared" si="1"/>
        <v>0</v>
      </c>
      <c r="M19" s="5"/>
    </row>
    <row r="20" spans="1:13" x14ac:dyDescent="0.35">
      <c r="A20" t="str">
        <f>Dashboard!A37</f>
        <v>2.2 Non-Consultant Medical Doctors</v>
      </c>
      <c r="B20">
        <f>Dashboard!B37</f>
        <v>13</v>
      </c>
      <c r="C20">
        <f>Dashboard!E37</f>
        <v>0</v>
      </c>
      <c r="D20">
        <f t="shared" si="0"/>
        <v>0</v>
      </c>
      <c r="E20">
        <f t="shared" si="1"/>
        <v>0</v>
      </c>
      <c r="M20" s="5"/>
    </row>
    <row r="21" spans="1:13" x14ac:dyDescent="0.35">
      <c r="A21" t="str">
        <f>Dashboard!A38</f>
        <v>2.3 Advanced Critical Care Practitioners</v>
      </c>
      <c r="B21">
        <f>Dashboard!B38</f>
        <v>16</v>
      </c>
      <c r="C21">
        <f>Dashboard!E38</f>
        <v>0</v>
      </c>
      <c r="D21">
        <f t="shared" si="0"/>
        <v>0</v>
      </c>
      <c r="E21">
        <f t="shared" si="1"/>
        <v>0</v>
      </c>
      <c r="M21" s="5"/>
    </row>
    <row r="22" spans="1:13" x14ac:dyDescent="0.35">
      <c r="A22" t="str">
        <f>Dashboard!A39</f>
        <v>2.4 On-site Medical Doctor and ACCP Rotas</v>
      </c>
      <c r="B22">
        <f>Dashboard!B39</f>
        <v>14</v>
      </c>
      <c r="C22">
        <f>Dashboard!E39</f>
        <v>0</v>
      </c>
      <c r="D22">
        <f t="shared" si="0"/>
        <v>0</v>
      </c>
      <c r="E22">
        <f t="shared" si="1"/>
        <v>0</v>
      </c>
      <c r="M22" s="5"/>
    </row>
    <row r="23" spans="1:13" x14ac:dyDescent="0.35">
      <c r="A23" t="str">
        <f>Dashboard!A40</f>
        <v>2.5 Registered Nurse Staffing</v>
      </c>
      <c r="B23">
        <f>Dashboard!B40</f>
        <v>19</v>
      </c>
      <c r="C23">
        <f>Dashboard!E40</f>
        <v>0</v>
      </c>
      <c r="D23">
        <f t="shared" si="0"/>
        <v>0</v>
      </c>
      <c r="E23">
        <f t="shared" si="1"/>
        <v>0</v>
      </c>
      <c r="M23" s="5"/>
    </row>
    <row r="24" spans="1:13" x14ac:dyDescent="0.35">
      <c r="A24" t="str">
        <f>Dashboard!A41</f>
        <v>2.6 Registered Nursing Associate Staffing Standards</v>
      </c>
      <c r="B24">
        <f>Dashboard!B41</f>
        <v>8</v>
      </c>
      <c r="C24">
        <f>Dashboard!E41</f>
        <v>0</v>
      </c>
      <c r="D24">
        <f t="shared" si="0"/>
        <v>0</v>
      </c>
      <c r="E24">
        <f t="shared" si="1"/>
        <v>0</v>
      </c>
      <c r="M24" s="5"/>
    </row>
    <row r="25" spans="1:13" x14ac:dyDescent="0.35">
      <c r="A25" t="str">
        <f>Dashboard!A42</f>
        <v>2.7 Pharmacy Team</v>
      </c>
      <c r="B25">
        <f>Dashboard!B42</f>
        <v>16</v>
      </c>
      <c r="C25">
        <f>Dashboard!E42</f>
        <v>0</v>
      </c>
      <c r="D25">
        <f t="shared" si="0"/>
        <v>0</v>
      </c>
      <c r="E25">
        <f t="shared" si="1"/>
        <v>0</v>
      </c>
      <c r="M25" s="5"/>
    </row>
    <row r="26" spans="1:13" x14ac:dyDescent="0.35">
      <c r="A26" t="str">
        <f>Dashboard!A43</f>
        <v>2.8 Physiotherapists</v>
      </c>
      <c r="B26">
        <f>Dashboard!B43</f>
        <v>18</v>
      </c>
      <c r="C26">
        <f>Dashboard!E43</f>
        <v>0</v>
      </c>
      <c r="D26">
        <f t="shared" si="0"/>
        <v>0</v>
      </c>
      <c r="E26">
        <f t="shared" si="1"/>
        <v>0</v>
      </c>
      <c r="M26" s="5"/>
    </row>
    <row r="27" spans="1:13" x14ac:dyDescent="0.35">
      <c r="A27" t="str">
        <f>Dashboard!A44</f>
        <v>2.9 Dietitians</v>
      </c>
      <c r="B27">
        <f>Dashboard!B44</f>
        <v>14</v>
      </c>
      <c r="C27">
        <f>Dashboard!E44</f>
        <v>0</v>
      </c>
      <c r="D27">
        <f t="shared" si="0"/>
        <v>0</v>
      </c>
      <c r="E27">
        <f t="shared" si="1"/>
        <v>0</v>
      </c>
      <c r="M27" s="5"/>
    </row>
    <row r="28" spans="1:13" x14ac:dyDescent="0.35">
      <c r="A28" t="str">
        <f>Dashboard!A45</f>
        <v>2.10 Speech and Language Therapists</v>
      </c>
      <c r="B28">
        <f>Dashboard!B45</f>
        <v>15</v>
      </c>
      <c r="C28">
        <f>Dashboard!E45</f>
        <v>0</v>
      </c>
      <c r="D28">
        <f t="shared" si="0"/>
        <v>0</v>
      </c>
      <c r="E28">
        <f t="shared" si="1"/>
        <v>0</v>
      </c>
      <c r="M28" s="5"/>
    </row>
    <row r="29" spans="1:13" x14ac:dyDescent="0.35">
      <c r="A29" t="str">
        <f>Dashboard!A46</f>
        <v>2.11 Occupational Therapy</v>
      </c>
      <c r="B29">
        <f>Dashboard!B46</f>
        <v>13</v>
      </c>
      <c r="C29">
        <f>Dashboard!E46</f>
        <v>0</v>
      </c>
      <c r="D29">
        <f t="shared" si="0"/>
        <v>0</v>
      </c>
      <c r="E29">
        <f t="shared" si="1"/>
        <v>0</v>
      </c>
      <c r="M29" s="5"/>
    </row>
    <row r="30" spans="1:13" x14ac:dyDescent="0.35">
      <c r="A30" t="str">
        <f>Dashboard!A47</f>
        <v>2.12 Practitioner Psychologists</v>
      </c>
      <c r="B30">
        <f>Dashboard!B47</f>
        <v>16</v>
      </c>
      <c r="C30">
        <f>Dashboard!E47</f>
        <v>0</v>
      </c>
      <c r="D30">
        <f t="shared" si="0"/>
        <v>0</v>
      </c>
      <c r="E30">
        <f t="shared" si="1"/>
        <v>0</v>
      </c>
      <c r="M30" s="5"/>
    </row>
    <row r="31" spans="1:13" x14ac:dyDescent="0.35">
      <c r="A31" t="str">
        <f>Dashboard!A48</f>
        <v>2.13 Healthcare Scientists Specialising in Intensive Care</v>
      </c>
      <c r="B31">
        <f>Dashboard!B48</f>
        <v>15</v>
      </c>
      <c r="C31">
        <f>Dashboard!E48</f>
        <v>0</v>
      </c>
      <c r="D31">
        <f t="shared" si="0"/>
        <v>0</v>
      </c>
      <c r="E31">
        <f t="shared" si="1"/>
        <v>0</v>
      </c>
      <c r="M31" s="5"/>
    </row>
    <row r="32" spans="1:13" x14ac:dyDescent="0.35">
      <c r="A32" t="str">
        <f>Dashboard!A49</f>
        <v>2.14 Support Staff</v>
      </c>
      <c r="B32">
        <f>Dashboard!B49</f>
        <v>18</v>
      </c>
      <c r="C32">
        <f>Dashboard!E49</f>
        <v>0</v>
      </c>
      <c r="D32">
        <f t="shared" si="0"/>
        <v>0</v>
      </c>
      <c r="E32">
        <f t="shared" si="1"/>
        <v>0</v>
      </c>
      <c r="M32" s="5"/>
    </row>
    <row r="33" spans="1:13" x14ac:dyDescent="0.35">
      <c r="A33" t="str">
        <f>Dashboard!A50</f>
        <v>2.15 Induction, Return to Work and Exit</v>
      </c>
      <c r="B33">
        <f>Dashboard!B50</f>
        <v>12</v>
      </c>
      <c r="C33">
        <f>Dashboard!E50</f>
        <v>0</v>
      </c>
      <c r="D33">
        <f t="shared" si="0"/>
        <v>0</v>
      </c>
      <c r="E33">
        <f t="shared" si="1"/>
        <v>0</v>
      </c>
      <c r="M33" s="5"/>
    </row>
    <row r="34" spans="1:13" x14ac:dyDescent="0.35">
      <c r="A34" t="str">
        <f>Dashboard!A51</f>
        <v>2.16 Professional Development, Education and Training</v>
      </c>
      <c r="B34">
        <f>Dashboard!B51</f>
        <v>44</v>
      </c>
      <c r="C34">
        <f>Dashboard!E51</f>
        <v>0</v>
      </c>
      <c r="D34">
        <f t="shared" ref="D34:D65" si="2">IFERROR(C34/B34,0)</f>
        <v>0</v>
      </c>
      <c r="E34">
        <f t="shared" ref="E34:E65" si="3">IF(OR(B34=0,C34=0),0,D34+ROW()/1000000)</f>
        <v>0</v>
      </c>
      <c r="M34" s="5"/>
    </row>
    <row r="35" spans="1:13" x14ac:dyDescent="0.35">
      <c r="A35" t="str">
        <f>Dashboard!A52</f>
        <v>2.17 Staff Wellbeing</v>
      </c>
      <c r="B35">
        <f>Dashboard!B52</f>
        <v>14</v>
      </c>
      <c r="C35">
        <f>Dashboard!E52</f>
        <v>0</v>
      </c>
      <c r="D35">
        <f t="shared" si="2"/>
        <v>0</v>
      </c>
      <c r="E35">
        <f t="shared" si="3"/>
        <v>0</v>
      </c>
      <c r="M35" s="5"/>
    </row>
    <row r="36" spans="1:13" x14ac:dyDescent="0.35">
      <c r="A36" t="str">
        <f>Dashboard!A53</f>
        <v>2.18 Equity, Diversity and Inclusion</v>
      </c>
      <c r="B36">
        <f>Dashboard!B53</f>
        <v>17</v>
      </c>
      <c r="C36">
        <f>Dashboard!E53</f>
        <v>0</v>
      </c>
      <c r="D36">
        <f t="shared" si="2"/>
        <v>0</v>
      </c>
      <c r="E36">
        <f t="shared" si="3"/>
        <v>0</v>
      </c>
      <c r="M36" s="5"/>
    </row>
    <row r="37" spans="1:13" x14ac:dyDescent="0.35">
      <c r="A37" t="str">
        <f>Dashboard!A54</f>
        <v>3.1 Standardised Care of the Critically Ill Patient</v>
      </c>
      <c r="B37">
        <f>Dashboard!B54</f>
        <v>21</v>
      </c>
      <c r="C37">
        <f>Dashboard!E54</f>
        <v>0</v>
      </c>
      <c r="D37">
        <f t="shared" si="2"/>
        <v>0</v>
      </c>
      <c r="E37">
        <f t="shared" si="3"/>
        <v>0</v>
      </c>
      <c r="M37" s="5"/>
    </row>
    <row r="38" spans="1:13" x14ac:dyDescent="0.35">
      <c r="A38" t="str">
        <f>Dashboard!A55</f>
        <v>3.2 Admission, Discharge and Handover</v>
      </c>
      <c r="B38">
        <f>Dashboard!B55</f>
        <v>21</v>
      </c>
      <c r="C38">
        <f>Dashboard!E55</f>
        <v>0</v>
      </c>
      <c r="D38">
        <f t="shared" si="2"/>
        <v>0</v>
      </c>
      <c r="E38">
        <f t="shared" si="3"/>
        <v>0</v>
      </c>
      <c r="M38" s="5"/>
    </row>
    <row r="39" spans="1:13" x14ac:dyDescent="0.35">
      <c r="A39" t="str">
        <f>Dashboard!A56</f>
        <v>3.3 Involving, Supporting and Respecting Patients</v>
      </c>
      <c r="B39">
        <f>Dashboard!B56</f>
        <v>13</v>
      </c>
      <c r="C39">
        <f>Dashboard!E56</f>
        <v>0</v>
      </c>
      <c r="D39">
        <f t="shared" si="2"/>
        <v>0</v>
      </c>
      <c r="E39">
        <f t="shared" si="3"/>
        <v>0</v>
      </c>
      <c r="M39" s="5"/>
    </row>
    <row r="40" spans="1:13" x14ac:dyDescent="0.35">
      <c r="A40" t="str">
        <f>Dashboard!A57</f>
        <v>3.4 Involving and Caring for Patients’ Family and Friends</v>
      </c>
      <c r="B40">
        <f>Dashboard!B57</f>
        <v>16</v>
      </c>
      <c r="C40">
        <f>Dashboard!E57</f>
        <v>0</v>
      </c>
      <c r="D40">
        <f t="shared" si="2"/>
        <v>0</v>
      </c>
      <c r="E40">
        <f t="shared" si="3"/>
        <v>0</v>
      </c>
      <c r="M40" s="5"/>
    </row>
    <row r="41" spans="1:13" x14ac:dyDescent="0.35">
      <c r="A41" t="str">
        <f>Dashboard!A58</f>
        <v>3.5 Airway Management</v>
      </c>
      <c r="B41">
        <f>Dashboard!B58</f>
        <v>19</v>
      </c>
      <c r="C41">
        <f>Dashboard!E58</f>
        <v>0</v>
      </c>
      <c r="D41">
        <f t="shared" si="2"/>
        <v>0</v>
      </c>
      <c r="E41">
        <f t="shared" si="3"/>
        <v>0</v>
      </c>
      <c r="M41" s="5"/>
    </row>
    <row r="42" spans="1:13" x14ac:dyDescent="0.35">
      <c r="A42" t="str">
        <f>Dashboard!A59</f>
        <v>3.6 Respiratory Support</v>
      </c>
      <c r="B42">
        <f>Dashboard!B59</f>
        <v>12</v>
      </c>
      <c r="C42">
        <f>Dashboard!E59</f>
        <v>0</v>
      </c>
      <c r="D42">
        <f t="shared" si="2"/>
        <v>0</v>
      </c>
      <c r="E42">
        <f t="shared" si="3"/>
        <v>0</v>
      </c>
      <c r="M42" s="5"/>
    </row>
    <row r="43" spans="1:13" x14ac:dyDescent="0.35">
      <c r="A43" t="str">
        <f>Dashboard!A60</f>
        <v>3.7 Cardiovascular Support</v>
      </c>
      <c r="B43">
        <f>Dashboard!B60</f>
        <v>13</v>
      </c>
      <c r="C43">
        <f>Dashboard!E60</f>
        <v>0</v>
      </c>
      <c r="D43">
        <f t="shared" si="2"/>
        <v>0</v>
      </c>
      <c r="E43">
        <f t="shared" si="3"/>
        <v>0</v>
      </c>
      <c r="M43" s="5"/>
    </row>
    <row r="44" spans="1:13" x14ac:dyDescent="0.35">
      <c r="A44" t="str">
        <f>Dashboard!A61</f>
        <v>3.8 Renal Support</v>
      </c>
      <c r="B44">
        <f>Dashboard!B61</f>
        <v>12</v>
      </c>
      <c r="C44">
        <f>Dashboard!E61</f>
        <v>0</v>
      </c>
      <c r="D44">
        <f t="shared" si="2"/>
        <v>0</v>
      </c>
      <c r="E44">
        <f t="shared" si="3"/>
        <v>0</v>
      </c>
      <c r="M44" s="5"/>
    </row>
    <row r="45" spans="1:13" x14ac:dyDescent="0.35">
      <c r="A45" t="str">
        <f>Dashboard!A62</f>
        <v>3.9 Gastrointestinal Support and Nutrition</v>
      </c>
      <c r="B45">
        <f>Dashboard!B62</f>
        <v>18</v>
      </c>
      <c r="C45">
        <f>Dashboard!E62</f>
        <v>0</v>
      </c>
      <c r="D45">
        <f t="shared" si="2"/>
        <v>0</v>
      </c>
      <c r="E45">
        <f t="shared" si="3"/>
        <v>0</v>
      </c>
      <c r="M45" s="5"/>
    </row>
    <row r="46" spans="1:13" x14ac:dyDescent="0.35">
      <c r="A46" t="str">
        <f>Dashboard!A63</f>
        <v>3.10 Liver Support</v>
      </c>
      <c r="B46">
        <f>Dashboard!B63</f>
        <v>11</v>
      </c>
      <c r="C46">
        <f>Dashboard!E63</f>
        <v>0</v>
      </c>
      <c r="D46">
        <f t="shared" si="2"/>
        <v>0</v>
      </c>
      <c r="E46">
        <f t="shared" si="3"/>
        <v>0</v>
      </c>
      <c r="M46" s="5"/>
    </row>
    <row r="47" spans="1:13" x14ac:dyDescent="0.35">
      <c r="A47" t="str">
        <f>Dashboard!A64</f>
        <v>3.11 Neurological Support</v>
      </c>
      <c r="B47">
        <f>Dashboard!B64</f>
        <v>9</v>
      </c>
      <c r="C47">
        <f>Dashboard!E64</f>
        <v>0</v>
      </c>
      <c r="D47">
        <f t="shared" si="2"/>
        <v>0</v>
      </c>
      <c r="E47">
        <f t="shared" si="3"/>
        <v>0</v>
      </c>
      <c r="M47" s="5"/>
    </row>
    <row r="48" spans="1:13" x14ac:dyDescent="0.35">
      <c r="A48" t="str">
        <f>Dashboard!A65</f>
        <v>3.12 Infection Control</v>
      </c>
      <c r="B48">
        <f>Dashboard!B65</f>
        <v>9</v>
      </c>
      <c r="C48">
        <f>Dashboard!E65</f>
        <v>0</v>
      </c>
      <c r="D48">
        <f t="shared" si="2"/>
        <v>0</v>
      </c>
      <c r="E48">
        <f t="shared" si="3"/>
        <v>0</v>
      </c>
      <c r="M48" s="5"/>
    </row>
    <row r="49" spans="1:13" x14ac:dyDescent="0.35">
      <c r="A49" t="str">
        <f>Dashboard!A66</f>
        <v>3.13 Major Trauma</v>
      </c>
      <c r="B49">
        <f>Dashboard!B66</f>
        <v>14</v>
      </c>
      <c r="C49">
        <f>Dashboard!E66</f>
        <v>0</v>
      </c>
      <c r="D49">
        <f t="shared" si="2"/>
        <v>0</v>
      </c>
      <c r="E49">
        <f t="shared" si="3"/>
        <v>0</v>
      </c>
      <c r="M49" s="5"/>
    </row>
    <row r="50" spans="1:13" x14ac:dyDescent="0.35">
      <c r="A50" t="str">
        <f>Dashboard!A67</f>
        <v>3.14 Inter- and Intra-Hospital Transfer of the Critically Ill Adult Patient</v>
      </c>
      <c r="B50">
        <f>Dashboard!B67</f>
        <v>12</v>
      </c>
      <c r="C50">
        <f>Dashboard!E67</f>
        <v>0</v>
      </c>
      <c r="D50">
        <f t="shared" si="2"/>
        <v>0</v>
      </c>
      <c r="E50">
        <f t="shared" si="3"/>
        <v>0</v>
      </c>
      <c r="M50" s="5"/>
    </row>
    <row r="51" spans="1:13" x14ac:dyDescent="0.35">
      <c r="A51" t="str">
        <f>Dashboard!A68</f>
        <v>3.15 Legal Aspects of Capacity and Decision Making</v>
      </c>
      <c r="B51">
        <f>Dashboard!B68</f>
        <v>10</v>
      </c>
      <c r="C51">
        <f>Dashboard!E68</f>
        <v>0</v>
      </c>
      <c r="D51">
        <f t="shared" si="2"/>
        <v>0</v>
      </c>
      <c r="E51">
        <f t="shared" si="3"/>
        <v>0</v>
      </c>
      <c r="M51" s="5"/>
    </row>
    <row r="52" spans="1:13" x14ac:dyDescent="0.35">
      <c r="A52" t="str">
        <f>Dashboard!A69</f>
        <v>3.16 Managing Acute Severe Behavioural Disturbances</v>
      </c>
      <c r="B52">
        <f>Dashboard!B69</f>
        <v>11</v>
      </c>
      <c r="C52">
        <f>Dashboard!E69</f>
        <v>0</v>
      </c>
      <c r="D52">
        <f t="shared" si="2"/>
        <v>0</v>
      </c>
      <c r="E52">
        <f t="shared" si="3"/>
        <v>0</v>
      </c>
      <c r="M52" s="5"/>
    </row>
    <row r="53" spans="1:13" x14ac:dyDescent="0.35">
      <c r="A53" t="str">
        <f>Dashboard!A70</f>
        <v>3.17 Care of the Chronically Critically Ill Patient</v>
      </c>
      <c r="B53">
        <f>Dashboard!B70</f>
        <v>11</v>
      </c>
      <c r="C53">
        <f>Dashboard!E70</f>
        <v>0</v>
      </c>
      <c r="D53">
        <f t="shared" si="2"/>
        <v>0</v>
      </c>
      <c r="E53">
        <f t="shared" si="3"/>
        <v>0</v>
      </c>
      <c r="M53" s="5"/>
    </row>
    <row r="54" spans="1:13" x14ac:dyDescent="0.35">
      <c r="A54" t="str">
        <f>Dashboard!A71</f>
        <v>3.18 Care of the Critically Ill Pregnant (or recently pregnant) Patient</v>
      </c>
      <c r="B54">
        <f>Dashboard!B71</f>
        <v>16</v>
      </c>
      <c r="C54">
        <f>Dashboard!E71</f>
        <v>0</v>
      </c>
      <c r="D54">
        <f t="shared" si="2"/>
        <v>0</v>
      </c>
      <c r="E54">
        <f t="shared" si="3"/>
        <v>0</v>
      </c>
      <c r="M54" s="5"/>
    </row>
    <row r="55" spans="1:13" x14ac:dyDescent="0.35">
      <c r="A55" t="str">
        <f>Dashboard!A72</f>
        <v>3.19 Care of the Critically Ill Child in an Adult Intensive Care Unit</v>
      </c>
      <c r="B55">
        <f>Dashboard!B72</f>
        <v>15</v>
      </c>
      <c r="C55">
        <f>Dashboard!E72</f>
        <v>0</v>
      </c>
      <c r="D55">
        <f t="shared" si="2"/>
        <v>0</v>
      </c>
      <c r="E55">
        <f t="shared" si="3"/>
        <v>0</v>
      </c>
      <c r="M55" s="5"/>
    </row>
    <row r="56" spans="1:13" x14ac:dyDescent="0.35">
      <c r="A56" t="str">
        <f>Dashboard!A73</f>
        <v>3.20 Rehabilitation</v>
      </c>
      <c r="B56">
        <f>Dashboard!B73</f>
        <v>14</v>
      </c>
      <c r="C56">
        <f>Dashboard!E73</f>
        <v>0</v>
      </c>
      <c r="D56">
        <f t="shared" si="2"/>
        <v>0</v>
      </c>
      <c r="E56">
        <f t="shared" si="3"/>
        <v>0</v>
      </c>
      <c r="M56" s="5"/>
    </row>
    <row r="57" spans="1:13" x14ac:dyDescent="0.35">
      <c r="A57" t="str">
        <f>Dashboard!A74</f>
        <v>3.21 Outpatient Follow-Up</v>
      </c>
      <c r="B57">
        <f>Dashboard!B74</f>
        <v>12</v>
      </c>
      <c r="C57">
        <f>Dashboard!E74</f>
        <v>0</v>
      </c>
      <c r="D57">
        <f t="shared" si="2"/>
        <v>0</v>
      </c>
      <c r="E57">
        <f t="shared" si="3"/>
        <v>0</v>
      </c>
      <c r="M57" s="5"/>
    </row>
    <row r="58" spans="1:13" x14ac:dyDescent="0.35">
      <c r="A58" t="str">
        <f>Dashboard!A75</f>
        <v>3.22 Care at the End of Life</v>
      </c>
      <c r="B58">
        <f>Dashboard!B75</f>
        <v>13</v>
      </c>
      <c r="C58">
        <f>Dashboard!E75</f>
        <v>0</v>
      </c>
      <c r="D58">
        <f t="shared" si="2"/>
        <v>0</v>
      </c>
      <c r="E58">
        <f t="shared" si="3"/>
        <v>0</v>
      </c>
      <c r="M58" s="5"/>
    </row>
    <row r="59" spans="1:13" x14ac:dyDescent="0.35">
      <c r="A59" t="str">
        <f>Dashboard!A76</f>
        <v>3.23 Organ and Tissue Donation</v>
      </c>
      <c r="B59">
        <f>Dashboard!B76</f>
        <v>10</v>
      </c>
      <c r="C59">
        <f>Dashboard!E76</f>
        <v>0</v>
      </c>
      <c r="D59">
        <f t="shared" si="2"/>
        <v>0</v>
      </c>
      <c r="E59">
        <f t="shared" si="3"/>
        <v>0</v>
      </c>
      <c r="M59" s="5"/>
    </row>
    <row r="60" spans="1:13" x14ac:dyDescent="0.35">
      <c r="A60" t="str">
        <f>Dashboard!A77</f>
        <v>4.1 Research</v>
      </c>
      <c r="B60">
        <f>Dashboard!B77</f>
        <v>9</v>
      </c>
      <c r="C60">
        <f>Dashboard!E77</f>
        <v>0</v>
      </c>
      <c r="D60">
        <f t="shared" si="2"/>
        <v>0</v>
      </c>
      <c r="E60">
        <f t="shared" si="3"/>
        <v>0</v>
      </c>
      <c r="M60" s="5"/>
    </row>
    <row r="61" spans="1:13" x14ac:dyDescent="0.35">
      <c r="A61" t="str">
        <f>Dashboard!A78</f>
        <v>4.2 Audit and Quality Improvement</v>
      </c>
      <c r="B61">
        <f>Dashboard!B78</f>
        <v>8</v>
      </c>
      <c r="C61">
        <f>Dashboard!E78</f>
        <v>0</v>
      </c>
      <c r="D61">
        <f t="shared" si="2"/>
        <v>0</v>
      </c>
      <c r="E61">
        <f t="shared" si="3"/>
        <v>0</v>
      </c>
      <c r="M61" s="5"/>
    </row>
    <row r="62" spans="1:13" x14ac:dyDescent="0.35">
      <c r="A62" t="str">
        <f>Dashboard!A79</f>
        <v>4.3 Clinical Governance</v>
      </c>
      <c r="B62">
        <f>Dashboard!B79</f>
        <v>13</v>
      </c>
      <c r="C62">
        <f>Dashboard!E79</f>
        <v>0</v>
      </c>
      <c r="D62">
        <f t="shared" si="2"/>
        <v>0</v>
      </c>
      <c r="E62">
        <f t="shared" si="3"/>
        <v>0</v>
      </c>
      <c r="M62" s="5"/>
    </row>
    <row r="63" spans="1:13" x14ac:dyDescent="0.35">
      <c r="A63" t="str">
        <f>Dashboard!A80</f>
        <v>4.4 Patient Safety Standards</v>
      </c>
      <c r="B63">
        <f>Dashboard!B80</f>
        <v>9</v>
      </c>
      <c r="C63">
        <f>Dashboard!E80</f>
        <v>0</v>
      </c>
      <c r="D63">
        <f t="shared" si="2"/>
        <v>0</v>
      </c>
      <c r="E63">
        <f t="shared" si="3"/>
        <v>0</v>
      </c>
      <c r="M63" s="5"/>
    </row>
    <row r="64" spans="1:13" x14ac:dyDescent="0.35">
      <c r="A64" t="str">
        <f>Dashboard!A81</f>
        <v>4.5 Environmental Sustainability</v>
      </c>
      <c r="B64">
        <f>Dashboard!B81</f>
        <v>12</v>
      </c>
      <c r="C64">
        <f>Dashboard!E81</f>
        <v>0</v>
      </c>
      <c r="D64">
        <f t="shared" si="2"/>
        <v>0</v>
      </c>
      <c r="E64">
        <f t="shared" si="3"/>
        <v>0</v>
      </c>
      <c r="M64" s="5"/>
    </row>
    <row r="65" spans="1:13" x14ac:dyDescent="0.35">
      <c r="A65" t="str">
        <f>Dashboard!A82</f>
        <v>5.1 Capacity Management</v>
      </c>
      <c r="B65">
        <f>Dashboard!B82</f>
        <v>15</v>
      </c>
      <c r="C65">
        <f>Dashboard!E82</f>
        <v>0</v>
      </c>
      <c r="D65">
        <f t="shared" si="2"/>
        <v>0</v>
      </c>
      <c r="E65">
        <f t="shared" si="3"/>
        <v>0</v>
      </c>
      <c r="M65" s="5"/>
    </row>
    <row r="66" spans="1:13" x14ac:dyDescent="0.35">
      <c r="A66" t="str">
        <f>Dashboard!A83</f>
        <v>5.2 Surge and Business Continuity Planning</v>
      </c>
      <c r="B66">
        <f>Dashboard!B83</f>
        <v>8</v>
      </c>
      <c r="C66">
        <f>Dashboard!E83</f>
        <v>0</v>
      </c>
      <c r="D66">
        <f t="shared" ref="D66:D69" si="4">IFERROR(C66/B66,0)</f>
        <v>0</v>
      </c>
      <c r="E66">
        <f t="shared" ref="E66:E69" si="5">IF(OR(B66=0,C66=0),0,D66+ROW()/1000000)</f>
        <v>0</v>
      </c>
      <c r="M66" s="5"/>
    </row>
    <row r="67" spans="1:13" x14ac:dyDescent="0.35">
      <c r="A67" t="str">
        <f>Dashboard!A84</f>
        <v>5.3 Major Incidents</v>
      </c>
      <c r="B67">
        <f>Dashboard!B84</f>
        <v>12</v>
      </c>
      <c r="C67">
        <f>Dashboard!E84</f>
        <v>0</v>
      </c>
      <c r="D67">
        <f t="shared" si="4"/>
        <v>0</v>
      </c>
      <c r="E67">
        <f t="shared" si="5"/>
        <v>0</v>
      </c>
      <c r="M67" s="5"/>
    </row>
    <row r="68" spans="1:13" x14ac:dyDescent="0.35">
      <c r="A68" t="str">
        <f>Dashboard!A85</f>
        <v>5.4 High Consequence Infectious Diseases: Initial Isolation and Management</v>
      </c>
      <c r="B68">
        <f>Dashboard!B85</f>
        <v>14</v>
      </c>
      <c r="C68">
        <f>Dashboard!E85</f>
        <v>0</v>
      </c>
      <c r="D68">
        <f t="shared" si="4"/>
        <v>0</v>
      </c>
      <c r="E68">
        <f t="shared" si="5"/>
        <v>0</v>
      </c>
      <c r="M68" s="5"/>
    </row>
    <row r="69" spans="1:13" x14ac:dyDescent="0.35">
      <c r="A69" t="str">
        <f>Dashboard!A86</f>
        <v>5.5 Fire and Evacuation</v>
      </c>
      <c r="B69">
        <f>Dashboard!B86</f>
        <v>14</v>
      </c>
      <c r="C69">
        <f>Dashboard!E86</f>
        <v>0</v>
      </c>
      <c r="D69">
        <f t="shared" si="4"/>
        <v>0</v>
      </c>
      <c r="E69">
        <f t="shared" si="5"/>
        <v>0</v>
      </c>
      <c r="M69" s="5"/>
    </row>
  </sheetData>
  <sheetProtection sheet="1" objects="1" scenarios="1" selectLockedCells="1" selectUnlockedCells="1"/>
  <dataValidations count="1">
    <dataValidation type="date" allowBlank="1" showErrorMessage="1" errorTitle="Invalid entry" error="Enter a valid date only" sqref="M2:M69" xr:uid="{00000000-0002-0000-4900-000000000000}">
      <formula1>DATE(1900,1,1)</formula1>
      <formula2>DATE(2100,12,31)</formula2>
    </dataValidation>
  </dataValidations>
  <pageMargins left="0.75" right="0.75" top="1" bottom="1" header="0.5" footer="0.5"/>
  <pageSetup fitToHeight="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Sheet76"/>
  <dimension ref="A1:AA69"/>
  <sheetViews>
    <sheetView topLeftCell="O1" workbookViewId="0">
      <pane ySplit="1" topLeftCell="A46" activePane="bottomLeft" state="frozen"/>
      <selection pane="bottomLeft" activeCell="T54" sqref="T54"/>
    </sheetView>
  </sheetViews>
  <sheetFormatPr defaultRowHeight="14.5" x14ac:dyDescent="0.35"/>
  <cols>
    <col min="1" max="1" width="34" customWidth="1"/>
    <col min="2" max="26" width="18" customWidth="1"/>
  </cols>
  <sheetData>
    <row r="1" spans="1:27" ht="29" customHeight="1" x14ac:dyDescent="0.35">
      <c r="A1" s="9" t="s">
        <v>2048</v>
      </c>
      <c r="B1" s="9" t="s">
        <v>2049</v>
      </c>
      <c r="C1" s="9" t="s">
        <v>2050</v>
      </c>
      <c r="D1" s="9" t="s">
        <v>2051</v>
      </c>
      <c r="E1" s="9" t="s">
        <v>2052</v>
      </c>
      <c r="F1" s="9" t="s">
        <v>2053</v>
      </c>
      <c r="G1" s="9" t="s">
        <v>2054</v>
      </c>
      <c r="H1" s="9" t="s">
        <v>2055</v>
      </c>
      <c r="I1" s="9" t="s">
        <v>2056</v>
      </c>
      <c r="J1" s="9" t="s">
        <v>2057</v>
      </c>
      <c r="K1" s="9" t="s">
        <v>2058</v>
      </c>
      <c r="L1" s="9" t="s">
        <v>2059</v>
      </c>
      <c r="M1" s="9" t="s">
        <v>2060</v>
      </c>
      <c r="N1" s="9" t="s">
        <v>2061</v>
      </c>
      <c r="O1" s="9" t="s">
        <v>2062</v>
      </c>
      <c r="P1" s="9" t="s">
        <v>2063</v>
      </c>
      <c r="Q1" s="9" t="s">
        <v>2064</v>
      </c>
      <c r="R1" s="9" t="s">
        <v>2065</v>
      </c>
      <c r="S1" s="9" t="s">
        <v>2066</v>
      </c>
      <c r="T1" s="9" t="s">
        <v>2067</v>
      </c>
      <c r="U1" s="9" t="s">
        <v>2068</v>
      </c>
      <c r="V1" s="9" t="s">
        <v>2069</v>
      </c>
      <c r="W1" s="9" t="s">
        <v>2070</v>
      </c>
      <c r="X1" s="9" t="s">
        <v>2071</v>
      </c>
      <c r="Y1" s="12" t="s">
        <v>3082</v>
      </c>
      <c r="Z1" s="9" t="s">
        <v>2072</v>
      </c>
      <c r="AA1" t="s">
        <v>2073</v>
      </c>
    </row>
    <row r="2" spans="1:27" x14ac:dyDescent="0.35">
      <c r="A2" t="s">
        <v>2074</v>
      </c>
      <c r="B2">
        <f>COUNTIF('1.1 Scope Of Adult Intensive Ca'!$D:$D,"Minimum Standard")</f>
        <v>9</v>
      </c>
      <c r="C2">
        <f>COUNTIF('1.1 Scope Of Adult Intensive Ca'!$D:$D,"Quality Recommendation")</f>
        <v>9</v>
      </c>
      <c r="D2">
        <f>COUNTIFS('1.1 Scope Of Adult Intensive Ca'!$D:$D,"Minimum Standard",'1.1 Scope Of Adult Intensive Ca'!$G:$G,"Met")</f>
        <v>0</v>
      </c>
      <c r="E2">
        <f>COUNTIFS('1.1 Scope Of Adult Intensive Ca'!$D:$D,"Minimum Standard",'1.1 Scope Of Adult Intensive Ca'!$G:$G,"Partially compliant")</f>
        <v>0</v>
      </c>
      <c r="F2">
        <f>COUNTIFS('1.1 Scope Of Adult Intensive Ca'!$D:$D,"Minimum Standard",'1.1 Scope Of Adult Intensive Ca'!$G:$G,"Not met")</f>
        <v>0</v>
      </c>
      <c r="G2">
        <f>COUNTIFS('1.1 Scope Of Adult Intensive Ca'!$D:$D,"Minimum Standard",'1.1 Scope Of Adult Intensive Ca'!$G:$G,"Not assessed")</f>
        <v>9</v>
      </c>
      <c r="H2">
        <f>COUNTIFS('1.1 Scope Of Adult Intensive Ca'!$D:$D,"Minimum Standard",'1.1 Scope Of Adult Intensive Ca'!$G:$G,"Not applicable")</f>
        <v>0</v>
      </c>
      <c r="I2">
        <f>COUNTIFS('1.1 Scope Of Adult Intensive Ca'!$D:$D,"Quality Recommendation",'1.1 Scope Of Adult Intensive Ca'!$G:$G,"Achieved")</f>
        <v>0</v>
      </c>
      <c r="J2">
        <f>COUNTIFS('1.1 Scope Of Adult Intensive Ca'!$D:$D,"Quality Recommendation",'1.1 Scope Of Adult Intensive Ca'!$G:$G,"Partially achieved")</f>
        <v>0</v>
      </c>
      <c r="K2">
        <f>COUNTIFS('1.1 Scope Of Adult Intensive Ca'!$D:$D,"Quality Recommendation",'1.1 Scope Of Adult Intensive Ca'!$G:$G,"Not yet achieved")</f>
        <v>0</v>
      </c>
      <c r="L2">
        <f>COUNTIFS('1.1 Scope Of Adult Intensive Ca'!$D:$D,"Quality Recommendation",'1.1 Scope Of Adult Intensive Ca'!$G:$G,"Not assessed")</f>
        <v>9</v>
      </c>
      <c r="M2">
        <f>COUNTIFS('1.1 Scope Of Adult Intensive Ca'!$D:$D,"Quality Recommendation",'1.1 Scope Of Adult Intensive Ca'!$G:$G,"Not applicable")</f>
        <v>0</v>
      </c>
      <c r="N2">
        <f>COUNTIFS('1.1 Scope Of Adult Intensive Ca'!$D:$D,"Minimum Standard",'1.1 Scope Of Adult Intensive Ca'!$L:$L,"*Blue*")</f>
        <v>0</v>
      </c>
      <c r="O2">
        <f>COUNTIFS('1.1 Scope Of Adult Intensive Ca'!$D:$D,"Minimum Standard",'1.1 Scope Of Adult Intensive Ca'!$L:$L,"*Green*")</f>
        <v>0</v>
      </c>
      <c r="P2">
        <f>COUNTIFS('1.1 Scope Of Adult Intensive Ca'!$D:$D,"Minimum Standard",'1.1 Scope Of Adult Intensive Ca'!$L:$L,"*Amber*")</f>
        <v>0</v>
      </c>
      <c r="Q2">
        <f>COUNTIFS('1.1 Scope Of Adult Intensive Ca'!$D:$D,"Minimum Standard",'1.1 Scope Of Adult Intensive Ca'!$L:$L,"*Red*")</f>
        <v>0</v>
      </c>
      <c r="R2">
        <f>COUNTIFS('1.1 Scope Of Adult Intensive Ca'!$D:$D,"Minimum Standard",'1.1 Scope Of Adult Intensive Ca'!$L:$L,"*Grey*")</f>
        <v>0</v>
      </c>
      <c r="S2">
        <f>COUNTIFS('1.1 Scope Of Adult Intensive Ca'!$D:$D,"Minimum Standard",'1.1 Scope Of Adult Intensive Ca'!$L:$L,"*Black*")</f>
        <v>9</v>
      </c>
      <c r="T2">
        <f>COUNTIFS('1.1 Scope Of Adult Intensive Ca'!$D:$D,"Quality Recommendation",'1.1 Scope Of Adult Intensive Ca'!$L:$L,"*Blue*")</f>
        <v>0</v>
      </c>
      <c r="U2">
        <f>COUNTIFS('1.1 Scope Of Adult Intensive Ca'!$D:$D,"Quality Recommendation",'1.1 Scope Of Adult Intensive Ca'!$L:$L,"*Green*")</f>
        <v>0</v>
      </c>
      <c r="V2">
        <f>COUNTIFS('1.1 Scope Of Adult Intensive Ca'!$D:$D,"Quality Recommendation",'1.1 Scope Of Adult Intensive Ca'!$L:$L,"*Amber*")</f>
        <v>0</v>
      </c>
      <c r="W2">
        <f>COUNTIFS('1.1 Scope Of Adult Intensive Ca'!$D:$D,"Quality Recommendation",'1.1 Scope Of Adult Intensive Ca'!$L:$L,"*Red*")</f>
        <v>0</v>
      </c>
      <c r="X2">
        <f>COUNTIFS('1.1 Scope Of Adult Intensive Ca'!$D:$D,"Quality Recommendation",'1.1 Scope Of Adult Intensive Ca'!$L:$L,"*Grey*")</f>
        <v>0</v>
      </c>
      <c r="Y2">
        <f>COUNTIFS('1.1 Scope Of Adult Intensive Ca'!$D:$D,"Quality Recommendation",'1.1 Scope Of Adult Intensive Ca'!$L:$L,"*Black*")</f>
        <v>9</v>
      </c>
      <c r="Z2">
        <f t="shared" ref="Z2:Z33" si="0">IFERROR(I2/C2,0)</f>
        <v>0</v>
      </c>
      <c r="AA2">
        <f t="shared" ref="AA2:AA33" si="1">IF(OR(C2=0,Z2=0),0,Z2+ROW()/1000000)</f>
        <v>0</v>
      </c>
    </row>
    <row r="3" spans="1:27" x14ac:dyDescent="0.35">
      <c r="A3" t="s">
        <v>2075</v>
      </c>
      <c r="B3">
        <f>COUNTIF('1.2 Intensive Care Outcomes'!$D:$D,"Minimum Standard")</f>
        <v>4</v>
      </c>
      <c r="C3">
        <f>COUNTIF('1.2 Intensive Care Outcomes'!$D:$D,"Quality Recommendation")</f>
        <v>6</v>
      </c>
      <c r="D3">
        <f>COUNTIFS('1.2 Intensive Care Outcomes'!$D:$D,"Minimum Standard",'1.2 Intensive Care Outcomes'!$G:$G,"Met")</f>
        <v>0</v>
      </c>
      <c r="E3">
        <f>COUNTIFS('1.2 Intensive Care Outcomes'!$D:$D,"Minimum Standard",'1.2 Intensive Care Outcomes'!$G:$G,"Partially compliant")</f>
        <v>0</v>
      </c>
      <c r="F3">
        <f>COUNTIFS('1.2 Intensive Care Outcomes'!$D:$D,"Minimum Standard",'1.2 Intensive Care Outcomes'!$G:$G,"Not met")</f>
        <v>0</v>
      </c>
      <c r="G3">
        <f>COUNTIFS('1.2 Intensive Care Outcomes'!$D:$D,"Minimum Standard",'1.2 Intensive Care Outcomes'!$G:$G,"Not assessed")</f>
        <v>4</v>
      </c>
      <c r="H3">
        <f>COUNTIFS('1.2 Intensive Care Outcomes'!$D:$D,"Minimum Standard",'1.2 Intensive Care Outcomes'!$G:$G,"Not applicable")</f>
        <v>0</v>
      </c>
      <c r="I3">
        <f>COUNTIFS('1.2 Intensive Care Outcomes'!$D:$D,"Quality Recommendation",'1.2 Intensive Care Outcomes'!$G:$G,"Achieved")</f>
        <v>0</v>
      </c>
      <c r="J3">
        <f>COUNTIFS('1.2 Intensive Care Outcomes'!$D:$D,"Quality Recommendation",'1.2 Intensive Care Outcomes'!$G:$G,"Partially achieved")</f>
        <v>0</v>
      </c>
      <c r="K3">
        <f>COUNTIFS('1.2 Intensive Care Outcomes'!$D:$D,"Quality Recommendation",'1.2 Intensive Care Outcomes'!$G:$G,"Not yet achieved")</f>
        <v>0</v>
      </c>
      <c r="L3">
        <f>COUNTIFS('1.2 Intensive Care Outcomes'!$D:$D,"Quality Recommendation",'1.2 Intensive Care Outcomes'!$G:$G,"Not assessed")</f>
        <v>6</v>
      </c>
      <c r="M3">
        <f>COUNTIFS('1.2 Intensive Care Outcomes'!$D:$D,"Quality Recommendation",'1.2 Intensive Care Outcomes'!$G:$G,"Not applicable")</f>
        <v>0</v>
      </c>
      <c r="N3">
        <f>COUNTIFS('1.2 Intensive Care Outcomes'!$D:$D,"Minimum Standard",'1.2 Intensive Care Outcomes'!$L:$L,"*Blue*")</f>
        <v>0</v>
      </c>
      <c r="O3">
        <f>COUNTIFS('1.2 Intensive Care Outcomes'!$D:$D,"Minimum Standard",'1.2 Intensive Care Outcomes'!$L:$L,"*Green*")</f>
        <v>0</v>
      </c>
      <c r="P3">
        <f>COUNTIFS('1.2 Intensive Care Outcomes'!$D:$D,"Minimum Standard",'1.2 Intensive Care Outcomes'!$L:$L,"*Amber*")</f>
        <v>0</v>
      </c>
      <c r="Q3">
        <f>COUNTIFS('1.2 Intensive Care Outcomes'!$D:$D,"Minimum Standard",'1.2 Intensive Care Outcomes'!$L:$L,"*Red*")</f>
        <v>0</v>
      </c>
      <c r="R3">
        <f>COUNTIFS('1.2 Intensive Care Outcomes'!$D:$D,"Minimum Standard",'1.2 Intensive Care Outcomes'!$L:$L,"*Grey*")</f>
        <v>0</v>
      </c>
      <c r="S3">
        <f>COUNTIFS('1.2 Intensive Care Outcomes'!$D:$D,"Minimum Standard",'1.2 Intensive Care Outcomes'!$L:$L,"*Black*")</f>
        <v>4</v>
      </c>
      <c r="T3">
        <f>COUNTIFS('1.2 Intensive Care Outcomes'!$D:$D,"Quality Recommendation",'1.2 Intensive Care Outcomes'!$L:$L,"*Blue*")</f>
        <v>0</v>
      </c>
      <c r="U3">
        <f>COUNTIFS('1.2 Intensive Care Outcomes'!$D:$D,"Quality Recommendation",'1.2 Intensive Care Outcomes'!$L:$L,"*Green*")</f>
        <v>0</v>
      </c>
      <c r="V3">
        <f>COUNTIFS('1.2 Intensive Care Outcomes'!$D:$D,"Quality Recommendation",'1.2 Intensive Care Outcomes'!$L:$L,"*Amber*")</f>
        <v>0</v>
      </c>
      <c r="W3">
        <f>COUNTIFS('1.2 Intensive Care Outcomes'!$D:$D,"Quality Recommendation",'1.2 Intensive Care Outcomes'!$L:$L,"*Red*")</f>
        <v>0</v>
      </c>
      <c r="X3">
        <f>COUNTIFS('1.2 Intensive Care Outcomes'!$D:$D,"Quality Recommendation",'1.2 Intensive Care Outcomes'!$L:$L,"*Grey*")</f>
        <v>0</v>
      </c>
      <c r="Y3">
        <f>COUNTIFS('1.2 Intensive Care Outcomes'!$D:$D,"Quality Recommendation",'1.2 Intensive Care Outcomes'!$L:$L,"*Black*")</f>
        <v>6</v>
      </c>
      <c r="Z3">
        <f t="shared" si="0"/>
        <v>0</v>
      </c>
      <c r="AA3">
        <f t="shared" si="1"/>
        <v>0</v>
      </c>
    </row>
    <row r="4" spans="1:27" x14ac:dyDescent="0.35">
      <c r="A4" t="s">
        <v>2076</v>
      </c>
      <c r="B4">
        <f>COUNTIF('1.3 Physical Facilities'!$D:$D,"Minimum Standard")</f>
        <v>9</v>
      </c>
      <c r="C4">
        <f>COUNTIF('1.3 Physical Facilities'!$D:$D,"Quality Recommendation")</f>
        <v>8</v>
      </c>
      <c r="D4">
        <f>COUNTIFS('1.3 Physical Facilities'!$D:$D,"Minimum Standard",'1.3 Physical Facilities'!$G:$G,"Met")</f>
        <v>0</v>
      </c>
      <c r="E4">
        <f>COUNTIFS('1.3 Physical Facilities'!$D:$D,"Minimum Standard",'1.3 Physical Facilities'!$G:$G,"Partially compliant")</f>
        <v>0</v>
      </c>
      <c r="F4">
        <f>COUNTIFS('1.3 Physical Facilities'!$D:$D,"Minimum Standard",'1.3 Physical Facilities'!$G:$G,"Not met")</f>
        <v>0</v>
      </c>
      <c r="G4">
        <f>COUNTIFS('1.3 Physical Facilities'!$D:$D,"Minimum Standard",'1.3 Physical Facilities'!$G:$G,"Not assessed")</f>
        <v>9</v>
      </c>
      <c r="H4">
        <f>COUNTIFS('1.3 Physical Facilities'!$D:$D,"Minimum Standard",'1.3 Physical Facilities'!$G:$G,"Not applicable")</f>
        <v>0</v>
      </c>
      <c r="I4">
        <f>COUNTIFS('1.3 Physical Facilities'!$D:$D,"Quality Recommendation",'1.3 Physical Facilities'!$G:$G,"Achieved")</f>
        <v>0</v>
      </c>
      <c r="J4">
        <f>COUNTIFS('1.3 Physical Facilities'!$D:$D,"Quality Recommendation",'1.3 Physical Facilities'!$G:$G,"Partially achieved")</f>
        <v>0</v>
      </c>
      <c r="K4">
        <f>COUNTIFS('1.3 Physical Facilities'!$D:$D,"Quality Recommendation",'1.3 Physical Facilities'!$G:$G,"Not yet achieved")</f>
        <v>0</v>
      </c>
      <c r="L4">
        <f>COUNTIFS('1.3 Physical Facilities'!$D:$D,"Quality Recommendation",'1.3 Physical Facilities'!$G:$G,"Not assessed")</f>
        <v>8</v>
      </c>
      <c r="M4">
        <f>COUNTIFS('1.3 Physical Facilities'!$D:$D,"Quality Recommendation",'1.3 Physical Facilities'!$G:$G,"Not applicable")</f>
        <v>0</v>
      </c>
      <c r="N4">
        <f>COUNTIFS('1.3 Physical Facilities'!$D:$D,"Minimum Standard",'1.3 Physical Facilities'!$L:$L,"*Blue*")</f>
        <v>0</v>
      </c>
      <c r="O4">
        <f>COUNTIFS('1.3 Physical Facilities'!$D:$D,"Minimum Standard",'1.3 Physical Facilities'!$L:$L,"*Green*")</f>
        <v>0</v>
      </c>
      <c r="P4">
        <f>COUNTIFS('1.3 Physical Facilities'!$D:$D,"Minimum Standard",'1.3 Physical Facilities'!$L:$L,"*Amber*")</f>
        <v>0</v>
      </c>
      <c r="Q4">
        <f>COUNTIFS('1.3 Physical Facilities'!$D:$D,"Minimum Standard",'1.3 Physical Facilities'!$L:$L,"*Red*")</f>
        <v>0</v>
      </c>
      <c r="R4">
        <f>COUNTIFS('1.3 Physical Facilities'!$D:$D,"Minimum Standard",'1.3 Physical Facilities'!$L:$L,"*Grey*")</f>
        <v>0</v>
      </c>
      <c r="S4">
        <f>COUNTIFS('1.3 Physical Facilities'!$D:$D,"Minimum Standard",'1.3 Physical Facilities'!$L:$L,"*Black*")</f>
        <v>9</v>
      </c>
      <c r="T4">
        <f>COUNTIFS('1.3 Physical Facilities'!$D:$D,"Quality Recommendation",'1.3 Physical Facilities'!$L:$L,"*Blue*")</f>
        <v>0</v>
      </c>
      <c r="U4">
        <f>COUNTIFS('1.3 Physical Facilities'!$D:$D,"Quality Recommendation",'1.3 Physical Facilities'!$L:$L,"*Green*")</f>
        <v>0</v>
      </c>
      <c r="V4">
        <f>COUNTIFS('1.3 Physical Facilities'!$D:$D,"Quality Recommendation",'1.3 Physical Facilities'!$L:$L,"*Amber*")</f>
        <v>0</v>
      </c>
      <c r="W4">
        <f>COUNTIFS('1.3 Physical Facilities'!$D:$D,"Quality Recommendation",'1.3 Physical Facilities'!$L:$L,"*Red*")</f>
        <v>0</v>
      </c>
      <c r="X4">
        <f>COUNTIFS('1.3 Physical Facilities'!$D:$D,"Quality Recommendation",'1.3 Physical Facilities'!$L:$L,"*Grey*")</f>
        <v>0</v>
      </c>
      <c r="Y4">
        <f>COUNTIFS('1.3 Physical Facilities'!$D:$D,"Quality Recommendation",'1.3 Physical Facilities'!$L:$L,"*Black*")</f>
        <v>8</v>
      </c>
      <c r="Z4">
        <f t="shared" si="0"/>
        <v>0</v>
      </c>
      <c r="AA4">
        <f t="shared" si="1"/>
        <v>0</v>
      </c>
    </row>
    <row r="5" spans="1:27" x14ac:dyDescent="0.35">
      <c r="A5" t="s">
        <v>2077</v>
      </c>
      <c r="B5">
        <f>COUNTIF('1.4 Clinical Information System'!$D:$D,"Minimum Standard")</f>
        <v>11</v>
      </c>
      <c r="C5">
        <f>COUNTIF('1.4 Clinical Information System'!$D:$D,"Quality Recommendation")</f>
        <v>7</v>
      </c>
      <c r="D5">
        <f>COUNTIFS('1.4 Clinical Information System'!$D:$D,"Minimum Standard",'1.4 Clinical Information System'!$G:$G,"Met")</f>
        <v>0</v>
      </c>
      <c r="E5">
        <f>COUNTIFS('1.4 Clinical Information System'!$D:$D,"Minimum Standard",'1.4 Clinical Information System'!$G:$G,"Partially compliant")</f>
        <v>0</v>
      </c>
      <c r="F5">
        <f>COUNTIFS('1.4 Clinical Information System'!$D:$D,"Minimum Standard",'1.4 Clinical Information System'!$G:$G,"Not met")</f>
        <v>0</v>
      </c>
      <c r="G5">
        <f>COUNTIFS('1.4 Clinical Information System'!$D:$D,"Minimum Standard",'1.4 Clinical Information System'!$G:$G,"Not assessed")</f>
        <v>11</v>
      </c>
      <c r="H5">
        <f>COUNTIFS('1.4 Clinical Information System'!$D:$D,"Minimum Standard",'1.4 Clinical Information System'!$G:$G,"Not applicable")</f>
        <v>0</v>
      </c>
      <c r="I5">
        <f>COUNTIFS('1.4 Clinical Information System'!$D:$D,"Quality Recommendation",'1.4 Clinical Information System'!$G:$G,"Achieved")</f>
        <v>0</v>
      </c>
      <c r="J5">
        <f>COUNTIFS('1.4 Clinical Information System'!$D:$D,"Quality Recommendation",'1.4 Clinical Information System'!$G:$G,"Partially achieved")</f>
        <v>0</v>
      </c>
      <c r="K5">
        <f>COUNTIFS('1.4 Clinical Information System'!$D:$D,"Quality Recommendation",'1.4 Clinical Information System'!$G:$G,"Not yet achieved")</f>
        <v>0</v>
      </c>
      <c r="L5">
        <f>COUNTIFS('1.4 Clinical Information System'!$D:$D,"Quality Recommendation",'1.4 Clinical Information System'!$G:$G,"Not assessed")</f>
        <v>7</v>
      </c>
      <c r="M5">
        <f>COUNTIFS('1.4 Clinical Information System'!$D:$D,"Quality Recommendation",'1.4 Clinical Information System'!$G:$G,"Not applicable")</f>
        <v>0</v>
      </c>
      <c r="N5">
        <f>COUNTIFS('1.4 Clinical Information System'!$D:$D,"Minimum Standard",'1.4 Clinical Information System'!$L:$L,"*Blue*")</f>
        <v>0</v>
      </c>
      <c r="O5">
        <f>COUNTIFS('1.4 Clinical Information System'!$D:$D,"Minimum Standard",'1.4 Clinical Information System'!$L:$L,"*Green*")</f>
        <v>0</v>
      </c>
      <c r="P5">
        <f>COUNTIFS('1.4 Clinical Information System'!$D:$D,"Minimum Standard",'1.4 Clinical Information System'!$L:$L,"*Amber*")</f>
        <v>0</v>
      </c>
      <c r="Q5">
        <f>COUNTIFS('1.4 Clinical Information System'!$D:$D,"Minimum Standard",'1.4 Clinical Information System'!$L:$L,"*Red*")</f>
        <v>0</v>
      </c>
      <c r="R5">
        <f>COUNTIFS('1.4 Clinical Information System'!$D:$D,"Minimum Standard",'1.4 Clinical Information System'!$L:$L,"*Grey*")</f>
        <v>0</v>
      </c>
      <c r="S5">
        <f>COUNTIFS('1.4 Clinical Information System'!$D:$D,"Minimum Standard",'1.4 Clinical Information System'!$L:$L,"*Black*")</f>
        <v>11</v>
      </c>
      <c r="T5">
        <f>COUNTIFS('1.4 Clinical Information System'!$D:$D,"Quality Recommendation",'1.4 Clinical Information System'!$L:$L,"*Blue*")</f>
        <v>0</v>
      </c>
      <c r="U5">
        <f>COUNTIFS('1.4 Clinical Information System'!$D:$D,"Quality Recommendation",'1.4 Clinical Information System'!$L:$L,"*Green*")</f>
        <v>0</v>
      </c>
      <c r="V5">
        <f>COUNTIFS('1.4 Clinical Information System'!$D:$D,"Quality Recommendation",'1.4 Clinical Information System'!$L:$L,"*Amber*")</f>
        <v>0</v>
      </c>
      <c r="W5">
        <f>COUNTIFS('1.4 Clinical Information System'!$D:$D,"Quality Recommendation",'1.4 Clinical Information System'!$L:$L,"*Red*")</f>
        <v>0</v>
      </c>
      <c r="X5">
        <f>COUNTIFS('1.4 Clinical Information System'!$D:$D,"Quality Recommendation",'1.4 Clinical Information System'!$L:$L,"*Grey*")</f>
        <v>0</v>
      </c>
      <c r="Y5">
        <f>COUNTIFS('1.4 Clinical Information System'!$D:$D,"Quality Recommendation",'1.4 Clinical Information System'!$L:$L,"*Black*")</f>
        <v>7</v>
      </c>
      <c r="Z5">
        <f t="shared" si="0"/>
        <v>0</v>
      </c>
      <c r="AA5">
        <f t="shared" si="1"/>
        <v>0</v>
      </c>
    </row>
    <row r="6" spans="1:27" x14ac:dyDescent="0.35">
      <c r="A6" t="s">
        <v>2078</v>
      </c>
      <c r="B6">
        <f>COUNTIF('1.5 Clinical Equipment'!$D:$D,"Minimum Standard")</f>
        <v>13</v>
      </c>
      <c r="C6">
        <f>COUNTIF('1.5 Clinical Equipment'!$D:$D,"Quality Recommendation")</f>
        <v>3</v>
      </c>
      <c r="D6">
        <f>COUNTIFS('1.5 Clinical Equipment'!$D:$D,"Minimum Standard",'1.5 Clinical Equipment'!$G:$G,"Met")</f>
        <v>0</v>
      </c>
      <c r="E6">
        <f>COUNTIFS('1.5 Clinical Equipment'!$D:$D,"Minimum Standard",'1.5 Clinical Equipment'!$G:$G,"Partially compliant")</f>
        <v>0</v>
      </c>
      <c r="F6">
        <f>COUNTIFS('1.5 Clinical Equipment'!$D:$D,"Minimum Standard",'1.5 Clinical Equipment'!$G:$G,"Not met")</f>
        <v>0</v>
      </c>
      <c r="G6">
        <f>COUNTIFS('1.5 Clinical Equipment'!$D:$D,"Minimum Standard",'1.5 Clinical Equipment'!$G:$G,"Not assessed")</f>
        <v>13</v>
      </c>
      <c r="H6">
        <f>COUNTIFS('1.5 Clinical Equipment'!$D:$D,"Minimum Standard",'1.5 Clinical Equipment'!$G:$G,"Not applicable")</f>
        <v>0</v>
      </c>
      <c r="I6">
        <f>COUNTIFS('1.5 Clinical Equipment'!$D:$D,"Quality Recommendation",'1.5 Clinical Equipment'!$G:$G,"Achieved")</f>
        <v>0</v>
      </c>
      <c r="J6">
        <f>COUNTIFS('1.5 Clinical Equipment'!$D:$D,"Quality Recommendation",'1.5 Clinical Equipment'!$G:$G,"Partially achieved")</f>
        <v>0</v>
      </c>
      <c r="K6">
        <f>COUNTIFS('1.5 Clinical Equipment'!$D:$D,"Quality Recommendation",'1.5 Clinical Equipment'!$G:$G,"Not yet achieved")</f>
        <v>0</v>
      </c>
      <c r="L6">
        <f>COUNTIFS('1.5 Clinical Equipment'!$D:$D,"Quality Recommendation",'1.5 Clinical Equipment'!$G:$G,"Not assessed")</f>
        <v>3</v>
      </c>
      <c r="M6">
        <f>COUNTIFS('1.5 Clinical Equipment'!$D:$D,"Quality Recommendation",'1.5 Clinical Equipment'!$G:$G,"Not applicable")</f>
        <v>0</v>
      </c>
      <c r="N6">
        <f>COUNTIFS('1.5 Clinical Equipment'!$D:$D,"Minimum Standard",'1.5 Clinical Equipment'!$L:$L,"*Blue*")</f>
        <v>0</v>
      </c>
      <c r="O6">
        <f>COUNTIFS('1.5 Clinical Equipment'!$D:$D,"Minimum Standard",'1.5 Clinical Equipment'!$L:$L,"*Green*")</f>
        <v>0</v>
      </c>
      <c r="P6">
        <f>COUNTIFS('1.5 Clinical Equipment'!$D:$D,"Minimum Standard",'1.5 Clinical Equipment'!$L:$L,"*Amber*")</f>
        <v>0</v>
      </c>
      <c r="Q6">
        <f>COUNTIFS('1.5 Clinical Equipment'!$D:$D,"Minimum Standard",'1.5 Clinical Equipment'!$L:$L,"*Red*")</f>
        <v>0</v>
      </c>
      <c r="R6">
        <f>COUNTIFS('1.5 Clinical Equipment'!$D:$D,"Minimum Standard",'1.5 Clinical Equipment'!$L:$L,"*Grey*")</f>
        <v>0</v>
      </c>
      <c r="S6">
        <f>COUNTIFS('1.5 Clinical Equipment'!$D:$D,"Minimum Standard",'1.5 Clinical Equipment'!$L:$L,"*Black*")</f>
        <v>13</v>
      </c>
      <c r="T6">
        <f>COUNTIFS('1.5 Clinical Equipment'!$D:$D,"Quality Recommendation",'1.5 Clinical Equipment'!$L:$L,"*Blue*")</f>
        <v>0</v>
      </c>
      <c r="U6">
        <f>COUNTIFS('1.5 Clinical Equipment'!$D:$D,"Quality Recommendation",'1.5 Clinical Equipment'!$L:$L,"*Green*")</f>
        <v>0</v>
      </c>
      <c r="V6">
        <f>COUNTIFS('1.5 Clinical Equipment'!$D:$D,"Quality Recommendation",'1.5 Clinical Equipment'!$L:$L,"*Amber*")</f>
        <v>0</v>
      </c>
      <c r="W6">
        <f>COUNTIFS('1.5 Clinical Equipment'!$D:$D,"Quality Recommendation",'1.5 Clinical Equipment'!$L:$L,"*Red*")</f>
        <v>0</v>
      </c>
      <c r="X6">
        <f>COUNTIFS('1.5 Clinical Equipment'!$D:$D,"Quality Recommendation",'1.5 Clinical Equipment'!$L:$L,"*Grey*")</f>
        <v>0</v>
      </c>
      <c r="Y6">
        <f>COUNTIFS('1.5 Clinical Equipment'!$D:$D,"Quality Recommendation",'1.5 Clinical Equipment'!$L:$L,"*Black*")</f>
        <v>3</v>
      </c>
      <c r="Z6">
        <f t="shared" si="0"/>
        <v>0</v>
      </c>
      <c r="AA6">
        <f t="shared" si="1"/>
        <v>0</v>
      </c>
    </row>
    <row r="7" spans="1:27" x14ac:dyDescent="0.35">
      <c r="A7" t="s">
        <v>2079</v>
      </c>
      <c r="B7">
        <f>COUNTIF('1.6 Intensive Care Ultrasound'!$D:$D,"Minimum Standard")</f>
        <v>11</v>
      </c>
      <c r="C7">
        <f>COUNTIF('1.6 Intensive Care Ultrasound'!$D:$D,"Quality Recommendation")</f>
        <v>6</v>
      </c>
      <c r="D7">
        <f>COUNTIFS('1.6 Intensive Care Ultrasound'!$D:$D,"Minimum Standard",'1.6 Intensive Care Ultrasound'!$G:$G,"Met")</f>
        <v>0</v>
      </c>
      <c r="E7">
        <f>COUNTIFS('1.6 Intensive Care Ultrasound'!$D:$D,"Minimum Standard",'1.6 Intensive Care Ultrasound'!$G:$G,"Partially compliant")</f>
        <v>0</v>
      </c>
      <c r="F7">
        <f>COUNTIFS('1.6 Intensive Care Ultrasound'!$D:$D,"Minimum Standard",'1.6 Intensive Care Ultrasound'!$G:$G,"Not met")</f>
        <v>0</v>
      </c>
      <c r="G7">
        <f>COUNTIFS('1.6 Intensive Care Ultrasound'!$D:$D,"Minimum Standard",'1.6 Intensive Care Ultrasound'!$G:$G,"Not assessed")</f>
        <v>11</v>
      </c>
      <c r="H7">
        <f>COUNTIFS('1.6 Intensive Care Ultrasound'!$D:$D,"Minimum Standard",'1.6 Intensive Care Ultrasound'!$G:$G,"Not applicable")</f>
        <v>0</v>
      </c>
      <c r="I7">
        <f>COUNTIFS('1.6 Intensive Care Ultrasound'!$D:$D,"Quality Recommendation",'1.6 Intensive Care Ultrasound'!$G:$G,"Achieved")</f>
        <v>0</v>
      </c>
      <c r="J7">
        <f>COUNTIFS('1.6 Intensive Care Ultrasound'!$D:$D,"Quality Recommendation",'1.6 Intensive Care Ultrasound'!$G:$G,"Partially achieved")</f>
        <v>0</v>
      </c>
      <c r="K7">
        <f>COUNTIFS('1.6 Intensive Care Ultrasound'!$D:$D,"Quality Recommendation",'1.6 Intensive Care Ultrasound'!$G:$G,"Not yet achieved")</f>
        <v>0</v>
      </c>
      <c r="L7">
        <f>COUNTIFS('1.6 Intensive Care Ultrasound'!$D:$D,"Quality Recommendation",'1.6 Intensive Care Ultrasound'!$G:$G,"Not assessed")</f>
        <v>6</v>
      </c>
      <c r="M7">
        <f>COUNTIFS('1.6 Intensive Care Ultrasound'!$D:$D,"Quality Recommendation",'1.6 Intensive Care Ultrasound'!$G:$G,"Not applicable")</f>
        <v>0</v>
      </c>
      <c r="N7">
        <f>COUNTIFS('1.6 Intensive Care Ultrasound'!$D:$D,"Minimum Standard",'1.6 Intensive Care Ultrasound'!$L:$L,"*Blue*")</f>
        <v>0</v>
      </c>
      <c r="O7">
        <f>COUNTIFS('1.6 Intensive Care Ultrasound'!$D:$D,"Minimum Standard",'1.6 Intensive Care Ultrasound'!$L:$L,"*Green*")</f>
        <v>0</v>
      </c>
      <c r="P7">
        <f>COUNTIFS('1.6 Intensive Care Ultrasound'!$D:$D,"Minimum Standard",'1.6 Intensive Care Ultrasound'!$L:$L,"*Amber*")</f>
        <v>0</v>
      </c>
      <c r="Q7">
        <f>COUNTIFS('1.6 Intensive Care Ultrasound'!$D:$D,"Minimum Standard",'1.6 Intensive Care Ultrasound'!$L:$L,"*Red*")</f>
        <v>0</v>
      </c>
      <c r="R7">
        <f>COUNTIFS('1.6 Intensive Care Ultrasound'!$D:$D,"Minimum Standard",'1.6 Intensive Care Ultrasound'!$L:$L,"*Grey*")</f>
        <v>0</v>
      </c>
      <c r="S7">
        <f>COUNTIFS('1.6 Intensive Care Ultrasound'!$D:$D,"Minimum Standard",'1.6 Intensive Care Ultrasound'!$L:$L,"*Black*")</f>
        <v>11</v>
      </c>
      <c r="T7">
        <f>COUNTIFS('1.6 Intensive Care Ultrasound'!$D:$D,"Quality Recommendation",'1.6 Intensive Care Ultrasound'!$L:$L,"*Blue*")</f>
        <v>0</v>
      </c>
      <c r="U7">
        <f>COUNTIFS('1.6 Intensive Care Ultrasound'!$D:$D,"Quality Recommendation",'1.6 Intensive Care Ultrasound'!$L:$L,"*Green*")</f>
        <v>0</v>
      </c>
      <c r="V7">
        <f>COUNTIFS('1.6 Intensive Care Ultrasound'!$D:$D,"Quality Recommendation",'1.6 Intensive Care Ultrasound'!$L:$L,"*Amber*")</f>
        <v>0</v>
      </c>
      <c r="W7">
        <f>COUNTIFS('1.6 Intensive Care Ultrasound'!$D:$D,"Quality Recommendation",'1.6 Intensive Care Ultrasound'!$L:$L,"*Red*")</f>
        <v>0</v>
      </c>
      <c r="X7">
        <f>COUNTIFS('1.6 Intensive Care Ultrasound'!$D:$D,"Quality Recommendation",'1.6 Intensive Care Ultrasound'!$L:$L,"*Grey*")</f>
        <v>0</v>
      </c>
      <c r="Y7">
        <f>COUNTIFS('1.6 Intensive Care Ultrasound'!$D:$D,"Quality Recommendation",'1.6 Intensive Care Ultrasound'!$L:$L,"*Black*")</f>
        <v>6</v>
      </c>
      <c r="Z7">
        <f t="shared" si="0"/>
        <v>0</v>
      </c>
      <c r="AA7">
        <f t="shared" si="1"/>
        <v>0</v>
      </c>
    </row>
    <row r="8" spans="1:27" x14ac:dyDescent="0.35">
      <c r="A8" t="s">
        <v>2080</v>
      </c>
      <c r="B8">
        <f>COUNTIF('1.7 Critical Care Outreach, Rap'!$D:$D,"Minimum Standard")</f>
        <v>8</v>
      </c>
      <c r="C8">
        <f>COUNTIF('1.7 Critical Care Outreach, Rap'!$D:$D,"Quality Recommendation")</f>
        <v>6</v>
      </c>
      <c r="D8">
        <f>COUNTIFS('1.7 Critical Care Outreach, Rap'!$D:$D,"Minimum Standard",'1.7 Critical Care Outreach, Rap'!$G:$G,"Met")</f>
        <v>0</v>
      </c>
      <c r="E8">
        <f>COUNTIFS('1.7 Critical Care Outreach, Rap'!$D:$D,"Minimum Standard",'1.7 Critical Care Outreach, Rap'!$G:$G,"Partially compliant")</f>
        <v>0</v>
      </c>
      <c r="F8">
        <f>COUNTIFS('1.7 Critical Care Outreach, Rap'!$D:$D,"Minimum Standard",'1.7 Critical Care Outreach, Rap'!$G:$G,"Not met")</f>
        <v>0</v>
      </c>
      <c r="G8">
        <f>COUNTIFS('1.7 Critical Care Outreach, Rap'!$D:$D,"Minimum Standard",'1.7 Critical Care Outreach, Rap'!$G:$G,"Not assessed")</f>
        <v>8</v>
      </c>
      <c r="H8">
        <f>COUNTIFS('1.7 Critical Care Outreach, Rap'!$D:$D,"Minimum Standard",'1.7 Critical Care Outreach, Rap'!$G:$G,"Not applicable")</f>
        <v>0</v>
      </c>
      <c r="I8">
        <f>COUNTIFS('1.7 Critical Care Outreach, Rap'!$D:$D,"Quality Recommendation",'1.7 Critical Care Outreach, Rap'!$G:$G,"Achieved")</f>
        <v>0</v>
      </c>
      <c r="J8">
        <f>COUNTIFS('1.7 Critical Care Outreach, Rap'!$D:$D,"Quality Recommendation",'1.7 Critical Care Outreach, Rap'!$G:$G,"Partially achieved")</f>
        <v>0</v>
      </c>
      <c r="K8">
        <f>COUNTIFS('1.7 Critical Care Outreach, Rap'!$D:$D,"Quality Recommendation",'1.7 Critical Care Outreach, Rap'!$G:$G,"Not yet achieved")</f>
        <v>0</v>
      </c>
      <c r="L8">
        <f>COUNTIFS('1.7 Critical Care Outreach, Rap'!$D:$D,"Quality Recommendation",'1.7 Critical Care Outreach, Rap'!$G:$G,"Not assessed")</f>
        <v>6</v>
      </c>
      <c r="M8">
        <f>COUNTIFS('1.7 Critical Care Outreach, Rap'!$D:$D,"Quality Recommendation",'1.7 Critical Care Outreach, Rap'!$G:$G,"Not applicable")</f>
        <v>0</v>
      </c>
      <c r="N8">
        <f>COUNTIFS('1.7 Critical Care Outreach, Rap'!$D:$D,"Minimum Standard",'1.7 Critical Care Outreach, Rap'!$L:$L,"*Blue*")</f>
        <v>0</v>
      </c>
      <c r="O8">
        <f>COUNTIFS('1.7 Critical Care Outreach, Rap'!$D:$D,"Minimum Standard",'1.7 Critical Care Outreach, Rap'!$L:$L,"*Green*")</f>
        <v>0</v>
      </c>
      <c r="P8">
        <f>COUNTIFS('1.7 Critical Care Outreach, Rap'!$D:$D,"Minimum Standard",'1.7 Critical Care Outreach, Rap'!$L:$L,"*Amber*")</f>
        <v>0</v>
      </c>
      <c r="Q8">
        <f>COUNTIFS('1.7 Critical Care Outreach, Rap'!$D:$D,"Minimum Standard",'1.7 Critical Care Outreach, Rap'!$L:$L,"*Red*")</f>
        <v>0</v>
      </c>
      <c r="R8">
        <f>COUNTIFS('1.7 Critical Care Outreach, Rap'!$D:$D,"Minimum Standard",'1.7 Critical Care Outreach, Rap'!$L:$L,"*Grey*")</f>
        <v>0</v>
      </c>
      <c r="S8">
        <f>COUNTIFS('1.7 Critical Care Outreach, Rap'!$D:$D,"Minimum Standard",'1.7 Critical Care Outreach, Rap'!$L:$L,"*Black*")</f>
        <v>8</v>
      </c>
      <c r="T8">
        <f>COUNTIFS('1.7 Critical Care Outreach, Rap'!$D:$D,"Quality Recommendation",'1.7 Critical Care Outreach, Rap'!$L:$L,"*Blue*")</f>
        <v>0</v>
      </c>
      <c r="U8">
        <f>COUNTIFS('1.7 Critical Care Outreach, Rap'!$D:$D,"Quality Recommendation",'1.7 Critical Care Outreach, Rap'!$L:$L,"*Green*")</f>
        <v>0</v>
      </c>
      <c r="V8">
        <f>COUNTIFS('1.7 Critical Care Outreach, Rap'!$D:$D,"Quality Recommendation",'1.7 Critical Care Outreach, Rap'!$L:$L,"*Amber*")</f>
        <v>0</v>
      </c>
      <c r="W8">
        <f>COUNTIFS('1.7 Critical Care Outreach, Rap'!$D:$D,"Quality Recommendation",'1.7 Critical Care Outreach, Rap'!$L:$L,"*Red*")</f>
        <v>0</v>
      </c>
      <c r="X8">
        <f>COUNTIFS('1.7 Critical Care Outreach, Rap'!$D:$D,"Quality Recommendation",'1.7 Critical Care Outreach, Rap'!$L:$L,"*Grey*")</f>
        <v>0</v>
      </c>
      <c r="Y8">
        <f>COUNTIFS('1.7 Critical Care Outreach, Rap'!$D:$D,"Quality Recommendation",'1.7 Critical Care Outreach, Rap'!$L:$L,"*Black*")</f>
        <v>6</v>
      </c>
      <c r="Z8">
        <f t="shared" si="0"/>
        <v>0</v>
      </c>
      <c r="AA8">
        <f t="shared" si="1"/>
        <v>0</v>
      </c>
    </row>
    <row r="9" spans="1:27" x14ac:dyDescent="0.35">
      <c r="A9" t="s">
        <v>2081</v>
      </c>
      <c r="B9">
        <f>COUNTIF('1.8 Cardiothoracic Critical Car'!$D:$D,"Minimum Standard")</f>
        <v>9</v>
      </c>
      <c r="C9">
        <f>COUNTIF('1.8 Cardiothoracic Critical Car'!$D:$D,"Quality Recommendation")</f>
        <v>6</v>
      </c>
      <c r="D9">
        <f>COUNTIFS('1.8 Cardiothoracic Critical Car'!$D:$D,"Minimum Standard",'1.8 Cardiothoracic Critical Car'!$G:$G,"Met")</f>
        <v>0</v>
      </c>
      <c r="E9">
        <f>COUNTIFS('1.8 Cardiothoracic Critical Car'!$D:$D,"Minimum Standard",'1.8 Cardiothoracic Critical Car'!$G:$G,"Partially compliant")</f>
        <v>0</v>
      </c>
      <c r="F9">
        <f>COUNTIFS('1.8 Cardiothoracic Critical Car'!$D:$D,"Minimum Standard",'1.8 Cardiothoracic Critical Car'!$G:$G,"Not met")</f>
        <v>0</v>
      </c>
      <c r="G9">
        <f>COUNTIFS('1.8 Cardiothoracic Critical Car'!$D:$D,"Minimum Standard",'1.8 Cardiothoracic Critical Car'!$G:$G,"Not assessed")</f>
        <v>9</v>
      </c>
      <c r="H9">
        <f>COUNTIFS('1.8 Cardiothoracic Critical Car'!$D:$D,"Minimum Standard",'1.8 Cardiothoracic Critical Car'!$G:$G,"Not applicable")</f>
        <v>0</v>
      </c>
      <c r="I9">
        <f>COUNTIFS('1.8 Cardiothoracic Critical Car'!$D:$D,"Quality Recommendation",'1.8 Cardiothoracic Critical Car'!$G:$G,"Achieved")</f>
        <v>0</v>
      </c>
      <c r="J9">
        <f>COUNTIFS('1.8 Cardiothoracic Critical Car'!$D:$D,"Quality Recommendation",'1.8 Cardiothoracic Critical Car'!$G:$G,"Partially achieved")</f>
        <v>0</v>
      </c>
      <c r="K9">
        <f>COUNTIFS('1.8 Cardiothoracic Critical Car'!$D:$D,"Quality Recommendation",'1.8 Cardiothoracic Critical Car'!$G:$G,"Not yet achieved")</f>
        <v>0</v>
      </c>
      <c r="L9">
        <f>COUNTIFS('1.8 Cardiothoracic Critical Car'!$D:$D,"Quality Recommendation",'1.8 Cardiothoracic Critical Car'!$G:$G,"Not assessed")</f>
        <v>6</v>
      </c>
      <c r="M9">
        <f>COUNTIFS('1.8 Cardiothoracic Critical Car'!$D:$D,"Quality Recommendation",'1.8 Cardiothoracic Critical Car'!$G:$G,"Not applicable")</f>
        <v>0</v>
      </c>
      <c r="N9">
        <f>COUNTIFS('1.8 Cardiothoracic Critical Car'!$D:$D,"Minimum Standard",'1.8 Cardiothoracic Critical Car'!$L:$L,"*Blue*")</f>
        <v>0</v>
      </c>
      <c r="O9">
        <f>COUNTIFS('1.8 Cardiothoracic Critical Car'!$D:$D,"Minimum Standard",'1.8 Cardiothoracic Critical Car'!$L:$L,"*Green*")</f>
        <v>0</v>
      </c>
      <c r="P9">
        <f>COUNTIFS('1.8 Cardiothoracic Critical Car'!$D:$D,"Minimum Standard",'1.8 Cardiothoracic Critical Car'!$L:$L,"*Amber*")</f>
        <v>0</v>
      </c>
      <c r="Q9">
        <f>COUNTIFS('1.8 Cardiothoracic Critical Car'!$D:$D,"Minimum Standard",'1.8 Cardiothoracic Critical Car'!$L:$L,"*Red*")</f>
        <v>0</v>
      </c>
      <c r="R9">
        <f>COUNTIFS('1.8 Cardiothoracic Critical Car'!$D:$D,"Minimum Standard",'1.8 Cardiothoracic Critical Car'!$L:$L,"*Grey*")</f>
        <v>0</v>
      </c>
      <c r="S9">
        <f>COUNTIFS('1.8 Cardiothoracic Critical Car'!$D:$D,"Minimum Standard",'1.8 Cardiothoracic Critical Car'!$L:$L,"*Black*")</f>
        <v>9</v>
      </c>
      <c r="T9">
        <f>COUNTIFS('1.8 Cardiothoracic Critical Car'!$D:$D,"Quality Recommendation",'1.8 Cardiothoracic Critical Car'!$L:$L,"*Blue*")</f>
        <v>0</v>
      </c>
      <c r="U9">
        <f>COUNTIFS('1.8 Cardiothoracic Critical Car'!$D:$D,"Quality Recommendation",'1.8 Cardiothoracic Critical Car'!$L:$L,"*Green*")</f>
        <v>0</v>
      </c>
      <c r="V9">
        <f>COUNTIFS('1.8 Cardiothoracic Critical Car'!$D:$D,"Quality Recommendation",'1.8 Cardiothoracic Critical Car'!$L:$L,"*Amber*")</f>
        <v>0</v>
      </c>
      <c r="W9">
        <f>COUNTIFS('1.8 Cardiothoracic Critical Car'!$D:$D,"Quality Recommendation",'1.8 Cardiothoracic Critical Car'!$L:$L,"*Red*")</f>
        <v>0</v>
      </c>
      <c r="X9">
        <f>COUNTIFS('1.8 Cardiothoracic Critical Car'!$D:$D,"Quality Recommendation",'1.8 Cardiothoracic Critical Car'!$L:$L,"*Grey*")</f>
        <v>0</v>
      </c>
      <c r="Y9">
        <f>COUNTIFS('1.8 Cardiothoracic Critical Car'!$D:$D,"Quality Recommendation",'1.8 Cardiothoracic Critical Car'!$L:$L,"*Black*")</f>
        <v>6</v>
      </c>
      <c r="Z9">
        <f t="shared" si="0"/>
        <v>0</v>
      </c>
      <c r="AA9">
        <f t="shared" si="1"/>
        <v>0</v>
      </c>
    </row>
    <row r="10" spans="1:27" x14ac:dyDescent="0.35">
      <c r="A10" t="s">
        <v>2082</v>
      </c>
      <c r="B10">
        <f>COUNTIF('1.9 Neurocritical Care'!$D:$D,"Minimum Standard")</f>
        <v>11</v>
      </c>
      <c r="C10">
        <f>COUNTIF('1.9 Neurocritical Care'!$D:$D,"Quality Recommendation")</f>
        <v>3</v>
      </c>
      <c r="D10">
        <f>COUNTIFS('1.9 Neurocritical Care'!$D:$D,"Minimum Standard",'1.9 Neurocritical Care'!$G:$G,"Met")</f>
        <v>0</v>
      </c>
      <c r="E10">
        <f>COUNTIFS('1.9 Neurocritical Care'!$D:$D,"Minimum Standard",'1.9 Neurocritical Care'!$G:$G,"Partially compliant")</f>
        <v>0</v>
      </c>
      <c r="F10">
        <f>COUNTIFS('1.9 Neurocritical Care'!$D:$D,"Minimum Standard",'1.9 Neurocritical Care'!$G:$G,"Not met")</f>
        <v>0</v>
      </c>
      <c r="G10">
        <f>COUNTIFS('1.9 Neurocritical Care'!$D:$D,"Minimum Standard",'1.9 Neurocritical Care'!$G:$G,"Not assessed")</f>
        <v>11</v>
      </c>
      <c r="H10">
        <f>COUNTIFS('1.9 Neurocritical Care'!$D:$D,"Minimum Standard",'1.9 Neurocritical Care'!$G:$G,"Not applicable")</f>
        <v>0</v>
      </c>
      <c r="I10">
        <f>COUNTIFS('1.9 Neurocritical Care'!$D:$D,"Quality Recommendation",'1.9 Neurocritical Care'!$G:$G,"Achieved")</f>
        <v>0</v>
      </c>
      <c r="J10">
        <f>COUNTIFS('1.9 Neurocritical Care'!$D:$D,"Quality Recommendation",'1.9 Neurocritical Care'!$G:$G,"Partially achieved")</f>
        <v>0</v>
      </c>
      <c r="K10">
        <f>COUNTIFS('1.9 Neurocritical Care'!$D:$D,"Quality Recommendation",'1.9 Neurocritical Care'!$G:$G,"Not yet achieved")</f>
        <v>0</v>
      </c>
      <c r="L10">
        <f>COUNTIFS('1.9 Neurocritical Care'!$D:$D,"Quality Recommendation",'1.9 Neurocritical Care'!$G:$G,"Not assessed")</f>
        <v>3</v>
      </c>
      <c r="M10">
        <f>COUNTIFS('1.9 Neurocritical Care'!$D:$D,"Quality Recommendation",'1.9 Neurocritical Care'!$G:$G,"Not applicable")</f>
        <v>0</v>
      </c>
      <c r="N10">
        <f>COUNTIFS('1.9 Neurocritical Care'!$D:$D,"Minimum Standard",'1.9 Neurocritical Care'!$L:$L,"*Blue*")</f>
        <v>0</v>
      </c>
      <c r="O10">
        <f>COUNTIFS('1.9 Neurocritical Care'!$D:$D,"Minimum Standard",'1.9 Neurocritical Care'!$L:$L,"*Green*")</f>
        <v>0</v>
      </c>
      <c r="P10">
        <f>COUNTIFS('1.9 Neurocritical Care'!$D:$D,"Minimum Standard",'1.9 Neurocritical Care'!$L:$L,"*Amber*")</f>
        <v>0</v>
      </c>
      <c r="Q10">
        <f>COUNTIFS('1.9 Neurocritical Care'!$D:$D,"Minimum Standard",'1.9 Neurocritical Care'!$L:$L,"*Red*")</f>
        <v>0</v>
      </c>
      <c r="R10">
        <f>COUNTIFS('1.9 Neurocritical Care'!$D:$D,"Minimum Standard",'1.9 Neurocritical Care'!$L:$L,"*Grey*")</f>
        <v>0</v>
      </c>
      <c r="S10">
        <f>COUNTIFS('1.9 Neurocritical Care'!$D:$D,"Minimum Standard",'1.9 Neurocritical Care'!$L:$L,"*Black*")</f>
        <v>11</v>
      </c>
      <c r="T10">
        <f>COUNTIFS('1.9 Neurocritical Care'!$D:$D,"Quality Recommendation",'1.9 Neurocritical Care'!$L:$L,"*Blue*")</f>
        <v>0</v>
      </c>
      <c r="U10">
        <f>COUNTIFS('1.9 Neurocritical Care'!$D:$D,"Quality Recommendation",'1.9 Neurocritical Care'!$L:$L,"*Green*")</f>
        <v>0</v>
      </c>
      <c r="V10">
        <f>COUNTIFS('1.9 Neurocritical Care'!$D:$D,"Quality Recommendation",'1.9 Neurocritical Care'!$L:$L,"*Amber*")</f>
        <v>0</v>
      </c>
      <c r="W10">
        <f>COUNTIFS('1.9 Neurocritical Care'!$D:$D,"Quality Recommendation",'1.9 Neurocritical Care'!$L:$L,"*Red*")</f>
        <v>0</v>
      </c>
      <c r="X10">
        <f>COUNTIFS('1.9 Neurocritical Care'!$D:$D,"Quality Recommendation",'1.9 Neurocritical Care'!$L:$L,"*Grey*")</f>
        <v>0</v>
      </c>
      <c r="Y10">
        <f>COUNTIFS('1.9 Neurocritical Care'!$D:$D,"Quality Recommendation",'1.9 Neurocritical Care'!$L:$L,"*Black*")</f>
        <v>3</v>
      </c>
      <c r="Z10">
        <f t="shared" si="0"/>
        <v>0</v>
      </c>
      <c r="AA10">
        <f t="shared" si="1"/>
        <v>0</v>
      </c>
    </row>
    <row r="11" spans="1:27" x14ac:dyDescent="0.35">
      <c r="A11" t="s">
        <v>2083</v>
      </c>
      <c r="B11">
        <f>COUNTIF('1.10 Burns Care'!$D:$D,"Minimum Standard")</f>
        <v>6</v>
      </c>
      <c r="C11">
        <f>COUNTIF('1.10 Burns Care'!$D:$D,"Quality Recommendation")</f>
        <v>8</v>
      </c>
      <c r="D11">
        <f>COUNTIFS('1.10 Burns Care'!$D:$D,"Minimum Standard",'1.10 Burns Care'!$G:$G,"Met")</f>
        <v>0</v>
      </c>
      <c r="E11">
        <f>COUNTIFS('1.10 Burns Care'!$D:$D,"Minimum Standard",'1.10 Burns Care'!$G:$G,"Partially compliant")</f>
        <v>0</v>
      </c>
      <c r="F11">
        <f>COUNTIFS('1.10 Burns Care'!$D:$D,"Minimum Standard",'1.10 Burns Care'!$G:$G,"Not met")</f>
        <v>0</v>
      </c>
      <c r="G11">
        <f>COUNTIFS('1.10 Burns Care'!$D:$D,"Minimum Standard",'1.10 Burns Care'!$G:$G,"Not assessed")</f>
        <v>6</v>
      </c>
      <c r="H11">
        <f>COUNTIFS('1.10 Burns Care'!$D:$D,"Minimum Standard",'1.10 Burns Care'!$G:$G,"Not applicable")</f>
        <v>0</v>
      </c>
      <c r="I11">
        <f>COUNTIFS('1.10 Burns Care'!$D:$D,"Quality Recommendation",'1.10 Burns Care'!$G:$G,"Achieved")</f>
        <v>0</v>
      </c>
      <c r="J11">
        <f>COUNTIFS('1.10 Burns Care'!$D:$D,"Quality Recommendation",'1.10 Burns Care'!$G:$G,"Partially achieved")</f>
        <v>0</v>
      </c>
      <c r="K11">
        <f>COUNTIFS('1.10 Burns Care'!$D:$D,"Quality Recommendation",'1.10 Burns Care'!$G:$G,"Not yet achieved")</f>
        <v>0</v>
      </c>
      <c r="L11">
        <f>COUNTIFS('1.10 Burns Care'!$D:$D,"Quality Recommendation",'1.10 Burns Care'!$G:$G,"Not assessed")</f>
        <v>8</v>
      </c>
      <c r="M11">
        <f>COUNTIFS('1.10 Burns Care'!$D:$D,"Quality Recommendation",'1.10 Burns Care'!$G:$G,"Not applicable")</f>
        <v>0</v>
      </c>
      <c r="N11">
        <f>COUNTIFS('1.10 Burns Care'!$D:$D,"Minimum Standard",'1.10 Burns Care'!$L:$L,"*Blue*")</f>
        <v>0</v>
      </c>
      <c r="O11">
        <f>COUNTIFS('1.10 Burns Care'!$D:$D,"Minimum Standard",'1.10 Burns Care'!$L:$L,"*Green*")</f>
        <v>0</v>
      </c>
      <c r="P11">
        <f>COUNTIFS('1.10 Burns Care'!$D:$D,"Minimum Standard",'1.10 Burns Care'!$L:$L,"*Amber*")</f>
        <v>0</v>
      </c>
      <c r="Q11">
        <f>COUNTIFS('1.10 Burns Care'!$D:$D,"Minimum Standard",'1.10 Burns Care'!$L:$L,"*Red*")</f>
        <v>0</v>
      </c>
      <c r="R11">
        <f>COUNTIFS('1.10 Burns Care'!$D:$D,"Minimum Standard",'1.10 Burns Care'!$L:$L,"*Grey*")</f>
        <v>0</v>
      </c>
      <c r="S11">
        <f>COUNTIFS('1.10 Burns Care'!$D:$D,"Minimum Standard",'1.10 Burns Care'!$L:$L,"*Black*")</f>
        <v>6</v>
      </c>
      <c r="T11">
        <f>COUNTIFS('1.10 Burns Care'!$D:$D,"Quality Recommendation",'1.10 Burns Care'!$L:$L,"*Blue*")</f>
        <v>0</v>
      </c>
      <c r="U11">
        <f>COUNTIFS('1.10 Burns Care'!$D:$D,"Quality Recommendation",'1.10 Burns Care'!$L:$L,"*Green*")</f>
        <v>0</v>
      </c>
      <c r="V11">
        <f>COUNTIFS('1.10 Burns Care'!$D:$D,"Quality Recommendation",'1.10 Burns Care'!$L:$L,"*Amber*")</f>
        <v>0</v>
      </c>
      <c r="W11">
        <f>COUNTIFS('1.10 Burns Care'!$D:$D,"Quality Recommendation",'1.10 Burns Care'!$L:$L,"*Red*")</f>
        <v>0</v>
      </c>
      <c r="X11">
        <f>COUNTIFS('1.10 Burns Care'!$D:$D,"Quality Recommendation",'1.10 Burns Care'!$L:$L,"*Grey*")</f>
        <v>0</v>
      </c>
      <c r="Y11">
        <f>COUNTIFS('1.10 Burns Care'!$D:$D,"Quality Recommendation",'1.10 Burns Care'!$L:$L,"*Black*")</f>
        <v>8</v>
      </c>
      <c r="Z11">
        <f t="shared" si="0"/>
        <v>0</v>
      </c>
      <c r="AA11">
        <f t="shared" si="1"/>
        <v>0</v>
      </c>
    </row>
    <row r="12" spans="1:27" x14ac:dyDescent="0.35">
      <c r="A12" t="s">
        <v>2084</v>
      </c>
      <c r="B12">
        <f>COUNTIF('1.11 Smaller, Remote And Rural '!$D:$D,"Minimum Standard")</f>
        <v>6</v>
      </c>
      <c r="C12">
        <f>COUNTIF('1.11 Smaller, Remote And Rural '!$D:$D,"Quality Recommendation")</f>
        <v>6</v>
      </c>
      <c r="D12">
        <f>COUNTIFS('1.11 Smaller, Remote And Rural '!$D:$D,"Minimum Standard",'1.11 Smaller, Remote And Rural '!$G:$G,"Met")</f>
        <v>0</v>
      </c>
      <c r="E12">
        <f>COUNTIFS('1.11 Smaller, Remote And Rural '!$D:$D,"Minimum Standard",'1.11 Smaller, Remote And Rural '!$G:$G,"Partially compliant")</f>
        <v>0</v>
      </c>
      <c r="F12">
        <f>COUNTIFS('1.11 Smaller, Remote And Rural '!$D:$D,"Minimum Standard",'1.11 Smaller, Remote And Rural '!$G:$G,"Not met")</f>
        <v>0</v>
      </c>
      <c r="G12">
        <f>COUNTIFS('1.11 Smaller, Remote And Rural '!$D:$D,"Minimum Standard",'1.11 Smaller, Remote And Rural '!$G:$G,"Not assessed")</f>
        <v>6</v>
      </c>
      <c r="H12">
        <f>COUNTIFS('1.11 Smaller, Remote And Rural '!$D:$D,"Minimum Standard",'1.11 Smaller, Remote And Rural '!$G:$G,"Not applicable")</f>
        <v>0</v>
      </c>
      <c r="I12">
        <f>COUNTIFS('1.11 Smaller, Remote And Rural '!$D:$D,"Quality Recommendation",'1.11 Smaller, Remote And Rural '!$G:$G,"Achieved")</f>
        <v>0</v>
      </c>
      <c r="J12">
        <f>COUNTIFS('1.11 Smaller, Remote And Rural '!$D:$D,"Quality Recommendation",'1.11 Smaller, Remote And Rural '!$G:$G,"Partially achieved")</f>
        <v>0</v>
      </c>
      <c r="K12">
        <f>COUNTIFS('1.11 Smaller, Remote And Rural '!$D:$D,"Quality Recommendation",'1.11 Smaller, Remote And Rural '!$G:$G,"Not yet achieved")</f>
        <v>0</v>
      </c>
      <c r="L12">
        <f>COUNTIFS('1.11 Smaller, Remote And Rural '!$D:$D,"Quality Recommendation",'1.11 Smaller, Remote And Rural '!$G:$G,"Not assessed")</f>
        <v>6</v>
      </c>
      <c r="M12">
        <f>COUNTIFS('1.11 Smaller, Remote And Rural '!$D:$D,"Quality Recommendation",'1.11 Smaller, Remote And Rural '!$G:$G,"Not applicable")</f>
        <v>0</v>
      </c>
      <c r="N12">
        <f>COUNTIFS('1.11 Smaller, Remote And Rural '!$D:$D,"Minimum Standard",'1.11 Smaller, Remote And Rural '!$L:$L,"*Blue*")</f>
        <v>0</v>
      </c>
      <c r="O12">
        <f>COUNTIFS('1.11 Smaller, Remote And Rural '!$D:$D,"Minimum Standard",'1.11 Smaller, Remote And Rural '!$L:$L,"*Green*")</f>
        <v>0</v>
      </c>
      <c r="P12">
        <f>COUNTIFS('1.11 Smaller, Remote And Rural '!$D:$D,"Minimum Standard",'1.11 Smaller, Remote And Rural '!$L:$L,"*Amber*")</f>
        <v>0</v>
      </c>
      <c r="Q12">
        <f>COUNTIFS('1.11 Smaller, Remote And Rural '!$D:$D,"Minimum Standard",'1.11 Smaller, Remote And Rural '!$L:$L,"*Red*")</f>
        <v>0</v>
      </c>
      <c r="R12">
        <f>COUNTIFS('1.11 Smaller, Remote And Rural '!$D:$D,"Minimum Standard",'1.11 Smaller, Remote And Rural '!$L:$L,"*Grey*")</f>
        <v>0</v>
      </c>
      <c r="S12">
        <f>COUNTIFS('1.11 Smaller, Remote And Rural '!$D:$D,"Minimum Standard",'1.11 Smaller, Remote And Rural '!$L:$L,"*Black*")</f>
        <v>6</v>
      </c>
      <c r="T12">
        <f>COUNTIFS('1.11 Smaller, Remote And Rural '!$D:$D,"Quality Recommendation",'1.11 Smaller, Remote And Rural '!$L:$L,"*Blue*")</f>
        <v>0</v>
      </c>
      <c r="U12">
        <f>COUNTIFS('1.11 Smaller, Remote And Rural '!$D:$D,"Quality Recommendation",'1.11 Smaller, Remote And Rural '!$L:$L,"*Green*")</f>
        <v>0</v>
      </c>
      <c r="V12">
        <f>COUNTIFS('1.11 Smaller, Remote And Rural '!$D:$D,"Quality Recommendation",'1.11 Smaller, Remote And Rural '!$L:$L,"*Amber*")</f>
        <v>0</v>
      </c>
      <c r="W12">
        <f>COUNTIFS('1.11 Smaller, Remote And Rural '!$D:$D,"Quality Recommendation",'1.11 Smaller, Remote And Rural '!$L:$L,"*Red*")</f>
        <v>0</v>
      </c>
      <c r="X12">
        <f>COUNTIFS('1.11 Smaller, Remote And Rural '!$D:$D,"Quality Recommendation",'1.11 Smaller, Remote And Rural '!$L:$L,"*Grey*")</f>
        <v>0</v>
      </c>
      <c r="Y12">
        <f>COUNTIFS('1.11 Smaller, Remote And Rural '!$D:$D,"Quality Recommendation",'1.11 Smaller, Remote And Rural '!$L:$L,"*Black*")</f>
        <v>6</v>
      </c>
      <c r="Z12">
        <f t="shared" si="0"/>
        <v>0</v>
      </c>
      <c r="AA12">
        <f t="shared" si="1"/>
        <v>0</v>
      </c>
    </row>
    <row r="13" spans="1:27" x14ac:dyDescent="0.35">
      <c r="A13" t="s">
        <v>2085</v>
      </c>
      <c r="B13">
        <f>COUNTIF('1.12 Enhanced Care'!$D:$D,"Minimum Standard")</f>
        <v>12</v>
      </c>
      <c r="C13">
        <f>COUNTIF('1.12 Enhanced Care'!$D:$D,"Quality Recommendation")</f>
        <v>3</v>
      </c>
      <c r="D13">
        <f>COUNTIFS('1.12 Enhanced Care'!$D:$D,"Minimum Standard",'1.12 Enhanced Care'!$G:$G,"Met")</f>
        <v>0</v>
      </c>
      <c r="E13">
        <f>COUNTIFS('1.12 Enhanced Care'!$D:$D,"Minimum Standard",'1.12 Enhanced Care'!$G:$G,"Partially compliant")</f>
        <v>0</v>
      </c>
      <c r="F13">
        <f>COUNTIFS('1.12 Enhanced Care'!$D:$D,"Minimum Standard",'1.12 Enhanced Care'!$G:$G,"Not met")</f>
        <v>0</v>
      </c>
      <c r="G13">
        <f>COUNTIFS('1.12 Enhanced Care'!$D:$D,"Minimum Standard",'1.12 Enhanced Care'!$G:$G,"Not assessed")</f>
        <v>12</v>
      </c>
      <c r="H13">
        <f>COUNTIFS('1.12 Enhanced Care'!$D:$D,"Minimum Standard",'1.12 Enhanced Care'!$G:$G,"Not applicable")</f>
        <v>0</v>
      </c>
      <c r="I13">
        <f>COUNTIFS('1.12 Enhanced Care'!$D:$D,"Quality Recommendation",'1.12 Enhanced Care'!$G:$G,"Achieved")</f>
        <v>0</v>
      </c>
      <c r="J13">
        <f>COUNTIFS('1.12 Enhanced Care'!$D:$D,"Quality Recommendation",'1.12 Enhanced Care'!$G:$G,"Partially achieved")</f>
        <v>0</v>
      </c>
      <c r="K13">
        <f>COUNTIFS('1.12 Enhanced Care'!$D:$D,"Quality Recommendation",'1.12 Enhanced Care'!$G:$G,"Not yet achieved")</f>
        <v>0</v>
      </c>
      <c r="L13">
        <f>COUNTIFS('1.12 Enhanced Care'!$D:$D,"Quality Recommendation",'1.12 Enhanced Care'!$G:$G,"Not assessed")</f>
        <v>3</v>
      </c>
      <c r="M13">
        <f>COUNTIFS('1.12 Enhanced Care'!$D:$D,"Quality Recommendation",'1.12 Enhanced Care'!$G:$G,"Not applicable")</f>
        <v>0</v>
      </c>
      <c r="N13">
        <f>COUNTIFS('1.12 Enhanced Care'!$D:$D,"Minimum Standard",'1.12 Enhanced Care'!$L:$L,"*Blue*")</f>
        <v>0</v>
      </c>
      <c r="O13">
        <f>COUNTIFS('1.12 Enhanced Care'!$D:$D,"Minimum Standard",'1.12 Enhanced Care'!$L:$L,"*Green*")</f>
        <v>0</v>
      </c>
      <c r="P13">
        <f>COUNTIFS('1.12 Enhanced Care'!$D:$D,"Minimum Standard",'1.12 Enhanced Care'!$L:$L,"*Amber*")</f>
        <v>0</v>
      </c>
      <c r="Q13">
        <f>COUNTIFS('1.12 Enhanced Care'!$D:$D,"Minimum Standard",'1.12 Enhanced Care'!$L:$L,"*Red*")</f>
        <v>0</v>
      </c>
      <c r="R13">
        <f>COUNTIFS('1.12 Enhanced Care'!$D:$D,"Minimum Standard",'1.12 Enhanced Care'!$L:$L,"*Grey*")</f>
        <v>0</v>
      </c>
      <c r="S13">
        <f>COUNTIFS('1.12 Enhanced Care'!$D:$D,"Minimum Standard",'1.12 Enhanced Care'!$L:$L,"*Black*")</f>
        <v>12</v>
      </c>
      <c r="T13">
        <f>COUNTIFS('1.12 Enhanced Care'!$D:$D,"Quality Recommendation",'1.12 Enhanced Care'!$L:$L,"*Blue*")</f>
        <v>0</v>
      </c>
      <c r="U13">
        <f>COUNTIFS('1.12 Enhanced Care'!$D:$D,"Quality Recommendation",'1.12 Enhanced Care'!$L:$L,"*Green*")</f>
        <v>0</v>
      </c>
      <c r="V13">
        <f>COUNTIFS('1.12 Enhanced Care'!$D:$D,"Quality Recommendation",'1.12 Enhanced Care'!$L:$L,"*Amber*")</f>
        <v>0</v>
      </c>
      <c r="W13">
        <f>COUNTIFS('1.12 Enhanced Care'!$D:$D,"Quality Recommendation",'1.12 Enhanced Care'!$L:$L,"*Red*")</f>
        <v>0</v>
      </c>
      <c r="X13">
        <f>COUNTIFS('1.12 Enhanced Care'!$D:$D,"Quality Recommendation",'1.12 Enhanced Care'!$L:$L,"*Grey*")</f>
        <v>0</v>
      </c>
      <c r="Y13">
        <f>COUNTIFS('1.12 Enhanced Care'!$D:$D,"Quality Recommendation",'1.12 Enhanced Care'!$L:$L,"*Black*")</f>
        <v>3</v>
      </c>
      <c r="Z13">
        <f t="shared" si="0"/>
        <v>0</v>
      </c>
      <c r="AA13">
        <f t="shared" si="1"/>
        <v>0</v>
      </c>
    </row>
    <row r="14" spans="1:27" x14ac:dyDescent="0.35">
      <c r="A14" t="s">
        <v>2086</v>
      </c>
      <c r="B14">
        <f>COUNTIF('1.13 Interaction With Other Ser'!$D:$D,"Minimum Standard")</f>
        <v>8</v>
      </c>
      <c r="C14">
        <f>COUNTIF('1.13 Interaction With Other Ser'!$D:$D,"Quality Recommendation")</f>
        <v>3</v>
      </c>
      <c r="D14">
        <f>COUNTIFS('1.13 Interaction With Other Ser'!$D:$D,"Minimum Standard",'1.13 Interaction With Other Ser'!$G:$G,"Met")</f>
        <v>0</v>
      </c>
      <c r="E14">
        <f>COUNTIFS('1.13 Interaction With Other Ser'!$D:$D,"Minimum Standard",'1.13 Interaction With Other Ser'!$G:$G,"Partially compliant")</f>
        <v>0</v>
      </c>
      <c r="F14">
        <f>COUNTIFS('1.13 Interaction With Other Ser'!$D:$D,"Minimum Standard",'1.13 Interaction With Other Ser'!$G:$G,"Not met")</f>
        <v>0</v>
      </c>
      <c r="G14">
        <f>COUNTIFS('1.13 Interaction With Other Ser'!$D:$D,"Minimum Standard",'1.13 Interaction With Other Ser'!$G:$G,"Not assessed")</f>
        <v>8</v>
      </c>
      <c r="H14">
        <f>COUNTIFS('1.13 Interaction With Other Ser'!$D:$D,"Minimum Standard",'1.13 Interaction With Other Ser'!$G:$G,"Not applicable")</f>
        <v>0</v>
      </c>
      <c r="I14">
        <f>COUNTIFS('1.13 Interaction With Other Ser'!$D:$D,"Quality Recommendation",'1.13 Interaction With Other Ser'!$G:$G,"Achieved")</f>
        <v>0</v>
      </c>
      <c r="J14">
        <f>COUNTIFS('1.13 Interaction With Other Ser'!$D:$D,"Quality Recommendation",'1.13 Interaction With Other Ser'!$G:$G,"Partially achieved")</f>
        <v>0</v>
      </c>
      <c r="K14">
        <f>COUNTIFS('1.13 Interaction With Other Ser'!$D:$D,"Quality Recommendation",'1.13 Interaction With Other Ser'!$G:$G,"Not yet achieved")</f>
        <v>0</v>
      </c>
      <c r="L14">
        <f>COUNTIFS('1.13 Interaction With Other Ser'!$D:$D,"Quality Recommendation",'1.13 Interaction With Other Ser'!$G:$G,"Not assessed")</f>
        <v>3</v>
      </c>
      <c r="M14">
        <f>COUNTIFS('1.13 Interaction With Other Ser'!$D:$D,"Quality Recommendation",'1.13 Interaction With Other Ser'!$G:$G,"Not applicable")</f>
        <v>0</v>
      </c>
      <c r="N14">
        <f>COUNTIFS('1.13 Interaction With Other Ser'!$D:$D,"Minimum Standard",'1.13 Interaction With Other Ser'!$L:$L,"*Blue*")</f>
        <v>0</v>
      </c>
      <c r="O14">
        <f>COUNTIFS('1.13 Interaction With Other Ser'!$D:$D,"Minimum Standard",'1.13 Interaction With Other Ser'!$L:$L,"*Green*")</f>
        <v>0</v>
      </c>
      <c r="P14">
        <f>COUNTIFS('1.13 Interaction With Other Ser'!$D:$D,"Minimum Standard",'1.13 Interaction With Other Ser'!$L:$L,"*Amber*")</f>
        <v>0</v>
      </c>
      <c r="Q14">
        <f>COUNTIFS('1.13 Interaction With Other Ser'!$D:$D,"Minimum Standard",'1.13 Interaction With Other Ser'!$L:$L,"*Red*")</f>
        <v>0</v>
      </c>
      <c r="R14">
        <f>COUNTIFS('1.13 Interaction With Other Ser'!$D:$D,"Minimum Standard",'1.13 Interaction With Other Ser'!$L:$L,"*Grey*")</f>
        <v>0</v>
      </c>
      <c r="S14">
        <f>COUNTIFS('1.13 Interaction With Other Ser'!$D:$D,"Minimum Standard",'1.13 Interaction With Other Ser'!$L:$L,"*Black*")</f>
        <v>8</v>
      </c>
      <c r="T14">
        <f>COUNTIFS('1.13 Interaction With Other Ser'!$D:$D,"Quality Recommendation",'1.13 Interaction With Other Ser'!$L:$L,"*Blue*")</f>
        <v>0</v>
      </c>
      <c r="U14">
        <f>COUNTIFS('1.13 Interaction With Other Ser'!$D:$D,"Quality Recommendation",'1.13 Interaction With Other Ser'!$L:$L,"*Green*")</f>
        <v>0</v>
      </c>
      <c r="V14">
        <f>COUNTIFS('1.13 Interaction With Other Ser'!$D:$D,"Quality Recommendation",'1.13 Interaction With Other Ser'!$L:$L,"*Amber*")</f>
        <v>0</v>
      </c>
      <c r="W14">
        <f>COUNTIFS('1.13 Interaction With Other Ser'!$D:$D,"Quality Recommendation",'1.13 Interaction With Other Ser'!$L:$L,"*Red*")</f>
        <v>0</v>
      </c>
      <c r="X14">
        <f>COUNTIFS('1.13 Interaction With Other Ser'!$D:$D,"Quality Recommendation",'1.13 Interaction With Other Ser'!$L:$L,"*Grey*")</f>
        <v>0</v>
      </c>
      <c r="Y14">
        <f>COUNTIFS('1.13 Interaction With Other Ser'!$D:$D,"Quality Recommendation",'1.13 Interaction With Other Ser'!$L:$L,"*Black*")</f>
        <v>3</v>
      </c>
      <c r="Z14">
        <f t="shared" si="0"/>
        <v>0</v>
      </c>
      <c r="AA14">
        <f t="shared" si="1"/>
        <v>0</v>
      </c>
    </row>
    <row r="15" spans="1:27" x14ac:dyDescent="0.35">
      <c r="A15" t="s">
        <v>2087</v>
      </c>
      <c r="B15">
        <f>COUNTIF('1.14 Prolonged Mechanical Venti'!$D:$D,"Minimum Standard")</f>
        <v>4</v>
      </c>
      <c r="C15">
        <f>COUNTIF('1.14 Prolonged Mechanical Venti'!$D:$D,"Quality Recommendation")</f>
        <v>6</v>
      </c>
      <c r="D15">
        <f>COUNTIFS('1.14 Prolonged Mechanical Venti'!$D:$D,"Minimum Standard",'1.14 Prolonged Mechanical Venti'!$G:$G,"Met")</f>
        <v>0</v>
      </c>
      <c r="E15">
        <f>COUNTIFS('1.14 Prolonged Mechanical Venti'!$D:$D,"Minimum Standard",'1.14 Prolonged Mechanical Venti'!$G:$G,"Partially compliant")</f>
        <v>0</v>
      </c>
      <c r="F15">
        <f>COUNTIFS('1.14 Prolonged Mechanical Venti'!$D:$D,"Minimum Standard",'1.14 Prolonged Mechanical Venti'!$G:$G,"Not met")</f>
        <v>0</v>
      </c>
      <c r="G15">
        <f>COUNTIFS('1.14 Prolonged Mechanical Venti'!$D:$D,"Minimum Standard",'1.14 Prolonged Mechanical Venti'!$G:$G,"Not assessed")</f>
        <v>4</v>
      </c>
      <c r="H15">
        <f>COUNTIFS('1.14 Prolonged Mechanical Venti'!$D:$D,"Minimum Standard",'1.14 Prolonged Mechanical Venti'!$G:$G,"Not applicable")</f>
        <v>0</v>
      </c>
      <c r="I15">
        <f>COUNTIFS('1.14 Prolonged Mechanical Venti'!$D:$D,"Quality Recommendation",'1.14 Prolonged Mechanical Venti'!$G:$G,"Achieved")</f>
        <v>0</v>
      </c>
      <c r="J15">
        <f>COUNTIFS('1.14 Prolonged Mechanical Venti'!$D:$D,"Quality Recommendation",'1.14 Prolonged Mechanical Venti'!$G:$G,"Partially achieved")</f>
        <v>0</v>
      </c>
      <c r="K15">
        <f>COUNTIFS('1.14 Prolonged Mechanical Venti'!$D:$D,"Quality Recommendation",'1.14 Prolonged Mechanical Venti'!$G:$G,"Not yet achieved")</f>
        <v>0</v>
      </c>
      <c r="L15">
        <f>COUNTIFS('1.14 Prolonged Mechanical Venti'!$D:$D,"Quality Recommendation",'1.14 Prolonged Mechanical Venti'!$G:$G,"Not assessed")</f>
        <v>6</v>
      </c>
      <c r="M15">
        <f>COUNTIFS('1.14 Prolonged Mechanical Venti'!$D:$D,"Quality Recommendation",'1.14 Prolonged Mechanical Venti'!$G:$G,"Not applicable")</f>
        <v>0</v>
      </c>
      <c r="N15">
        <f>COUNTIFS('1.14 Prolonged Mechanical Venti'!$D:$D,"Minimum Standard",'1.14 Prolonged Mechanical Venti'!$L:$L,"*Blue*")</f>
        <v>0</v>
      </c>
      <c r="O15">
        <f>COUNTIFS('1.14 Prolonged Mechanical Venti'!$D:$D,"Minimum Standard",'1.14 Prolonged Mechanical Venti'!$L:$L,"*Green*")</f>
        <v>0</v>
      </c>
      <c r="P15">
        <f>COUNTIFS('1.14 Prolonged Mechanical Venti'!$D:$D,"Minimum Standard",'1.14 Prolonged Mechanical Venti'!$L:$L,"*Amber*")</f>
        <v>0</v>
      </c>
      <c r="Q15">
        <f>COUNTIFS('1.14 Prolonged Mechanical Venti'!$D:$D,"Minimum Standard",'1.14 Prolonged Mechanical Venti'!$L:$L,"*Red*")</f>
        <v>0</v>
      </c>
      <c r="R15">
        <f>COUNTIFS('1.14 Prolonged Mechanical Venti'!$D:$D,"Minimum Standard",'1.14 Prolonged Mechanical Venti'!$L:$L,"*Grey*")</f>
        <v>0</v>
      </c>
      <c r="S15">
        <f>COUNTIFS('1.14 Prolonged Mechanical Venti'!$D:$D,"Minimum Standard",'1.14 Prolonged Mechanical Venti'!$L:$L,"*Black*")</f>
        <v>4</v>
      </c>
      <c r="T15">
        <f>COUNTIFS('1.14 Prolonged Mechanical Venti'!$D:$D,"Quality Recommendation",'1.14 Prolonged Mechanical Venti'!$L:$L,"*Blue*")</f>
        <v>0</v>
      </c>
      <c r="U15">
        <f>COUNTIFS('1.14 Prolonged Mechanical Venti'!$D:$D,"Quality Recommendation",'1.14 Prolonged Mechanical Venti'!$L:$L,"*Green*")</f>
        <v>0</v>
      </c>
      <c r="V15">
        <f>COUNTIFS('1.14 Prolonged Mechanical Venti'!$D:$D,"Quality Recommendation",'1.14 Prolonged Mechanical Venti'!$L:$L,"*Amber*")</f>
        <v>0</v>
      </c>
      <c r="W15">
        <f>COUNTIFS('1.14 Prolonged Mechanical Venti'!$D:$D,"Quality Recommendation",'1.14 Prolonged Mechanical Venti'!$L:$L,"*Red*")</f>
        <v>0</v>
      </c>
      <c r="X15">
        <f>COUNTIFS('1.14 Prolonged Mechanical Venti'!$D:$D,"Quality Recommendation",'1.14 Prolonged Mechanical Venti'!$L:$L,"*Grey*")</f>
        <v>0</v>
      </c>
      <c r="Y15">
        <f>COUNTIFS('1.14 Prolonged Mechanical Venti'!$D:$D,"Quality Recommendation",'1.14 Prolonged Mechanical Venti'!$L:$L,"*Black*")</f>
        <v>6</v>
      </c>
      <c r="Z15">
        <f t="shared" si="0"/>
        <v>0</v>
      </c>
      <c r="AA15">
        <f t="shared" si="1"/>
        <v>0</v>
      </c>
    </row>
    <row r="16" spans="1:27" x14ac:dyDescent="0.35">
      <c r="A16" t="s">
        <v>2088</v>
      </c>
      <c r="B16">
        <f>COUNTIF('1.15 Critical Care Networks'!$D:$D,"Minimum Standard")</f>
        <v>8</v>
      </c>
      <c r="C16">
        <f>COUNTIF('1.15 Critical Care Networks'!$D:$D,"Quality Recommendation")</f>
        <v>4</v>
      </c>
      <c r="D16">
        <f>COUNTIFS('1.15 Critical Care Networks'!$D:$D,"Minimum Standard",'1.15 Critical Care Networks'!$G:$G,"Met")</f>
        <v>0</v>
      </c>
      <c r="E16">
        <f>COUNTIFS('1.15 Critical Care Networks'!$D:$D,"Minimum Standard",'1.15 Critical Care Networks'!$G:$G,"Partially compliant")</f>
        <v>0</v>
      </c>
      <c r="F16">
        <f>COUNTIFS('1.15 Critical Care Networks'!$D:$D,"Minimum Standard",'1.15 Critical Care Networks'!$G:$G,"Not met")</f>
        <v>0</v>
      </c>
      <c r="G16">
        <f>COUNTIFS('1.15 Critical Care Networks'!$D:$D,"Minimum Standard",'1.15 Critical Care Networks'!$G:$G,"Not assessed")</f>
        <v>8</v>
      </c>
      <c r="H16">
        <f>COUNTIFS('1.15 Critical Care Networks'!$D:$D,"Minimum Standard",'1.15 Critical Care Networks'!$G:$G,"Not applicable")</f>
        <v>0</v>
      </c>
      <c r="I16">
        <f>COUNTIFS('1.15 Critical Care Networks'!$D:$D,"Quality Recommendation",'1.15 Critical Care Networks'!$G:$G,"Achieved")</f>
        <v>0</v>
      </c>
      <c r="J16">
        <f>COUNTIFS('1.15 Critical Care Networks'!$D:$D,"Quality Recommendation",'1.15 Critical Care Networks'!$G:$G,"Partially achieved")</f>
        <v>0</v>
      </c>
      <c r="K16">
        <f>COUNTIFS('1.15 Critical Care Networks'!$D:$D,"Quality Recommendation",'1.15 Critical Care Networks'!$G:$G,"Not yet achieved")</f>
        <v>0</v>
      </c>
      <c r="L16">
        <f>COUNTIFS('1.15 Critical Care Networks'!$D:$D,"Quality Recommendation",'1.15 Critical Care Networks'!$G:$G,"Not assessed")</f>
        <v>4</v>
      </c>
      <c r="M16">
        <f>COUNTIFS('1.15 Critical Care Networks'!$D:$D,"Quality Recommendation",'1.15 Critical Care Networks'!$G:$G,"Not applicable")</f>
        <v>0</v>
      </c>
      <c r="N16">
        <f>COUNTIFS('1.15 Critical Care Networks'!$D:$D,"Minimum Standard",'1.15 Critical Care Networks'!$L:$L,"*Blue*")</f>
        <v>0</v>
      </c>
      <c r="O16">
        <f>COUNTIFS('1.15 Critical Care Networks'!$D:$D,"Minimum Standard",'1.15 Critical Care Networks'!$L:$L,"*Green*")</f>
        <v>0</v>
      </c>
      <c r="P16">
        <f>COUNTIFS('1.15 Critical Care Networks'!$D:$D,"Minimum Standard",'1.15 Critical Care Networks'!$L:$L,"*Amber*")</f>
        <v>0</v>
      </c>
      <c r="Q16">
        <f>COUNTIFS('1.15 Critical Care Networks'!$D:$D,"Minimum Standard",'1.15 Critical Care Networks'!$L:$L,"*Red*")</f>
        <v>0</v>
      </c>
      <c r="R16">
        <f>COUNTIFS('1.15 Critical Care Networks'!$D:$D,"Minimum Standard",'1.15 Critical Care Networks'!$L:$L,"*Grey*")</f>
        <v>0</v>
      </c>
      <c r="S16">
        <f>COUNTIFS('1.15 Critical Care Networks'!$D:$D,"Minimum Standard",'1.15 Critical Care Networks'!$L:$L,"*Black*")</f>
        <v>8</v>
      </c>
      <c r="T16">
        <f>COUNTIFS('1.15 Critical Care Networks'!$D:$D,"Quality Recommendation",'1.15 Critical Care Networks'!$L:$L,"*Blue*")</f>
        <v>0</v>
      </c>
      <c r="U16">
        <f>COUNTIFS('1.15 Critical Care Networks'!$D:$D,"Quality Recommendation",'1.15 Critical Care Networks'!$L:$L,"*Green*")</f>
        <v>0</v>
      </c>
      <c r="V16">
        <f>COUNTIFS('1.15 Critical Care Networks'!$D:$D,"Quality Recommendation",'1.15 Critical Care Networks'!$L:$L,"*Amber*")</f>
        <v>0</v>
      </c>
      <c r="W16">
        <f>COUNTIFS('1.15 Critical Care Networks'!$D:$D,"Quality Recommendation",'1.15 Critical Care Networks'!$L:$L,"*Red*")</f>
        <v>0</v>
      </c>
      <c r="X16">
        <f>COUNTIFS('1.15 Critical Care Networks'!$D:$D,"Quality Recommendation",'1.15 Critical Care Networks'!$L:$L,"*Grey*")</f>
        <v>0</v>
      </c>
      <c r="Y16">
        <f>COUNTIFS('1.15 Critical Care Networks'!$D:$D,"Quality Recommendation",'1.15 Critical Care Networks'!$L:$L,"*Black*")</f>
        <v>4</v>
      </c>
      <c r="Z16">
        <f t="shared" si="0"/>
        <v>0</v>
      </c>
      <c r="AA16">
        <f t="shared" si="1"/>
        <v>0</v>
      </c>
    </row>
    <row r="17" spans="1:27" x14ac:dyDescent="0.35">
      <c r="A17" t="s">
        <v>2089</v>
      </c>
      <c r="B17">
        <f>COUNTIF('1.16 Commissioning (England)'!$D:$D,"Minimum Standard")</f>
        <v>7</v>
      </c>
      <c r="C17">
        <f>COUNTIF('1.16 Commissioning (England)'!$D:$D,"Quality Recommendation")</f>
        <v>3</v>
      </c>
      <c r="D17">
        <f>COUNTIFS('1.16 Commissioning (England)'!$D:$D,"Minimum Standard",'1.16 Commissioning (England)'!$G:$G,"Met")</f>
        <v>0</v>
      </c>
      <c r="E17">
        <f>COUNTIFS('1.16 Commissioning (England)'!$D:$D,"Minimum Standard",'1.16 Commissioning (England)'!$G:$G,"Partially compliant")</f>
        <v>0</v>
      </c>
      <c r="F17">
        <f>COUNTIFS('1.16 Commissioning (England)'!$D:$D,"Minimum Standard",'1.16 Commissioning (England)'!$G:$G,"Not met")</f>
        <v>0</v>
      </c>
      <c r="G17">
        <f>COUNTIFS('1.16 Commissioning (England)'!$D:$D,"Minimum Standard",'1.16 Commissioning (England)'!$G:$G,"Not assessed")</f>
        <v>7</v>
      </c>
      <c r="H17">
        <f>COUNTIFS('1.16 Commissioning (England)'!$D:$D,"Minimum Standard",'1.16 Commissioning (England)'!$G:$G,"Not applicable")</f>
        <v>0</v>
      </c>
      <c r="I17">
        <f>COUNTIFS('1.16 Commissioning (England)'!$D:$D,"Quality Recommendation",'1.16 Commissioning (England)'!$G:$G,"Achieved")</f>
        <v>0</v>
      </c>
      <c r="J17">
        <f>COUNTIFS('1.16 Commissioning (England)'!$D:$D,"Quality Recommendation",'1.16 Commissioning (England)'!$G:$G,"Partially achieved")</f>
        <v>0</v>
      </c>
      <c r="K17">
        <f>COUNTIFS('1.16 Commissioning (England)'!$D:$D,"Quality Recommendation",'1.16 Commissioning (England)'!$G:$G,"Not yet achieved")</f>
        <v>0</v>
      </c>
      <c r="L17">
        <f>COUNTIFS('1.16 Commissioning (England)'!$D:$D,"Quality Recommendation",'1.16 Commissioning (England)'!$G:$G,"Not assessed")</f>
        <v>3</v>
      </c>
      <c r="M17">
        <f>COUNTIFS('1.16 Commissioning (England)'!$D:$D,"Quality Recommendation",'1.16 Commissioning (England)'!$G:$G,"Not applicable")</f>
        <v>0</v>
      </c>
      <c r="N17">
        <f>COUNTIFS('1.16 Commissioning (England)'!$D:$D,"Minimum Standard",'1.16 Commissioning (England)'!$L:$L,"*Blue*")</f>
        <v>0</v>
      </c>
      <c r="O17">
        <f>COUNTIFS('1.16 Commissioning (England)'!$D:$D,"Minimum Standard",'1.16 Commissioning (England)'!$L:$L,"*Green*")</f>
        <v>0</v>
      </c>
      <c r="P17">
        <f>COUNTIFS('1.16 Commissioning (England)'!$D:$D,"Minimum Standard",'1.16 Commissioning (England)'!$L:$L,"*Amber*")</f>
        <v>0</v>
      </c>
      <c r="Q17">
        <f>COUNTIFS('1.16 Commissioning (England)'!$D:$D,"Minimum Standard",'1.16 Commissioning (England)'!$L:$L,"*Red*")</f>
        <v>0</v>
      </c>
      <c r="R17">
        <f>COUNTIFS('1.16 Commissioning (England)'!$D:$D,"Minimum Standard",'1.16 Commissioning (England)'!$L:$L,"*Grey*")</f>
        <v>0</v>
      </c>
      <c r="S17">
        <f>COUNTIFS('1.16 Commissioning (England)'!$D:$D,"Minimum Standard",'1.16 Commissioning (England)'!$L:$L,"*Black*")</f>
        <v>7</v>
      </c>
      <c r="T17">
        <f>COUNTIFS('1.16 Commissioning (England)'!$D:$D,"Quality Recommendation",'1.16 Commissioning (England)'!$L:$L,"*Blue*")</f>
        <v>0</v>
      </c>
      <c r="U17">
        <f>COUNTIFS('1.16 Commissioning (England)'!$D:$D,"Quality Recommendation",'1.16 Commissioning (England)'!$L:$L,"*Green*")</f>
        <v>0</v>
      </c>
      <c r="V17">
        <f>COUNTIFS('1.16 Commissioning (England)'!$D:$D,"Quality Recommendation",'1.16 Commissioning (England)'!$L:$L,"*Amber*")</f>
        <v>0</v>
      </c>
      <c r="W17">
        <f>COUNTIFS('1.16 Commissioning (England)'!$D:$D,"Quality Recommendation",'1.16 Commissioning (England)'!$L:$L,"*Red*")</f>
        <v>0</v>
      </c>
      <c r="X17">
        <f>COUNTIFS('1.16 Commissioning (England)'!$D:$D,"Quality Recommendation",'1.16 Commissioning (England)'!$L:$L,"*Grey*")</f>
        <v>0</v>
      </c>
      <c r="Y17">
        <f>COUNTIFS('1.16 Commissioning (England)'!$D:$D,"Quality Recommendation",'1.16 Commissioning (England)'!$L:$L,"*Black*")</f>
        <v>3</v>
      </c>
      <c r="Z17">
        <f t="shared" si="0"/>
        <v>0</v>
      </c>
      <c r="AA17">
        <f t="shared" si="1"/>
        <v>0</v>
      </c>
    </row>
    <row r="18" spans="1:27" x14ac:dyDescent="0.35">
      <c r="A18" t="s">
        <v>2090</v>
      </c>
      <c r="B18">
        <f>COUNTIF('1.17 Commissioning (Scotland, W'!$D:$D,"Minimum Standard")</f>
        <v>5</v>
      </c>
      <c r="C18">
        <f>COUNTIF('1.17 Commissioning (Scotland, W'!$D:$D,"Quality Recommendation")</f>
        <v>3</v>
      </c>
      <c r="D18">
        <f>COUNTIFS('1.17 Commissioning (Scotland, W'!$D:$D,"Minimum Standard",'1.17 Commissioning (Scotland, W'!$G:$G,"Met")</f>
        <v>0</v>
      </c>
      <c r="E18">
        <f>COUNTIFS('1.17 Commissioning (Scotland, W'!$D:$D,"Minimum Standard",'1.17 Commissioning (Scotland, W'!$G:$G,"Partially compliant")</f>
        <v>0</v>
      </c>
      <c r="F18">
        <f>COUNTIFS('1.17 Commissioning (Scotland, W'!$D:$D,"Minimum Standard",'1.17 Commissioning (Scotland, W'!$G:$G,"Not met")</f>
        <v>0</v>
      </c>
      <c r="G18">
        <f>COUNTIFS('1.17 Commissioning (Scotland, W'!$D:$D,"Minimum Standard",'1.17 Commissioning (Scotland, W'!$G:$G,"Not assessed")</f>
        <v>5</v>
      </c>
      <c r="H18">
        <f>COUNTIFS('1.17 Commissioning (Scotland, W'!$D:$D,"Minimum Standard",'1.17 Commissioning (Scotland, W'!$G:$G,"Not applicable")</f>
        <v>0</v>
      </c>
      <c r="I18">
        <f>COUNTIFS('1.17 Commissioning (Scotland, W'!$D:$D,"Quality Recommendation",'1.17 Commissioning (Scotland, W'!$G:$G,"Achieved")</f>
        <v>0</v>
      </c>
      <c r="J18">
        <f>COUNTIFS('1.17 Commissioning (Scotland, W'!$D:$D,"Quality Recommendation",'1.17 Commissioning (Scotland, W'!$G:$G,"Partially achieved")</f>
        <v>0</v>
      </c>
      <c r="K18">
        <f>COUNTIFS('1.17 Commissioning (Scotland, W'!$D:$D,"Quality Recommendation",'1.17 Commissioning (Scotland, W'!$G:$G,"Not yet achieved")</f>
        <v>0</v>
      </c>
      <c r="L18">
        <f>COUNTIFS('1.17 Commissioning (Scotland, W'!$D:$D,"Quality Recommendation",'1.17 Commissioning (Scotland, W'!$G:$G,"Not assessed")</f>
        <v>3</v>
      </c>
      <c r="M18">
        <f>COUNTIFS('1.17 Commissioning (Scotland, W'!$D:$D,"Quality Recommendation",'1.17 Commissioning (Scotland, W'!$G:$G,"Not applicable")</f>
        <v>0</v>
      </c>
      <c r="N18">
        <f>COUNTIFS('1.17 Commissioning (Scotland, W'!$D:$D,"Minimum Standard",'1.17 Commissioning (Scotland, W'!$L:$L,"*Blue*")</f>
        <v>0</v>
      </c>
      <c r="O18">
        <f>COUNTIFS('1.17 Commissioning (Scotland, W'!$D:$D,"Minimum Standard",'1.17 Commissioning (Scotland, W'!$L:$L,"*Green*")</f>
        <v>0</v>
      </c>
      <c r="P18">
        <f>COUNTIFS('1.17 Commissioning (Scotland, W'!$D:$D,"Minimum Standard",'1.17 Commissioning (Scotland, W'!$L:$L,"*Amber*")</f>
        <v>0</v>
      </c>
      <c r="Q18">
        <f>COUNTIFS('1.17 Commissioning (Scotland, W'!$D:$D,"Minimum Standard",'1.17 Commissioning (Scotland, W'!$L:$L,"*Red*")</f>
        <v>0</v>
      </c>
      <c r="R18">
        <f>COUNTIFS('1.17 Commissioning (Scotland, W'!$D:$D,"Minimum Standard",'1.17 Commissioning (Scotland, W'!$L:$L,"*Grey*")</f>
        <v>0</v>
      </c>
      <c r="S18">
        <f>COUNTIFS('1.17 Commissioning (Scotland, W'!$D:$D,"Minimum Standard",'1.17 Commissioning (Scotland, W'!$L:$L,"*Black*")</f>
        <v>5</v>
      </c>
      <c r="T18">
        <f>COUNTIFS('1.17 Commissioning (Scotland, W'!$D:$D,"Quality Recommendation",'1.17 Commissioning (Scotland, W'!$L:$L,"*Blue*")</f>
        <v>0</v>
      </c>
      <c r="U18">
        <f>COUNTIFS('1.17 Commissioning (Scotland, W'!$D:$D,"Quality Recommendation",'1.17 Commissioning (Scotland, W'!$L:$L,"*Green*")</f>
        <v>0</v>
      </c>
      <c r="V18">
        <f>COUNTIFS('1.17 Commissioning (Scotland, W'!$D:$D,"Quality Recommendation",'1.17 Commissioning (Scotland, W'!$L:$L,"*Amber*")</f>
        <v>0</v>
      </c>
      <c r="W18">
        <f>COUNTIFS('1.17 Commissioning (Scotland, W'!$D:$D,"Quality Recommendation",'1.17 Commissioning (Scotland, W'!$L:$L,"*Red*")</f>
        <v>0</v>
      </c>
      <c r="X18">
        <f>COUNTIFS('1.17 Commissioning (Scotland, W'!$D:$D,"Quality Recommendation",'1.17 Commissioning (Scotland, W'!$L:$L,"*Grey*")</f>
        <v>0</v>
      </c>
      <c r="Y18">
        <f>COUNTIFS('1.17 Commissioning (Scotland, W'!$D:$D,"Quality Recommendation",'1.17 Commissioning (Scotland, W'!$L:$L,"*Black*")</f>
        <v>3</v>
      </c>
      <c r="Z18">
        <f t="shared" si="0"/>
        <v>0</v>
      </c>
      <c r="AA18">
        <f t="shared" si="1"/>
        <v>0</v>
      </c>
    </row>
    <row r="19" spans="1:27" x14ac:dyDescent="0.35">
      <c r="A19" t="s">
        <v>2091</v>
      </c>
      <c r="B19">
        <f>COUNTIF('2.1 Consultant Staffing'!$D:$D,"Minimum Standard")</f>
        <v>11</v>
      </c>
      <c r="C19">
        <f>COUNTIF('2.1 Consultant Staffing'!$D:$D,"Quality Recommendation")</f>
        <v>9</v>
      </c>
      <c r="D19">
        <f>COUNTIFS('2.1 Consultant Staffing'!$D:$D,"Minimum Standard",'2.1 Consultant Staffing'!$G:$G,"Met")</f>
        <v>0</v>
      </c>
      <c r="E19">
        <f>COUNTIFS('2.1 Consultant Staffing'!$D:$D,"Minimum Standard",'2.1 Consultant Staffing'!$G:$G,"Partially compliant")</f>
        <v>0</v>
      </c>
      <c r="F19">
        <f>COUNTIFS('2.1 Consultant Staffing'!$D:$D,"Minimum Standard",'2.1 Consultant Staffing'!$G:$G,"Not met")</f>
        <v>0</v>
      </c>
      <c r="G19">
        <f>COUNTIFS('2.1 Consultant Staffing'!$D:$D,"Minimum Standard",'2.1 Consultant Staffing'!$G:$G,"Not assessed")</f>
        <v>11</v>
      </c>
      <c r="H19">
        <f>COUNTIFS('2.1 Consultant Staffing'!$D:$D,"Minimum Standard",'2.1 Consultant Staffing'!$G:$G,"Not applicable")</f>
        <v>0</v>
      </c>
      <c r="I19">
        <f>COUNTIFS('2.1 Consultant Staffing'!$D:$D,"Quality Recommendation",'2.1 Consultant Staffing'!$G:$G,"Achieved")</f>
        <v>0</v>
      </c>
      <c r="J19">
        <f>COUNTIFS('2.1 Consultant Staffing'!$D:$D,"Quality Recommendation",'2.1 Consultant Staffing'!$G:$G,"Partially achieved")</f>
        <v>0</v>
      </c>
      <c r="K19">
        <f>COUNTIFS('2.1 Consultant Staffing'!$D:$D,"Quality Recommendation",'2.1 Consultant Staffing'!$G:$G,"Not yet achieved")</f>
        <v>0</v>
      </c>
      <c r="L19">
        <f>COUNTIFS('2.1 Consultant Staffing'!$D:$D,"Quality Recommendation",'2.1 Consultant Staffing'!$G:$G,"Not assessed")</f>
        <v>9</v>
      </c>
      <c r="M19">
        <f>COUNTIFS('2.1 Consultant Staffing'!$D:$D,"Quality Recommendation",'2.1 Consultant Staffing'!$G:$G,"Not applicable")</f>
        <v>0</v>
      </c>
      <c r="N19">
        <f>COUNTIFS('2.1 Consultant Staffing'!$D:$D,"Minimum Standard",'2.1 Consultant Staffing'!$L:$L,"*Blue*")</f>
        <v>0</v>
      </c>
      <c r="O19">
        <f>COUNTIFS('2.1 Consultant Staffing'!$D:$D,"Minimum Standard",'2.1 Consultant Staffing'!$L:$L,"*Green*")</f>
        <v>0</v>
      </c>
      <c r="P19">
        <f>COUNTIFS('2.1 Consultant Staffing'!$D:$D,"Minimum Standard",'2.1 Consultant Staffing'!$L:$L,"*Amber*")</f>
        <v>0</v>
      </c>
      <c r="Q19">
        <f>COUNTIFS('2.1 Consultant Staffing'!$D:$D,"Minimum Standard",'2.1 Consultant Staffing'!$L:$L,"*Red*")</f>
        <v>0</v>
      </c>
      <c r="R19">
        <f>COUNTIFS('2.1 Consultant Staffing'!$D:$D,"Minimum Standard",'2.1 Consultant Staffing'!$L:$L,"*Grey*")</f>
        <v>0</v>
      </c>
      <c r="S19">
        <f>COUNTIFS('2.1 Consultant Staffing'!$D:$D,"Minimum Standard",'2.1 Consultant Staffing'!$L:$L,"*Black*")</f>
        <v>11</v>
      </c>
      <c r="T19">
        <f>COUNTIFS('2.1 Consultant Staffing'!$D:$D,"Quality Recommendation",'2.1 Consultant Staffing'!$L:$L,"*Blue*")</f>
        <v>0</v>
      </c>
      <c r="U19">
        <f>COUNTIFS('2.1 Consultant Staffing'!$D:$D,"Quality Recommendation",'2.1 Consultant Staffing'!$L:$L,"*Green*")</f>
        <v>0</v>
      </c>
      <c r="V19">
        <f>COUNTIFS('2.1 Consultant Staffing'!$D:$D,"Quality Recommendation",'2.1 Consultant Staffing'!$L:$L,"*Amber*")</f>
        <v>0</v>
      </c>
      <c r="W19">
        <f>COUNTIFS('2.1 Consultant Staffing'!$D:$D,"Quality Recommendation",'2.1 Consultant Staffing'!$L:$L,"*Red*")</f>
        <v>0</v>
      </c>
      <c r="X19">
        <f>COUNTIFS('2.1 Consultant Staffing'!$D:$D,"Quality Recommendation",'2.1 Consultant Staffing'!$L:$L,"*Grey*")</f>
        <v>0</v>
      </c>
      <c r="Y19">
        <f>COUNTIFS('2.1 Consultant Staffing'!$D:$D,"Quality Recommendation",'2.1 Consultant Staffing'!$L:$L,"*Black*")</f>
        <v>9</v>
      </c>
      <c r="Z19">
        <f t="shared" si="0"/>
        <v>0</v>
      </c>
      <c r="AA19">
        <f t="shared" si="1"/>
        <v>0</v>
      </c>
    </row>
    <row r="20" spans="1:27" x14ac:dyDescent="0.35">
      <c r="A20" t="s">
        <v>2092</v>
      </c>
      <c r="B20">
        <f>COUNTIF('2.2 Non-Consultant Medical Doct'!$D:$D,"Minimum Standard")</f>
        <v>6</v>
      </c>
      <c r="C20">
        <f>COUNTIF('2.2 Non-Consultant Medical Doct'!$D:$D,"Quality Recommendation")</f>
        <v>7</v>
      </c>
      <c r="D20">
        <f>COUNTIFS('2.2 Non-Consultant Medical Doct'!$D:$D,"Minimum Standard",'2.2 Non-Consultant Medical Doct'!$G:$G,"Met")</f>
        <v>0</v>
      </c>
      <c r="E20">
        <f>COUNTIFS('2.2 Non-Consultant Medical Doct'!$D:$D,"Minimum Standard",'2.2 Non-Consultant Medical Doct'!$G:$G,"Partially compliant")</f>
        <v>0</v>
      </c>
      <c r="F20">
        <f>COUNTIFS('2.2 Non-Consultant Medical Doct'!$D:$D,"Minimum Standard",'2.2 Non-Consultant Medical Doct'!$G:$G,"Not met")</f>
        <v>0</v>
      </c>
      <c r="G20">
        <f>COUNTIFS('2.2 Non-Consultant Medical Doct'!$D:$D,"Minimum Standard",'2.2 Non-Consultant Medical Doct'!$G:$G,"Not assessed")</f>
        <v>6</v>
      </c>
      <c r="H20">
        <f>COUNTIFS('2.2 Non-Consultant Medical Doct'!$D:$D,"Minimum Standard",'2.2 Non-Consultant Medical Doct'!$G:$G,"Not applicable")</f>
        <v>0</v>
      </c>
      <c r="I20">
        <f>COUNTIFS('2.2 Non-Consultant Medical Doct'!$D:$D,"Quality Recommendation",'2.2 Non-Consultant Medical Doct'!$G:$G,"Achieved")</f>
        <v>0</v>
      </c>
      <c r="J20">
        <f>COUNTIFS('2.2 Non-Consultant Medical Doct'!$D:$D,"Quality Recommendation",'2.2 Non-Consultant Medical Doct'!$G:$G,"Partially achieved")</f>
        <v>0</v>
      </c>
      <c r="K20">
        <f>COUNTIFS('2.2 Non-Consultant Medical Doct'!$D:$D,"Quality Recommendation",'2.2 Non-Consultant Medical Doct'!$G:$G,"Not yet achieved")</f>
        <v>0</v>
      </c>
      <c r="L20">
        <f>COUNTIFS('2.2 Non-Consultant Medical Doct'!$D:$D,"Quality Recommendation",'2.2 Non-Consultant Medical Doct'!$G:$G,"Not assessed")</f>
        <v>7</v>
      </c>
      <c r="M20">
        <f>COUNTIFS('2.2 Non-Consultant Medical Doct'!$D:$D,"Quality Recommendation",'2.2 Non-Consultant Medical Doct'!$G:$G,"Not applicable")</f>
        <v>0</v>
      </c>
      <c r="N20">
        <f>COUNTIFS('2.2 Non-Consultant Medical Doct'!$D:$D,"Minimum Standard",'2.2 Non-Consultant Medical Doct'!$L:$L,"*Blue*")</f>
        <v>0</v>
      </c>
      <c r="O20">
        <f>COUNTIFS('2.2 Non-Consultant Medical Doct'!$D:$D,"Minimum Standard",'2.2 Non-Consultant Medical Doct'!$L:$L,"*Green*")</f>
        <v>0</v>
      </c>
      <c r="P20">
        <f>COUNTIFS('2.2 Non-Consultant Medical Doct'!$D:$D,"Minimum Standard",'2.2 Non-Consultant Medical Doct'!$L:$L,"*Amber*")</f>
        <v>0</v>
      </c>
      <c r="Q20">
        <f>COUNTIFS('2.2 Non-Consultant Medical Doct'!$D:$D,"Minimum Standard",'2.2 Non-Consultant Medical Doct'!$L:$L,"*Red*")</f>
        <v>0</v>
      </c>
      <c r="R20">
        <f>COUNTIFS('2.2 Non-Consultant Medical Doct'!$D:$D,"Minimum Standard",'2.2 Non-Consultant Medical Doct'!$L:$L,"*Grey*")</f>
        <v>0</v>
      </c>
      <c r="S20">
        <f>COUNTIFS('2.2 Non-Consultant Medical Doct'!$D:$D,"Minimum Standard",'2.2 Non-Consultant Medical Doct'!$L:$L,"*Black*")</f>
        <v>6</v>
      </c>
      <c r="T20">
        <f>COUNTIFS('2.2 Non-Consultant Medical Doct'!$D:$D,"Quality Recommendation",'2.2 Non-Consultant Medical Doct'!$L:$L,"*Blue*")</f>
        <v>0</v>
      </c>
      <c r="U20">
        <f>COUNTIFS('2.2 Non-Consultant Medical Doct'!$D:$D,"Quality Recommendation",'2.2 Non-Consultant Medical Doct'!$L:$L,"*Green*")</f>
        <v>0</v>
      </c>
      <c r="V20">
        <f>COUNTIFS('2.2 Non-Consultant Medical Doct'!$D:$D,"Quality Recommendation",'2.2 Non-Consultant Medical Doct'!$L:$L,"*Amber*")</f>
        <v>0</v>
      </c>
      <c r="W20">
        <f>COUNTIFS('2.2 Non-Consultant Medical Doct'!$D:$D,"Quality Recommendation",'2.2 Non-Consultant Medical Doct'!$L:$L,"*Red*")</f>
        <v>0</v>
      </c>
      <c r="X20">
        <f>COUNTIFS('2.2 Non-Consultant Medical Doct'!$D:$D,"Quality Recommendation",'2.2 Non-Consultant Medical Doct'!$L:$L,"*Grey*")</f>
        <v>0</v>
      </c>
      <c r="Y20">
        <f>COUNTIFS('2.2 Non-Consultant Medical Doct'!$D:$D,"Quality Recommendation",'2.2 Non-Consultant Medical Doct'!$L:$L,"*Black*")</f>
        <v>7</v>
      </c>
      <c r="Z20">
        <f t="shared" si="0"/>
        <v>0</v>
      </c>
      <c r="AA20">
        <f t="shared" si="1"/>
        <v>0</v>
      </c>
    </row>
    <row r="21" spans="1:27" x14ac:dyDescent="0.35">
      <c r="A21" t="s">
        <v>2093</v>
      </c>
      <c r="B21">
        <f>COUNTIF('2.3 Advanced Critical Care Prac'!$D:$D,"Minimum Standard")</f>
        <v>8</v>
      </c>
      <c r="C21">
        <f>COUNTIF('2.3 Advanced Critical Care Prac'!$D:$D,"Quality Recommendation")</f>
        <v>8</v>
      </c>
      <c r="D21">
        <f>COUNTIFS('2.3 Advanced Critical Care Prac'!$D:$D,"Minimum Standard",'2.3 Advanced Critical Care Prac'!$G:$G,"Met")</f>
        <v>0</v>
      </c>
      <c r="E21">
        <f>COUNTIFS('2.3 Advanced Critical Care Prac'!$D:$D,"Minimum Standard",'2.3 Advanced Critical Care Prac'!$G:$G,"Partially compliant")</f>
        <v>0</v>
      </c>
      <c r="F21">
        <f>COUNTIFS('2.3 Advanced Critical Care Prac'!$D:$D,"Minimum Standard",'2.3 Advanced Critical Care Prac'!$G:$G,"Not met")</f>
        <v>0</v>
      </c>
      <c r="G21">
        <f>COUNTIFS('2.3 Advanced Critical Care Prac'!$D:$D,"Minimum Standard",'2.3 Advanced Critical Care Prac'!$G:$G,"Not assessed")</f>
        <v>8</v>
      </c>
      <c r="H21">
        <f>COUNTIFS('2.3 Advanced Critical Care Prac'!$D:$D,"Minimum Standard",'2.3 Advanced Critical Care Prac'!$G:$G,"Not applicable")</f>
        <v>0</v>
      </c>
      <c r="I21">
        <f>COUNTIFS('2.3 Advanced Critical Care Prac'!$D:$D,"Quality Recommendation",'2.3 Advanced Critical Care Prac'!$G:$G,"Achieved")</f>
        <v>0</v>
      </c>
      <c r="J21">
        <f>COUNTIFS('2.3 Advanced Critical Care Prac'!$D:$D,"Quality Recommendation",'2.3 Advanced Critical Care Prac'!$G:$G,"Partially achieved")</f>
        <v>0</v>
      </c>
      <c r="K21">
        <f>COUNTIFS('2.3 Advanced Critical Care Prac'!$D:$D,"Quality Recommendation",'2.3 Advanced Critical Care Prac'!$G:$G,"Not yet achieved")</f>
        <v>0</v>
      </c>
      <c r="L21">
        <f>COUNTIFS('2.3 Advanced Critical Care Prac'!$D:$D,"Quality Recommendation",'2.3 Advanced Critical Care Prac'!$G:$G,"Not assessed")</f>
        <v>8</v>
      </c>
      <c r="M21">
        <f>COUNTIFS('2.3 Advanced Critical Care Prac'!$D:$D,"Quality Recommendation",'2.3 Advanced Critical Care Prac'!$G:$G,"Not applicable")</f>
        <v>0</v>
      </c>
      <c r="N21">
        <f>COUNTIFS('2.3 Advanced Critical Care Prac'!$D:$D,"Minimum Standard",'2.3 Advanced Critical Care Prac'!$L:$L,"*Blue*")</f>
        <v>0</v>
      </c>
      <c r="O21">
        <f>COUNTIFS('2.3 Advanced Critical Care Prac'!$D:$D,"Minimum Standard",'2.3 Advanced Critical Care Prac'!$L:$L,"*Green*")</f>
        <v>0</v>
      </c>
      <c r="P21">
        <f>COUNTIFS('2.3 Advanced Critical Care Prac'!$D:$D,"Minimum Standard",'2.3 Advanced Critical Care Prac'!$L:$L,"*Amber*")</f>
        <v>0</v>
      </c>
      <c r="Q21">
        <f>COUNTIFS('2.3 Advanced Critical Care Prac'!$D:$D,"Minimum Standard",'2.3 Advanced Critical Care Prac'!$L:$L,"*Red*")</f>
        <v>0</v>
      </c>
      <c r="R21">
        <f>COUNTIFS('2.3 Advanced Critical Care Prac'!$D:$D,"Minimum Standard",'2.3 Advanced Critical Care Prac'!$L:$L,"*Grey*")</f>
        <v>0</v>
      </c>
      <c r="S21">
        <f>COUNTIFS('2.3 Advanced Critical Care Prac'!$D:$D,"Minimum Standard",'2.3 Advanced Critical Care Prac'!$L:$L,"*Black*")</f>
        <v>8</v>
      </c>
      <c r="T21">
        <f>COUNTIFS('2.3 Advanced Critical Care Prac'!$D:$D,"Quality Recommendation",'2.3 Advanced Critical Care Prac'!$L:$L,"*Blue*")</f>
        <v>0</v>
      </c>
      <c r="U21">
        <f>COUNTIFS('2.3 Advanced Critical Care Prac'!$D:$D,"Quality Recommendation",'2.3 Advanced Critical Care Prac'!$L:$L,"*Green*")</f>
        <v>0</v>
      </c>
      <c r="V21">
        <f>COUNTIFS('2.3 Advanced Critical Care Prac'!$D:$D,"Quality Recommendation",'2.3 Advanced Critical Care Prac'!$L:$L,"*Amber*")</f>
        <v>0</v>
      </c>
      <c r="W21">
        <f>COUNTIFS('2.3 Advanced Critical Care Prac'!$D:$D,"Quality Recommendation",'2.3 Advanced Critical Care Prac'!$L:$L,"*Red*")</f>
        <v>0</v>
      </c>
      <c r="X21">
        <f>COUNTIFS('2.3 Advanced Critical Care Prac'!$D:$D,"Quality Recommendation",'2.3 Advanced Critical Care Prac'!$L:$L,"*Grey*")</f>
        <v>0</v>
      </c>
      <c r="Y21">
        <f>COUNTIFS('2.3 Advanced Critical Care Prac'!$D:$D,"Quality Recommendation",'2.3 Advanced Critical Care Prac'!$L:$L,"*Black*")</f>
        <v>8</v>
      </c>
      <c r="Z21">
        <f t="shared" si="0"/>
        <v>0</v>
      </c>
      <c r="AA21">
        <f t="shared" si="1"/>
        <v>0</v>
      </c>
    </row>
    <row r="22" spans="1:27" x14ac:dyDescent="0.35">
      <c r="A22" t="s">
        <v>2094</v>
      </c>
      <c r="B22">
        <f>COUNTIF('2.4 On-Site Medical Doctor And '!$D:$D,"Minimum Standard")</f>
        <v>7</v>
      </c>
      <c r="C22">
        <f>COUNTIF('2.4 On-Site Medical Doctor And '!$D:$D,"Quality Recommendation")</f>
        <v>7</v>
      </c>
      <c r="D22">
        <f>COUNTIFS('2.4 On-Site Medical Doctor And '!$D:$D,"Minimum Standard",'2.4 On-Site Medical Doctor And '!$G:$G,"Met")</f>
        <v>0</v>
      </c>
      <c r="E22">
        <f>COUNTIFS('2.4 On-Site Medical Doctor And '!$D:$D,"Minimum Standard",'2.4 On-Site Medical Doctor And '!$G:$G,"Partially compliant")</f>
        <v>0</v>
      </c>
      <c r="F22">
        <f>COUNTIFS('2.4 On-Site Medical Doctor And '!$D:$D,"Minimum Standard",'2.4 On-Site Medical Doctor And '!$G:$G,"Not met")</f>
        <v>0</v>
      </c>
      <c r="G22">
        <f>COUNTIFS('2.4 On-Site Medical Doctor And '!$D:$D,"Minimum Standard",'2.4 On-Site Medical Doctor And '!$G:$G,"Not assessed")</f>
        <v>7</v>
      </c>
      <c r="H22">
        <f>COUNTIFS('2.4 On-Site Medical Doctor And '!$D:$D,"Minimum Standard",'2.4 On-Site Medical Doctor And '!$G:$G,"Not applicable")</f>
        <v>0</v>
      </c>
      <c r="I22">
        <f>COUNTIFS('2.4 On-Site Medical Doctor And '!$D:$D,"Quality Recommendation",'2.4 On-Site Medical Doctor And '!$G:$G,"Achieved")</f>
        <v>0</v>
      </c>
      <c r="J22">
        <f>COUNTIFS('2.4 On-Site Medical Doctor And '!$D:$D,"Quality Recommendation",'2.4 On-Site Medical Doctor And '!$G:$G,"Partially achieved")</f>
        <v>0</v>
      </c>
      <c r="K22">
        <f>COUNTIFS('2.4 On-Site Medical Doctor And '!$D:$D,"Quality Recommendation",'2.4 On-Site Medical Doctor And '!$G:$G,"Not yet achieved")</f>
        <v>0</v>
      </c>
      <c r="L22">
        <f>COUNTIFS('2.4 On-Site Medical Doctor And '!$D:$D,"Quality Recommendation",'2.4 On-Site Medical Doctor And '!$G:$G,"Not assessed")</f>
        <v>7</v>
      </c>
      <c r="M22">
        <f>COUNTIFS('2.4 On-Site Medical Doctor And '!$D:$D,"Quality Recommendation",'2.4 On-Site Medical Doctor And '!$G:$G,"Not applicable")</f>
        <v>0</v>
      </c>
      <c r="N22">
        <f>COUNTIFS('2.4 On-Site Medical Doctor And '!$D:$D,"Minimum Standard",'2.4 On-Site Medical Doctor And '!$L:$L,"*Blue*")</f>
        <v>0</v>
      </c>
      <c r="O22">
        <f>COUNTIFS('2.4 On-Site Medical Doctor And '!$D:$D,"Minimum Standard",'2.4 On-Site Medical Doctor And '!$L:$L,"*Green*")</f>
        <v>0</v>
      </c>
      <c r="P22">
        <f>COUNTIFS('2.4 On-Site Medical Doctor And '!$D:$D,"Minimum Standard",'2.4 On-Site Medical Doctor And '!$L:$L,"*Amber*")</f>
        <v>0</v>
      </c>
      <c r="Q22">
        <f>COUNTIFS('2.4 On-Site Medical Doctor And '!$D:$D,"Minimum Standard",'2.4 On-Site Medical Doctor And '!$L:$L,"*Red*")</f>
        <v>0</v>
      </c>
      <c r="R22">
        <f>COUNTIFS('2.4 On-Site Medical Doctor And '!$D:$D,"Minimum Standard",'2.4 On-Site Medical Doctor And '!$L:$L,"*Grey*")</f>
        <v>0</v>
      </c>
      <c r="S22">
        <f>COUNTIFS('2.4 On-Site Medical Doctor And '!$D:$D,"Minimum Standard",'2.4 On-Site Medical Doctor And '!$L:$L,"*Black*")</f>
        <v>7</v>
      </c>
      <c r="T22">
        <f>COUNTIFS('2.4 On-Site Medical Doctor And '!$D:$D,"Quality Recommendation",'2.4 On-Site Medical Doctor And '!$L:$L,"*Blue*")</f>
        <v>0</v>
      </c>
      <c r="U22">
        <f>COUNTIFS('2.4 On-Site Medical Doctor And '!$D:$D,"Quality Recommendation",'2.4 On-Site Medical Doctor And '!$L:$L,"*Green*")</f>
        <v>0</v>
      </c>
      <c r="V22">
        <f>COUNTIFS('2.4 On-Site Medical Doctor And '!$D:$D,"Quality Recommendation",'2.4 On-Site Medical Doctor And '!$L:$L,"*Amber*")</f>
        <v>0</v>
      </c>
      <c r="W22">
        <f>COUNTIFS('2.4 On-Site Medical Doctor And '!$D:$D,"Quality Recommendation",'2.4 On-Site Medical Doctor And '!$L:$L,"*Red*")</f>
        <v>0</v>
      </c>
      <c r="X22">
        <f>COUNTIFS('2.4 On-Site Medical Doctor And '!$D:$D,"Quality Recommendation",'2.4 On-Site Medical Doctor And '!$L:$L,"*Grey*")</f>
        <v>0</v>
      </c>
      <c r="Y22">
        <f>COUNTIFS('2.4 On-Site Medical Doctor And '!$D:$D,"Quality Recommendation",'2.4 On-Site Medical Doctor And '!$L:$L,"*Black*")</f>
        <v>7</v>
      </c>
      <c r="Z22">
        <f t="shared" si="0"/>
        <v>0</v>
      </c>
      <c r="AA22">
        <f t="shared" si="1"/>
        <v>0</v>
      </c>
    </row>
    <row r="23" spans="1:27" x14ac:dyDescent="0.35">
      <c r="A23" t="s">
        <v>2095</v>
      </c>
      <c r="B23">
        <f>COUNTIF('2.5 Registered Nurse Staffing'!$D:$D,"Minimum Standard")</f>
        <v>15</v>
      </c>
      <c r="C23">
        <f>COUNTIF('2.5 Registered Nurse Staffing'!$D:$D,"Quality Recommendation")</f>
        <v>4</v>
      </c>
      <c r="D23">
        <f>COUNTIFS('2.5 Registered Nurse Staffing'!$D:$D,"Minimum Standard",'2.5 Registered Nurse Staffing'!$G:$G,"Met")</f>
        <v>0</v>
      </c>
      <c r="E23">
        <f>COUNTIFS('2.5 Registered Nurse Staffing'!$D:$D,"Minimum Standard",'2.5 Registered Nurse Staffing'!$G:$G,"Partially compliant")</f>
        <v>0</v>
      </c>
      <c r="F23">
        <f>COUNTIFS('2.5 Registered Nurse Staffing'!$D:$D,"Minimum Standard",'2.5 Registered Nurse Staffing'!$G:$G,"Not met")</f>
        <v>0</v>
      </c>
      <c r="G23">
        <f>COUNTIFS('2.5 Registered Nurse Staffing'!$D:$D,"Minimum Standard",'2.5 Registered Nurse Staffing'!$G:$G,"Not assessed")</f>
        <v>15</v>
      </c>
      <c r="H23">
        <f>COUNTIFS('2.5 Registered Nurse Staffing'!$D:$D,"Minimum Standard",'2.5 Registered Nurse Staffing'!$G:$G,"Not applicable")</f>
        <v>0</v>
      </c>
      <c r="I23">
        <f>COUNTIFS('2.5 Registered Nurse Staffing'!$D:$D,"Quality Recommendation",'2.5 Registered Nurse Staffing'!$G:$G,"Achieved")</f>
        <v>0</v>
      </c>
      <c r="J23">
        <f>COUNTIFS('2.5 Registered Nurse Staffing'!$D:$D,"Quality Recommendation",'2.5 Registered Nurse Staffing'!$G:$G,"Partially achieved")</f>
        <v>0</v>
      </c>
      <c r="K23">
        <f>COUNTIFS('2.5 Registered Nurse Staffing'!$D:$D,"Quality Recommendation",'2.5 Registered Nurse Staffing'!$G:$G,"Not yet achieved")</f>
        <v>0</v>
      </c>
      <c r="L23">
        <f>COUNTIFS('2.5 Registered Nurse Staffing'!$D:$D,"Quality Recommendation",'2.5 Registered Nurse Staffing'!$G:$G,"Not assessed")</f>
        <v>4</v>
      </c>
      <c r="M23">
        <f>COUNTIFS('2.5 Registered Nurse Staffing'!$D:$D,"Quality Recommendation",'2.5 Registered Nurse Staffing'!$G:$G,"Not applicable")</f>
        <v>0</v>
      </c>
      <c r="N23">
        <f>COUNTIFS('2.5 Registered Nurse Staffing'!$D:$D,"Minimum Standard",'2.5 Registered Nurse Staffing'!$L:$L,"*Blue*")</f>
        <v>0</v>
      </c>
      <c r="O23">
        <f>COUNTIFS('2.5 Registered Nurse Staffing'!$D:$D,"Minimum Standard",'2.5 Registered Nurse Staffing'!$L:$L,"*Green*")</f>
        <v>0</v>
      </c>
      <c r="P23">
        <f>COUNTIFS('2.5 Registered Nurse Staffing'!$D:$D,"Minimum Standard",'2.5 Registered Nurse Staffing'!$L:$L,"*Amber*")</f>
        <v>0</v>
      </c>
      <c r="Q23">
        <f>COUNTIFS('2.5 Registered Nurse Staffing'!$D:$D,"Minimum Standard",'2.5 Registered Nurse Staffing'!$L:$L,"*Red*")</f>
        <v>0</v>
      </c>
      <c r="R23">
        <f>COUNTIFS('2.5 Registered Nurse Staffing'!$D:$D,"Minimum Standard",'2.5 Registered Nurse Staffing'!$L:$L,"*Grey*")</f>
        <v>0</v>
      </c>
      <c r="S23">
        <f>COUNTIFS('2.5 Registered Nurse Staffing'!$D:$D,"Minimum Standard",'2.5 Registered Nurse Staffing'!$L:$L,"*Black*")</f>
        <v>15</v>
      </c>
      <c r="T23">
        <f>COUNTIFS('2.5 Registered Nurse Staffing'!$D:$D,"Quality Recommendation",'2.5 Registered Nurse Staffing'!$L:$L,"*Blue*")</f>
        <v>0</v>
      </c>
      <c r="U23">
        <f>COUNTIFS('2.5 Registered Nurse Staffing'!$D:$D,"Quality Recommendation",'2.5 Registered Nurse Staffing'!$L:$L,"*Green*")</f>
        <v>0</v>
      </c>
      <c r="V23">
        <f>COUNTIFS('2.5 Registered Nurse Staffing'!$D:$D,"Quality Recommendation",'2.5 Registered Nurse Staffing'!$L:$L,"*Amber*")</f>
        <v>0</v>
      </c>
      <c r="W23">
        <f>COUNTIFS('2.5 Registered Nurse Staffing'!$D:$D,"Quality Recommendation",'2.5 Registered Nurse Staffing'!$L:$L,"*Red*")</f>
        <v>0</v>
      </c>
      <c r="X23">
        <f>COUNTIFS('2.5 Registered Nurse Staffing'!$D:$D,"Quality Recommendation",'2.5 Registered Nurse Staffing'!$L:$L,"*Grey*")</f>
        <v>0</v>
      </c>
      <c r="Y23">
        <f>COUNTIFS('2.5 Registered Nurse Staffing'!$D:$D,"Quality Recommendation",'2.5 Registered Nurse Staffing'!$L:$L,"*Black*")</f>
        <v>4</v>
      </c>
      <c r="Z23">
        <f t="shared" si="0"/>
        <v>0</v>
      </c>
      <c r="AA23">
        <f t="shared" si="1"/>
        <v>0</v>
      </c>
    </row>
    <row r="24" spans="1:27" x14ac:dyDescent="0.35">
      <c r="A24" t="s">
        <v>2096</v>
      </c>
      <c r="B24">
        <f>COUNTIF('2.6 Registered Nurse Associate '!$D:$D,"Minimum Standard")</f>
        <v>8</v>
      </c>
      <c r="C24">
        <f>COUNTIF('2.6 Registered Nurse Associate '!$D:$D,"Quality Recommendation")</f>
        <v>0</v>
      </c>
      <c r="D24">
        <f>COUNTIFS('2.6 Registered Nurse Associate '!$D:$D,"Minimum Standard",'2.6 Registered Nurse Associate '!$G:$G,"Met")</f>
        <v>0</v>
      </c>
      <c r="E24">
        <f>COUNTIFS('2.6 Registered Nurse Associate '!$D:$D,"Minimum Standard",'2.6 Registered Nurse Associate '!$G:$G,"Partially compliant")</f>
        <v>0</v>
      </c>
      <c r="F24">
        <f>COUNTIFS('2.6 Registered Nurse Associate '!$D:$D,"Minimum Standard",'2.6 Registered Nurse Associate '!$G:$G,"Not met")</f>
        <v>0</v>
      </c>
      <c r="G24">
        <f>COUNTIFS('2.6 Registered Nurse Associate '!$D:$D,"Minimum Standard",'2.6 Registered Nurse Associate '!$G:$G,"Not assessed")</f>
        <v>8</v>
      </c>
      <c r="H24">
        <f>COUNTIFS('2.6 Registered Nurse Associate '!$D:$D,"Minimum Standard",'2.6 Registered Nurse Associate '!$G:$G,"Not applicable")</f>
        <v>0</v>
      </c>
      <c r="I24">
        <f>COUNTIFS('2.6 Registered Nurse Associate '!$D:$D,"Quality Recommendation",'2.6 Registered Nurse Associate '!$G:$G,"Achieved")</f>
        <v>0</v>
      </c>
      <c r="J24">
        <f>COUNTIFS('2.6 Registered Nurse Associate '!$D:$D,"Quality Recommendation",'2.6 Registered Nurse Associate '!$G:$G,"Partially achieved")</f>
        <v>0</v>
      </c>
      <c r="K24">
        <f>COUNTIFS('2.6 Registered Nurse Associate '!$D:$D,"Quality Recommendation",'2.6 Registered Nurse Associate '!$G:$G,"Not yet achieved")</f>
        <v>0</v>
      </c>
      <c r="L24">
        <f>COUNTIFS('2.6 Registered Nurse Associate '!$D:$D,"Quality Recommendation",'2.6 Registered Nurse Associate '!$G:$G,"Not assessed")</f>
        <v>0</v>
      </c>
      <c r="M24">
        <f>COUNTIFS('2.6 Registered Nurse Associate '!$D:$D,"Quality Recommendation",'2.6 Registered Nurse Associate '!$G:$G,"Not applicable")</f>
        <v>0</v>
      </c>
      <c r="N24">
        <f>COUNTIFS('2.6 Registered Nurse Associate '!$D:$D,"Minimum Standard",'2.6 Registered Nurse Associate '!$L:$L,"*Blue*")</f>
        <v>0</v>
      </c>
      <c r="O24">
        <f>COUNTIFS('2.6 Registered Nurse Associate '!$D:$D,"Minimum Standard",'2.6 Registered Nurse Associate '!$L:$L,"*Green*")</f>
        <v>0</v>
      </c>
      <c r="P24">
        <f>COUNTIFS('2.6 Registered Nurse Associate '!$D:$D,"Minimum Standard",'2.6 Registered Nurse Associate '!$L:$L,"*Amber*")</f>
        <v>0</v>
      </c>
      <c r="Q24">
        <f>COUNTIFS('2.6 Registered Nurse Associate '!$D:$D,"Minimum Standard",'2.6 Registered Nurse Associate '!$L:$L,"*Red*")</f>
        <v>0</v>
      </c>
      <c r="R24">
        <f>COUNTIFS('2.6 Registered Nurse Associate '!$D:$D,"Minimum Standard",'2.6 Registered Nurse Associate '!$L:$L,"*Grey*")</f>
        <v>0</v>
      </c>
      <c r="S24">
        <f>COUNTIFS('2.6 Registered Nurse Associate '!$D:$D,"Minimum Standard",'2.6 Registered Nurse Associate '!$L:$L,"*Black*")</f>
        <v>8</v>
      </c>
      <c r="T24">
        <f>COUNTIFS('2.6 Registered Nurse Associate '!$D:$D,"Quality Recommendation",'2.6 Registered Nurse Associate '!$L:$L,"*Blue*")</f>
        <v>0</v>
      </c>
      <c r="U24">
        <f>COUNTIFS('2.6 Registered Nurse Associate '!$D:$D,"Quality Recommendation",'2.6 Registered Nurse Associate '!$L:$L,"*Green*")</f>
        <v>0</v>
      </c>
      <c r="V24">
        <f>COUNTIFS('2.6 Registered Nurse Associate '!$D:$D,"Quality Recommendation",'2.6 Registered Nurse Associate '!$L:$L,"*Amber*")</f>
        <v>0</v>
      </c>
      <c r="W24">
        <f>COUNTIFS('2.6 Registered Nurse Associate '!$D:$D,"Quality Recommendation",'2.6 Registered Nurse Associate '!$L:$L,"*Red*")</f>
        <v>0</v>
      </c>
      <c r="X24">
        <f>COUNTIFS('2.6 Registered Nurse Associate '!$D:$D,"Quality Recommendation",'2.6 Registered Nurse Associate '!$L:$L,"*Grey*")</f>
        <v>0</v>
      </c>
      <c r="Y24">
        <f>COUNTIFS('2.6 Registered Nurse Associate '!$D:$D,"Quality Recommendation",'2.6 Registered Nurse Associate '!$L:$L,"*Black*")</f>
        <v>0</v>
      </c>
      <c r="Z24">
        <f t="shared" si="0"/>
        <v>0</v>
      </c>
      <c r="AA24">
        <f t="shared" si="1"/>
        <v>0</v>
      </c>
    </row>
    <row r="25" spans="1:27" x14ac:dyDescent="0.35">
      <c r="A25" t="s">
        <v>2097</v>
      </c>
      <c r="B25">
        <f>COUNTIF('2.7 Pharmacy Team'!$D:$D,"Minimum Standard")</f>
        <v>8</v>
      </c>
      <c r="C25">
        <f>COUNTIF('2.7 Pharmacy Team'!$D:$D,"Quality Recommendation")</f>
        <v>8</v>
      </c>
      <c r="D25">
        <f>COUNTIFS('2.7 Pharmacy Team'!$D:$D,"Minimum Standard",'2.7 Pharmacy Team'!$G:$G,"Met")</f>
        <v>0</v>
      </c>
      <c r="E25">
        <f>COUNTIFS('2.7 Pharmacy Team'!$D:$D,"Minimum Standard",'2.7 Pharmacy Team'!$G:$G,"Partially compliant")</f>
        <v>0</v>
      </c>
      <c r="F25">
        <f>COUNTIFS('2.7 Pharmacy Team'!$D:$D,"Minimum Standard",'2.7 Pharmacy Team'!$G:$G,"Not met")</f>
        <v>0</v>
      </c>
      <c r="G25">
        <f>COUNTIFS('2.7 Pharmacy Team'!$D:$D,"Minimum Standard",'2.7 Pharmacy Team'!$G:$G,"Not assessed")</f>
        <v>8</v>
      </c>
      <c r="H25">
        <f>COUNTIFS('2.7 Pharmacy Team'!$D:$D,"Minimum Standard",'2.7 Pharmacy Team'!$G:$G,"Not applicable")</f>
        <v>0</v>
      </c>
      <c r="I25">
        <f>COUNTIFS('2.7 Pharmacy Team'!$D:$D,"Quality Recommendation",'2.7 Pharmacy Team'!$G:$G,"Achieved")</f>
        <v>0</v>
      </c>
      <c r="J25">
        <f>COUNTIFS('2.7 Pharmacy Team'!$D:$D,"Quality Recommendation",'2.7 Pharmacy Team'!$G:$G,"Partially achieved")</f>
        <v>0</v>
      </c>
      <c r="K25">
        <f>COUNTIFS('2.7 Pharmacy Team'!$D:$D,"Quality Recommendation",'2.7 Pharmacy Team'!$G:$G,"Not yet achieved")</f>
        <v>0</v>
      </c>
      <c r="L25">
        <f>COUNTIFS('2.7 Pharmacy Team'!$D:$D,"Quality Recommendation",'2.7 Pharmacy Team'!$G:$G,"Not assessed")</f>
        <v>8</v>
      </c>
      <c r="M25">
        <f>COUNTIFS('2.7 Pharmacy Team'!$D:$D,"Quality Recommendation",'2.7 Pharmacy Team'!$G:$G,"Not applicable")</f>
        <v>0</v>
      </c>
      <c r="N25">
        <f>COUNTIFS('2.7 Pharmacy Team'!$D:$D,"Minimum Standard",'2.7 Pharmacy Team'!$L:$L,"*Blue*")</f>
        <v>0</v>
      </c>
      <c r="O25">
        <f>COUNTIFS('2.7 Pharmacy Team'!$D:$D,"Minimum Standard",'2.7 Pharmacy Team'!$L:$L,"*Green*")</f>
        <v>0</v>
      </c>
      <c r="P25">
        <f>COUNTIFS('2.7 Pharmacy Team'!$D:$D,"Minimum Standard",'2.7 Pharmacy Team'!$L:$L,"*Amber*")</f>
        <v>0</v>
      </c>
      <c r="Q25">
        <f>COUNTIFS('2.7 Pharmacy Team'!$D:$D,"Minimum Standard",'2.7 Pharmacy Team'!$L:$L,"*Red*")</f>
        <v>0</v>
      </c>
      <c r="R25">
        <f>COUNTIFS('2.7 Pharmacy Team'!$D:$D,"Minimum Standard",'2.7 Pharmacy Team'!$L:$L,"*Grey*")</f>
        <v>0</v>
      </c>
      <c r="S25">
        <f>COUNTIFS('2.7 Pharmacy Team'!$D:$D,"Minimum Standard",'2.7 Pharmacy Team'!$L:$L,"*Black*")</f>
        <v>8</v>
      </c>
      <c r="T25">
        <f>COUNTIFS('2.7 Pharmacy Team'!$D:$D,"Quality Recommendation",'2.7 Pharmacy Team'!$L:$L,"*Blue*")</f>
        <v>0</v>
      </c>
      <c r="U25">
        <f>COUNTIFS('2.7 Pharmacy Team'!$D:$D,"Quality Recommendation",'2.7 Pharmacy Team'!$L:$L,"*Green*")</f>
        <v>0</v>
      </c>
      <c r="V25">
        <f>COUNTIFS('2.7 Pharmacy Team'!$D:$D,"Quality Recommendation",'2.7 Pharmacy Team'!$L:$L,"*Amber*")</f>
        <v>0</v>
      </c>
      <c r="W25">
        <f>COUNTIFS('2.7 Pharmacy Team'!$D:$D,"Quality Recommendation",'2.7 Pharmacy Team'!$L:$L,"*Red*")</f>
        <v>0</v>
      </c>
      <c r="X25">
        <f>COUNTIFS('2.7 Pharmacy Team'!$D:$D,"Quality Recommendation",'2.7 Pharmacy Team'!$L:$L,"*Grey*")</f>
        <v>0</v>
      </c>
      <c r="Y25">
        <f>COUNTIFS('2.7 Pharmacy Team'!$D:$D,"Quality Recommendation",'2.7 Pharmacy Team'!$L:$L,"*Black*")</f>
        <v>8</v>
      </c>
      <c r="Z25">
        <f t="shared" si="0"/>
        <v>0</v>
      </c>
      <c r="AA25">
        <f t="shared" si="1"/>
        <v>0</v>
      </c>
    </row>
    <row r="26" spans="1:27" x14ac:dyDescent="0.35">
      <c r="A26" t="s">
        <v>2098</v>
      </c>
      <c r="B26">
        <f>COUNTIF('2.8 Physiotherapists'!$D:$D,"Minimum Standard")</f>
        <v>9</v>
      </c>
      <c r="C26">
        <f>COUNTIF('2.8 Physiotherapists'!$D:$D,"Quality Recommendation")</f>
        <v>9</v>
      </c>
      <c r="D26">
        <f>COUNTIFS('2.8 Physiotherapists'!$D:$D,"Minimum Standard",'2.8 Physiotherapists'!$G:$G,"Met")</f>
        <v>0</v>
      </c>
      <c r="E26">
        <f>COUNTIFS('2.8 Physiotherapists'!$D:$D,"Minimum Standard",'2.8 Physiotherapists'!$G:$G,"Partially compliant")</f>
        <v>0</v>
      </c>
      <c r="F26">
        <f>COUNTIFS('2.8 Physiotherapists'!$D:$D,"Minimum Standard",'2.8 Physiotherapists'!$G:$G,"Not met")</f>
        <v>0</v>
      </c>
      <c r="G26">
        <f>COUNTIFS('2.8 Physiotherapists'!$D:$D,"Minimum Standard",'2.8 Physiotherapists'!$G:$G,"Not assessed")</f>
        <v>9</v>
      </c>
      <c r="H26">
        <f>COUNTIFS('2.8 Physiotherapists'!$D:$D,"Minimum Standard",'2.8 Physiotherapists'!$G:$G,"Not applicable")</f>
        <v>0</v>
      </c>
      <c r="I26">
        <f>COUNTIFS('2.8 Physiotherapists'!$D:$D,"Quality Recommendation",'2.8 Physiotherapists'!$G:$G,"Achieved")</f>
        <v>0</v>
      </c>
      <c r="J26">
        <f>COUNTIFS('2.8 Physiotherapists'!$D:$D,"Quality Recommendation",'2.8 Physiotherapists'!$G:$G,"Partially achieved")</f>
        <v>0</v>
      </c>
      <c r="K26">
        <f>COUNTIFS('2.8 Physiotherapists'!$D:$D,"Quality Recommendation",'2.8 Physiotherapists'!$G:$G,"Not yet achieved")</f>
        <v>0</v>
      </c>
      <c r="L26">
        <f>COUNTIFS('2.8 Physiotherapists'!$D:$D,"Quality Recommendation",'2.8 Physiotherapists'!$G:$G,"Not assessed")</f>
        <v>9</v>
      </c>
      <c r="M26">
        <f>COUNTIFS('2.8 Physiotherapists'!$D:$D,"Quality Recommendation",'2.8 Physiotherapists'!$G:$G,"Not applicable")</f>
        <v>0</v>
      </c>
      <c r="N26">
        <f>COUNTIFS('2.8 Physiotherapists'!$D:$D,"Minimum Standard",'2.8 Physiotherapists'!$L:$L,"*Blue*")</f>
        <v>0</v>
      </c>
      <c r="O26">
        <f>COUNTIFS('2.8 Physiotherapists'!$D:$D,"Minimum Standard",'2.8 Physiotherapists'!$L:$L,"*Green*")</f>
        <v>0</v>
      </c>
      <c r="P26">
        <f>COUNTIFS('2.8 Physiotherapists'!$D:$D,"Minimum Standard",'2.8 Physiotherapists'!$L:$L,"*Amber*")</f>
        <v>0</v>
      </c>
      <c r="Q26">
        <f>COUNTIFS('2.8 Physiotherapists'!$D:$D,"Minimum Standard",'2.8 Physiotherapists'!$L:$L,"*Red*")</f>
        <v>0</v>
      </c>
      <c r="R26">
        <f>COUNTIFS('2.8 Physiotherapists'!$D:$D,"Minimum Standard",'2.8 Physiotherapists'!$L:$L,"*Grey*")</f>
        <v>0</v>
      </c>
      <c r="S26">
        <f>COUNTIFS('2.8 Physiotherapists'!$D:$D,"Minimum Standard",'2.8 Physiotherapists'!$L:$L,"*Black*")</f>
        <v>9</v>
      </c>
      <c r="T26">
        <f>COUNTIFS('2.8 Physiotherapists'!$D:$D,"Quality Recommendation",'2.8 Physiotherapists'!$L:$L,"*Blue*")</f>
        <v>0</v>
      </c>
      <c r="U26">
        <f>COUNTIFS('2.8 Physiotherapists'!$D:$D,"Quality Recommendation",'2.8 Physiotherapists'!$L:$L,"*Green*")</f>
        <v>0</v>
      </c>
      <c r="V26">
        <f>COUNTIFS('2.8 Physiotherapists'!$D:$D,"Quality Recommendation",'2.8 Physiotherapists'!$L:$L,"*Amber*")</f>
        <v>0</v>
      </c>
      <c r="W26">
        <f>COUNTIFS('2.8 Physiotherapists'!$D:$D,"Quality Recommendation",'2.8 Physiotherapists'!$L:$L,"*Red*")</f>
        <v>0</v>
      </c>
      <c r="X26">
        <f>COUNTIFS('2.8 Physiotherapists'!$D:$D,"Quality Recommendation",'2.8 Physiotherapists'!$L:$L,"*Grey*")</f>
        <v>0</v>
      </c>
      <c r="Y26">
        <f>COUNTIFS('2.8 Physiotherapists'!$D:$D,"Quality Recommendation",'2.8 Physiotherapists'!$L:$L,"*Black*")</f>
        <v>9</v>
      </c>
      <c r="Z26">
        <f t="shared" si="0"/>
        <v>0</v>
      </c>
      <c r="AA26">
        <f t="shared" si="1"/>
        <v>0</v>
      </c>
    </row>
    <row r="27" spans="1:27" x14ac:dyDescent="0.35">
      <c r="A27" t="s">
        <v>2099</v>
      </c>
      <c r="B27">
        <f>COUNTIF('2.9 Dietitians'!$D:$D,"Minimum Standard")</f>
        <v>9</v>
      </c>
      <c r="C27">
        <f>COUNTIF('2.9 Dietitians'!$D:$D,"Quality Recommendation")</f>
        <v>5</v>
      </c>
      <c r="D27">
        <f>COUNTIFS('2.9 Dietitians'!$D:$D,"Minimum Standard",'2.9 Dietitians'!$G:$G,"Met")</f>
        <v>0</v>
      </c>
      <c r="E27">
        <f>COUNTIFS('2.9 Dietitians'!$D:$D,"Minimum Standard",'2.9 Dietitians'!$G:$G,"Partially compliant")</f>
        <v>0</v>
      </c>
      <c r="F27">
        <f>COUNTIFS('2.9 Dietitians'!$D:$D,"Minimum Standard",'2.9 Dietitians'!$G:$G,"Not met")</f>
        <v>0</v>
      </c>
      <c r="G27">
        <f>COUNTIFS('2.9 Dietitians'!$D:$D,"Minimum Standard",'2.9 Dietitians'!$G:$G,"Not assessed")</f>
        <v>9</v>
      </c>
      <c r="H27">
        <f>COUNTIFS('2.9 Dietitians'!$D:$D,"Minimum Standard",'2.9 Dietitians'!$G:$G,"Not applicable")</f>
        <v>0</v>
      </c>
      <c r="I27">
        <f>COUNTIFS('2.9 Dietitians'!$D:$D,"Quality Recommendation",'2.9 Dietitians'!$G:$G,"Achieved")</f>
        <v>0</v>
      </c>
      <c r="J27">
        <f>COUNTIFS('2.9 Dietitians'!$D:$D,"Quality Recommendation",'2.9 Dietitians'!$G:$G,"Partially achieved")</f>
        <v>0</v>
      </c>
      <c r="K27">
        <f>COUNTIFS('2.9 Dietitians'!$D:$D,"Quality Recommendation",'2.9 Dietitians'!$G:$G,"Not yet achieved")</f>
        <v>0</v>
      </c>
      <c r="L27">
        <f>COUNTIFS('2.9 Dietitians'!$D:$D,"Quality Recommendation",'2.9 Dietitians'!$G:$G,"Not assessed")</f>
        <v>5</v>
      </c>
      <c r="M27">
        <f>COUNTIFS('2.9 Dietitians'!$D:$D,"Quality Recommendation",'2.9 Dietitians'!$G:$G,"Not applicable")</f>
        <v>0</v>
      </c>
      <c r="N27">
        <f>COUNTIFS('2.9 Dietitians'!$D:$D,"Minimum Standard",'2.9 Dietitians'!$L:$L,"*Blue*")</f>
        <v>0</v>
      </c>
      <c r="O27">
        <f>COUNTIFS('2.9 Dietitians'!$D:$D,"Minimum Standard",'2.9 Dietitians'!$L:$L,"*Green*")</f>
        <v>0</v>
      </c>
      <c r="P27">
        <f>COUNTIFS('2.9 Dietitians'!$D:$D,"Minimum Standard",'2.9 Dietitians'!$L:$L,"*Amber*")</f>
        <v>0</v>
      </c>
      <c r="Q27">
        <f>COUNTIFS('2.9 Dietitians'!$D:$D,"Minimum Standard",'2.9 Dietitians'!$L:$L,"*Red*")</f>
        <v>0</v>
      </c>
      <c r="R27">
        <f>COUNTIFS('2.9 Dietitians'!$D:$D,"Minimum Standard",'2.9 Dietitians'!$L:$L,"*Grey*")</f>
        <v>0</v>
      </c>
      <c r="S27">
        <f>COUNTIFS('2.9 Dietitians'!$D:$D,"Minimum Standard",'2.9 Dietitians'!$L:$L,"*Black*")</f>
        <v>9</v>
      </c>
      <c r="T27">
        <f>COUNTIFS('2.9 Dietitians'!$D:$D,"Quality Recommendation",'2.9 Dietitians'!$L:$L,"*Blue*")</f>
        <v>0</v>
      </c>
      <c r="U27">
        <f>COUNTIFS('2.9 Dietitians'!$D:$D,"Quality Recommendation",'2.9 Dietitians'!$L:$L,"*Green*")</f>
        <v>0</v>
      </c>
      <c r="V27">
        <f>COUNTIFS('2.9 Dietitians'!$D:$D,"Quality Recommendation",'2.9 Dietitians'!$L:$L,"*Amber*")</f>
        <v>0</v>
      </c>
      <c r="W27">
        <f>COUNTIFS('2.9 Dietitians'!$D:$D,"Quality Recommendation",'2.9 Dietitians'!$L:$L,"*Red*")</f>
        <v>0</v>
      </c>
      <c r="X27">
        <f>COUNTIFS('2.9 Dietitians'!$D:$D,"Quality Recommendation",'2.9 Dietitians'!$L:$L,"*Grey*")</f>
        <v>0</v>
      </c>
      <c r="Y27">
        <f>COUNTIFS('2.9 Dietitians'!$D:$D,"Quality Recommendation",'2.9 Dietitians'!$L:$L,"*Black*")</f>
        <v>5</v>
      </c>
      <c r="Z27">
        <f t="shared" si="0"/>
        <v>0</v>
      </c>
      <c r="AA27">
        <f t="shared" si="1"/>
        <v>0</v>
      </c>
    </row>
    <row r="28" spans="1:27" x14ac:dyDescent="0.35">
      <c r="A28" t="s">
        <v>2100</v>
      </c>
      <c r="B28">
        <f>COUNTIF('2.10 Speech &amp; Language Therapis'!$D:$D,"Minimum Standard")</f>
        <v>10</v>
      </c>
      <c r="C28">
        <f>COUNTIF('2.10 Speech &amp; Language Therapis'!$D:$D,"Quality Recommendation")</f>
        <v>5</v>
      </c>
      <c r="D28">
        <f>COUNTIFS('2.10 Speech &amp; Language Therapis'!$D:$D,"Minimum Standard",'2.10 Speech &amp; Language Therapis'!$G:$G,"Met")</f>
        <v>0</v>
      </c>
      <c r="E28">
        <f>COUNTIFS('2.10 Speech &amp; Language Therapis'!$D:$D,"Minimum Standard",'2.10 Speech &amp; Language Therapis'!$G:$G,"Partially compliant")</f>
        <v>0</v>
      </c>
      <c r="F28">
        <f>COUNTIFS('2.10 Speech &amp; Language Therapis'!$D:$D,"Minimum Standard",'2.10 Speech &amp; Language Therapis'!$G:$G,"Not met")</f>
        <v>0</v>
      </c>
      <c r="G28">
        <f>COUNTIFS('2.10 Speech &amp; Language Therapis'!$D:$D,"Minimum Standard",'2.10 Speech &amp; Language Therapis'!$G:$G,"Not assessed")</f>
        <v>10</v>
      </c>
      <c r="H28">
        <f>COUNTIFS('2.10 Speech &amp; Language Therapis'!$D:$D,"Minimum Standard",'2.10 Speech &amp; Language Therapis'!$G:$G,"Not applicable")</f>
        <v>0</v>
      </c>
      <c r="I28">
        <f>COUNTIFS('2.10 Speech &amp; Language Therapis'!$D:$D,"Quality Recommendation",'2.10 Speech &amp; Language Therapis'!$G:$G,"Achieved")</f>
        <v>0</v>
      </c>
      <c r="J28">
        <f>COUNTIFS('2.10 Speech &amp; Language Therapis'!$D:$D,"Quality Recommendation",'2.10 Speech &amp; Language Therapis'!$G:$G,"Partially achieved")</f>
        <v>0</v>
      </c>
      <c r="K28">
        <f>COUNTIFS('2.10 Speech &amp; Language Therapis'!$D:$D,"Quality Recommendation",'2.10 Speech &amp; Language Therapis'!$G:$G,"Not yet achieved")</f>
        <v>0</v>
      </c>
      <c r="L28">
        <f>COUNTIFS('2.10 Speech &amp; Language Therapis'!$D:$D,"Quality Recommendation",'2.10 Speech &amp; Language Therapis'!$G:$G,"Not assessed")</f>
        <v>5</v>
      </c>
      <c r="M28">
        <f>COUNTIFS('2.10 Speech &amp; Language Therapis'!$D:$D,"Quality Recommendation",'2.10 Speech &amp; Language Therapis'!$G:$G,"Not applicable")</f>
        <v>0</v>
      </c>
      <c r="N28">
        <f>COUNTIFS('2.10 Speech &amp; Language Therapis'!$D:$D,"Minimum Standard",'2.10 Speech &amp; Language Therapis'!$L:$L,"*Blue*")</f>
        <v>0</v>
      </c>
      <c r="O28">
        <f>COUNTIFS('2.10 Speech &amp; Language Therapis'!$D:$D,"Minimum Standard",'2.10 Speech &amp; Language Therapis'!$L:$L,"*Green*")</f>
        <v>0</v>
      </c>
      <c r="P28">
        <f>COUNTIFS('2.10 Speech &amp; Language Therapis'!$D:$D,"Minimum Standard",'2.10 Speech &amp; Language Therapis'!$L:$L,"*Amber*")</f>
        <v>0</v>
      </c>
      <c r="Q28">
        <f>COUNTIFS('2.10 Speech &amp; Language Therapis'!$D:$D,"Minimum Standard",'2.10 Speech &amp; Language Therapis'!$L:$L,"*Red*")</f>
        <v>0</v>
      </c>
      <c r="R28">
        <f>COUNTIFS('2.10 Speech &amp; Language Therapis'!$D:$D,"Minimum Standard",'2.10 Speech &amp; Language Therapis'!$L:$L,"*Grey*")</f>
        <v>0</v>
      </c>
      <c r="S28">
        <f>COUNTIFS('2.10 Speech &amp; Language Therapis'!$D:$D,"Minimum Standard",'2.10 Speech &amp; Language Therapis'!$L:$L,"*Black*")</f>
        <v>10</v>
      </c>
      <c r="T28">
        <f>COUNTIFS('2.10 Speech &amp; Language Therapis'!$D:$D,"Quality Recommendation",'2.10 Speech &amp; Language Therapis'!$L:$L,"*Blue*")</f>
        <v>0</v>
      </c>
      <c r="U28">
        <f>COUNTIFS('2.10 Speech &amp; Language Therapis'!$D:$D,"Quality Recommendation",'2.10 Speech &amp; Language Therapis'!$L:$L,"*Green*")</f>
        <v>0</v>
      </c>
      <c r="V28">
        <f>COUNTIFS('2.10 Speech &amp; Language Therapis'!$D:$D,"Quality Recommendation",'2.10 Speech &amp; Language Therapis'!$L:$L,"*Amber*")</f>
        <v>0</v>
      </c>
      <c r="W28">
        <f>COUNTIFS('2.10 Speech &amp; Language Therapis'!$D:$D,"Quality Recommendation",'2.10 Speech &amp; Language Therapis'!$L:$L,"*Red*")</f>
        <v>0</v>
      </c>
      <c r="X28">
        <f>COUNTIFS('2.10 Speech &amp; Language Therapis'!$D:$D,"Quality Recommendation",'2.10 Speech &amp; Language Therapis'!$L:$L,"*Grey*")</f>
        <v>0</v>
      </c>
      <c r="Y28">
        <f>COUNTIFS('2.10 Speech &amp; Language Therapis'!$D:$D,"Quality Recommendation",'2.10 Speech &amp; Language Therapis'!$L:$L,"*Black*")</f>
        <v>5</v>
      </c>
      <c r="Z28">
        <f t="shared" si="0"/>
        <v>0</v>
      </c>
      <c r="AA28">
        <f t="shared" si="1"/>
        <v>0</v>
      </c>
    </row>
    <row r="29" spans="1:27" x14ac:dyDescent="0.35">
      <c r="A29" t="s">
        <v>2101</v>
      </c>
      <c r="B29">
        <f>COUNTIF('2.11 Occupational Therapy'!$D:$D,"Minimum Standard")</f>
        <v>7</v>
      </c>
      <c r="C29">
        <f>COUNTIF('2.11 Occupational Therapy'!$D:$D,"Quality Recommendation")</f>
        <v>6</v>
      </c>
      <c r="D29">
        <f>COUNTIFS('2.11 Occupational Therapy'!$D:$D,"Minimum Standard",'2.11 Occupational Therapy'!$G:$G,"Met")</f>
        <v>0</v>
      </c>
      <c r="E29">
        <f>COUNTIFS('2.11 Occupational Therapy'!$D:$D,"Minimum Standard",'2.11 Occupational Therapy'!$G:$G,"Partially compliant")</f>
        <v>0</v>
      </c>
      <c r="F29">
        <f>COUNTIFS('2.11 Occupational Therapy'!$D:$D,"Minimum Standard",'2.11 Occupational Therapy'!$G:$G,"Not met")</f>
        <v>0</v>
      </c>
      <c r="G29">
        <f>COUNTIFS('2.11 Occupational Therapy'!$D:$D,"Minimum Standard",'2.11 Occupational Therapy'!$G:$G,"Not assessed")</f>
        <v>7</v>
      </c>
      <c r="H29">
        <f>COUNTIFS('2.11 Occupational Therapy'!$D:$D,"Minimum Standard",'2.11 Occupational Therapy'!$G:$G,"Not applicable")</f>
        <v>0</v>
      </c>
      <c r="I29">
        <f>COUNTIFS('2.11 Occupational Therapy'!$D:$D,"Quality Recommendation",'2.11 Occupational Therapy'!$G:$G,"Achieved")</f>
        <v>0</v>
      </c>
      <c r="J29">
        <f>COUNTIFS('2.11 Occupational Therapy'!$D:$D,"Quality Recommendation",'2.11 Occupational Therapy'!$G:$G,"Partially achieved")</f>
        <v>0</v>
      </c>
      <c r="K29">
        <f>COUNTIFS('2.11 Occupational Therapy'!$D:$D,"Quality Recommendation",'2.11 Occupational Therapy'!$G:$G,"Not yet achieved")</f>
        <v>0</v>
      </c>
      <c r="L29">
        <f>COUNTIFS('2.11 Occupational Therapy'!$D:$D,"Quality Recommendation",'2.11 Occupational Therapy'!$G:$G,"Not assessed")</f>
        <v>6</v>
      </c>
      <c r="M29">
        <f>COUNTIFS('2.11 Occupational Therapy'!$D:$D,"Quality Recommendation",'2.11 Occupational Therapy'!$G:$G,"Not applicable")</f>
        <v>0</v>
      </c>
      <c r="N29">
        <f>COUNTIFS('2.11 Occupational Therapy'!$D:$D,"Minimum Standard",'2.11 Occupational Therapy'!$L:$L,"*Blue*")</f>
        <v>0</v>
      </c>
      <c r="O29">
        <f>COUNTIFS('2.11 Occupational Therapy'!$D:$D,"Minimum Standard",'2.11 Occupational Therapy'!$L:$L,"*Green*")</f>
        <v>0</v>
      </c>
      <c r="P29">
        <f>COUNTIFS('2.11 Occupational Therapy'!$D:$D,"Minimum Standard",'2.11 Occupational Therapy'!$L:$L,"*Amber*")</f>
        <v>0</v>
      </c>
      <c r="Q29">
        <f>COUNTIFS('2.11 Occupational Therapy'!$D:$D,"Minimum Standard",'2.11 Occupational Therapy'!$L:$L,"*Red*")</f>
        <v>0</v>
      </c>
      <c r="R29">
        <f>COUNTIFS('2.11 Occupational Therapy'!$D:$D,"Minimum Standard",'2.11 Occupational Therapy'!$L:$L,"*Grey*")</f>
        <v>0</v>
      </c>
      <c r="S29">
        <f>COUNTIFS('2.11 Occupational Therapy'!$D:$D,"Minimum Standard",'2.11 Occupational Therapy'!$L:$L,"*Black*")</f>
        <v>7</v>
      </c>
      <c r="T29">
        <f>COUNTIFS('2.11 Occupational Therapy'!$D:$D,"Quality Recommendation",'2.11 Occupational Therapy'!$L:$L,"*Blue*")</f>
        <v>0</v>
      </c>
      <c r="U29">
        <f>COUNTIFS('2.11 Occupational Therapy'!$D:$D,"Quality Recommendation",'2.11 Occupational Therapy'!$L:$L,"*Green*")</f>
        <v>0</v>
      </c>
      <c r="V29">
        <f>COUNTIFS('2.11 Occupational Therapy'!$D:$D,"Quality Recommendation",'2.11 Occupational Therapy'!$L:$L,"*Amber*")</f>
        <v>0</v>
      </c>
      <c r="W29">
        <f>COUNTIFS('2.11 Occupational Therapy'!$D:$D,"Quality Recommendation",'2.11 Occupational Therapy'!$L:$L,"*Red*")</f>
        <v>0</v>
      </c>
      <c r="X29">
        <f>COUNTIFS('2.11 Occupational Therapy'!$D:$D,"Quality Recommendation",'2.11 Occupational Therapy'!$L:$L,"*Grey*")</f>
        <v>0</v>
      </c>
      <c r="Y29">
        <f>COUNTIFS('2.11 Occupational Therapy'!$D:$D,"Quality Recommendation",'2.11 Occupational Therapy'!$L:$L,"*Black*")</f>
        <v>6</v>
      </c>
      <c r="Z29">
        <f t="shared" si="0"/>
        <v>0</v>
      </c>
      <c r="AA29">
        <f t="shared" si="1"/>
        <v>0</v>
      </c>
    </row>
    <row r="30" spans="1:27" x14ac:dyDescent="0.35">
      <c r="A30" t="s">
        <v>2102</v>
      </c>
      <c r="B30">
        <f>COUNTIF('2.12 Practitioner Psychologists'!$D:$D,"Minimum Standard")</f>
        <v>5</v>
      </c>
      <c r="C30">
        <f>COUNTIF('2.12 Practitioner Psychologists'!$D:$D,"Quality Recommendation")</f>
        <v>11</v>
      </c>
      <c r="D30">
        <f>COUNTIFS('2.12 Practitioner Psychologists'!$D:$D,"Minimum Standard",'2.12 Practitioner Psychologists'!$G:$G,"Met")</f>
        <v>0</v>
      </c>
      <c r="E30">
        <f>COUNTIFS('2.12 Practitioner Psychologists'!$D:$D,"Minimum Standard",'2.12 Practitioner Psychologists'!$G:$G,"Partially compliant")</f>
        <v>0</v>
      </c>
      <c r="F30">
        <f>COUNTIFS('2.12 Practitioner Psychologists'!$D:$D,"Minimum Standard",'2.12 Practitioner Psychologists'!$G:$G,"Not met")</f>
        <v>0</v>
      </c>
      <c r="G30">
        <f>COUNTIFS('2.12 Practitioner Psychologists'!$D:$D,"Minimum Standard",'2.12 Practitioner Psychologists'!$G:$G,"Not assessed")</f>
        <v>5</v>
      </c>
      <c r="H30">
        <f>COUNTIFS('2.12 Practitioner Psychologists'!$D:$D,"Minimum Standard",'2.12 Practitioner Psychologists'!$G:$G,"Not applicable")</f>
        <v>0</v>
      </c>
      <c r="I30">
        <f>COUNTIFS('2.12 Practitioner Psychologists'!$D:$D,"Quality Recommendation",'2.12 Practitioner Psychologists'!$G:$G,"Achieved")</f>
        <v>0</v>
      </c>
      <c r="J30">
        <f>COUNTIFS('2.12 Practitioner Psychologists'!$D:$D,"Quality Recommendation",'2.12 Practitioner Psychologists'!$G:$G,"Partially achieved")</f>
        <v>0</v>
      </c>
      <c r="K30">
        <f>COUNTIFS('2.12 Practitioner Psychologists'!$D:$D,"Quality Recommendation",'2.12 Practitioner Psychologists'!$G:$G,"Not yet achieved")</f>
        <v>0</v>
      </c>
      <c r="L30">
        <f>COUNTIFS('2.12 Practitioner Psychologists'!$D:$D,"Quality Recommendation",'2.12 Practitioner Psychologists'!$G:$G,"Not assessed")</f>
        <v>11</v>
      </c>
      <c r="M30">
        <f>COUNTIFS('2.12 Practitioner Psychologists'!$D:$D,"Quality Recommendation",'2.12 Practitioner Psychologists'!$G:$G,"Not applicable")</f>
        <v>0</v>
      </c>
      <c r="N30">
        <f>COUNTIFS('2.12 Practitioner Psychologists'!$D:$D,"Minimum Standard",'2.12 Practitioner Psychologists'!$L:$L,"*Blue*")</f>
        <v>0</v>
      </c>
      <c r="O30">
        <f>COUNTIFS('2.12 Practitioner Psychologists'!$D:$D,"Minimum Standard",'2.12 Practitioner Psychologists'!$L:$L,"*Green*")</f>
        <v>0</v>
      </c>
      <c r="P30">
        <f>COUNTIFS('2.12 Practitioner Psychologists'!$D:$D,"Minimum Standard",'2.12 Practitioner Psychologists'!$L:$L,"*Amber*")</f>
        <v>0</v>
      </c>
      <c r="Q30">
        <f>COUNTIFS('2.12 Practitioner Psychologists'!$D:$D,"Minimum Standard",'2.12 Practitioner Psychologists'!$L:$L,"*Red*")</f>
        <v>0</v>
      </c>
      <c r="R30">
        <f>COUNTIFS('2.12 Practitioner Psychologists'!$D:$D,"Minimum Standard",'2.12 Practitioner Psychologists'!$L:$L,"*Grey*")</f>
        <v>0</v>
      </c>
      <c r="S30">
        <f>COUNTIFS('2.12 Practitioner Psychologists'!$D:$D,"Minimum Standard",'2.12 Practitioner Psychologists'!$L:$L,"*Black*")</f>
        <v>5</v>
      </c>
      <c r="T30">
        <f>COUNTIFS('2.12 Practitioner Psychologists'!$D:$D,"Quality Recommendation",'2.12 Practitioner Psychologists'!$L:$L,"*Blue*")</f>
        <v>0</v>
      </c>
      <c r="U30">
        <f>COUNTIFS('2.12 Practitioner Psychologists'!$D:$D,"Quality Recommendation",'2.12 Practitioner Psychologists'!$L:$L,"*Green*")</f>
        <v>0</v>
      </c>
      <c r="V30">
        <f>COUNTIFS('2.12 Practitioner Psychologists'!$D:$D,"Quality Recommendation",'2.12 Practitioner Psychologists'!$L:$L,"*Amber*")</f>
        <v>0</v>
      </c>
      <c r="W30">
        <f>COUNTIFS('2.12 Practitioner Psychologists'!$D:$D,"Quality Recommendation",'2.12 Practitioner Psychologists'!$L:$L,"*Red*")</f>
        <v>0</v>
      </c>
      <c r="X30">
        <f>COUNTIFS('2.12 Practitioner Psychologists'!$D:$D,"Quality Recommendation",'2.12 Practitioner Psychologists'!$L:$L,"*Grey*")</f>
        <v>0</v>
      </c>
      <c r="Y30">
        <f>COUNTIFS('2.12 Practitioner Psychologists'!$D:$D,"Quality Recommendation",'2.12 Practitioner Psychologists'!$L:$L,"*Black*")</f>
        <v>11</v>
      </c>
      <c r="Z30">
        <f t="shared" si="0"/>
        <v>0</v>
      </c>
      <c r="AA30">
        <f t="shared" si="1"/>
        <v>0</v>
      </c>
    </row>
    <row r="31" spans="1:27" x14ac:dyDescent="0.35">
      <c r="A31" t="s">
        <v>2103</v>
      </c>
      <c r="B31">
        <f>COUNTIF('2.13 Healthcare Scientists Spec'!$D:$D,"Minimum Standard")</f>
        <v>4</v>
      </c>
      <c r="C31">
        <f>COUNTIF('2.13 Healthcare Scientists Spec'!$D:$D,"Quality Recommendation")</f>
        <v>11</v>
      </c>
      <c r="D31">
        <f>COUNTIFS('2.13 Healthcare Scientists Spec'!$D:$D,"Minimum Standard",'2.13 Healthcare Scientists Spec'!$G:$G,"Met")</f>
        <v>0</v>
      </c>
      <c r="E31">
        <f>COUNTIFS('2.13 Healthcare Scientists Spec'!$D:$D,"Minimum Standard",'2.13 Healthcare Scientists Spec'!$G:$G,"Partially compliant")</f>
        <v>0</v>
      </c>
      <c r="F31">
        <f>COUNTIFS('2.13 Healthcare Scientists Spec'!$D:$D,"Minimum Standard",'2.13 Healthcare Scientists Spec'!$G:$G,"Not met")</f>
        <v>0</v>
      </c>
      <c r="G31">
        <f>COUNTIFS('2.13 Healthcare Scientists Spec'!$D:$D,"Minimum Standard",'2.13 Healthcare Scientists Spec'!$G:$G,"Not assessed")</f>
        <v>4</v>
      </c>
      <c r="H31">
        <f>COUNTIFS('2.13 Healthcare Scientists Spec'!$D:$D,"Minimum Standard",'2.13 Healthcare Scientists Spec'!$G:$G,"Not applicable")</f>
        <v>0</v>
      </c>
      <c r="I31">
        <f>COUNTIFS('2.13 Healthcare Scientists Spec'!$D:$D,"Quality Recommendation",'2.13 Healthcare Scientists Spec'!$G:$G,"Achieved")</f>
        <v>0</v>
      </c>
      <c r="J31">
        <f>COUNTIFS('2.13 Healthcare Scientists Spec'!$D:$D,"Quality Recommendation",'2.13 Healthcare Scientists Spec'!$G:$G,"Partially achieved")</f>
        <v>0</v>
      </c>
      <c r="K31">
        <f>COUNTIFS('2.13 Healthcare Scientists Spec'!$D:$D,"Quality Recommendation",'2.13 Healthcare Scientists Spec'!$G:$G,"Not yet achieved")</f>
        <v>0</v>
      </c>
      <c r="L31">
        <f>COUNTIFS('2.13 Healthcare Scientists Spec'!$D:$D,"Quality Recommendation",'2.13 Healthcare Scientists Spec'!$G:$G,"Not assessed")</f>
        <v>11</v>
      </c>
      <c r="M31">
        <f>COUNTIFS('2.13 Healthcare Scientists Spec'!$D:$D,"Quality Recommendation",'2.13 Healthcare Scientists Spec'!$G:$G,"Not applicable")</f>
        <v>0</v>
      </c>
      <c r="N31">
        <f>COUNTIFS('2.13 Healthcare Scientists Spec'!$D:$D,"Minimum Standard",'2.13 Healthcare Scientists Spec'!$L:$L,"*Blue*")</f>
        <v>0</v>
      </c>
      <c r="O31">
        <f>COUNTIFS('2.13 Healthcare Scientists Spec'!$D:$D,"Minimum Standard",'2.13 Healthcare Scientists Spec'!$L:$L,"*Green*")</f>
        <v>0</v>
      </c>
      <c r="P31">
        <f>COUNTIFS('2.13 Healthcare Scientists Spec'!$D:$D,"Minimum Standard",'2.13 Healthcare Scientists Spec'!$L:$L,"*Amber*")</f>
        <v>0</v>
      </c>
      <c r="Q31">
        <f>COUNTIFS('2.13 Healthcare Scientists Spec'!$D:$D,"Minimum Standard",'2.13 Healthcare Scientists Spec'!$L:$L,"*Red*")</f>
        <v>0</v>
      </c>
      <c r="R31">
        <f>COUNTIFS('2.13 Healthcare Scientists Spec'!$D:$D,"Minimum Standard",'2.13 Healthcare Scientists Spec'!$L:$L,"*Grey*")</f>
        <v>0</v>
      </c>
      <c r="S31">
        <f>COUNTIFS('2.13 Healthcare Scientists Spec'!$D:$D,"Minimum Standard",'2.13 Healthcare Scientists Spec'!$L:$L,"*Black*")</f>
        <v>4</v>
      </c>
      <c r="T31">
        <f>COUNTIFS('2.13 Healthcare Scientists Spec'!$D:$D,"Quality Recommendation",'2.13 Healthcare Scientists Spec'!$L:$L,"*Blue*")</f>
        <v>0</v>
      </c>
      <c r="U31">
        <f>COUNTIFS('2.13 Healthcare Scientists Spec'!$D:$D,"Quality Recommendation",'2.13 Healthcare Scientists Spec'!$L:$L,"*Green*")</f>
        <v>0</v>
      </c>
      <c r="V31">
        <f>COUNTIFS('2.13 Healthcare Scientists Spec'!$D:$D,"Quality Recommendation",'2.13 Healthcare Scientists Spec'!$L:$L,"*Amber*")</f>
        <v>0</v>
      </c>
      <c r="W31">
        <f>COUNTIFS('2.13 Healthcare Scientists Spec'!$D:$D,"Quality Recommendation",'2.13 Healthcare Scientists Spec'!$L:$L,"*Red*")</f>
        <v>0</v>
      </c>
      <c r="X31">
        <f>COUNTIFS('2.13 Healthcare Scientists Spec'!$D:$D,"Quality Recommendation",'2.13 Healthcare Scientists Spec'!$L:$L,"*Grey*")</f>
        <v>0</v>
      </c>
      <c r="Y31">
        <f>COUNTIFS('2.13 Healthcare Scientists Spec'!$D:$D,"Quality Recommendation",'2.13 Healthcare Scientists Spec'!$L:$L,"*Black*")</f>
        <v>11</v>
      </c>
      <c r="Z31">
        <f t="shared" si="0"/>
        <v>0</v>
      </c>
      <c r="AA31">
        <f t="shared" si="1"/>
        <v>0</v>
      </c>
    </row>
    <row r="32" spans="1:27" x14ac:dyDescent="0.35">
      <c r="A32" t="s">
        <v>2104</v>
      </c>
      <c r="B32">
        <f>COUNTIF('2.14 Support Staff'!$D:$D,"Minimum Standard")</f>
        <v>9</v>
      </c>
      <c r="C32">
        <f>COUNTIF('2.14 Support Staff'!$D:$D,"Quality Recommendation")</f>
        <v>9</v>
      </c>
      <c r="D32">
        <f>COUNTIFS('2.14 Support Staff'!$D:$D,"Minimum Standard",'2.14 Support Staff'!$G:$G,"Met")</f>
        <v>0</v>
      </c>
      <c r="E32">
        <f>COUNTIFS('2.14 Support Staff'!$D:$D,"Minimum Standard",'2.14 Support Staff'!$G:$G,"Partially compliant")</f>
        <v>0</v>
      </c>
      <c r="F32">
        <f>COUNTIFS('2.14 Support Staff'!$D:$D,"Minimum Standard",'2.14 Support Staff'!$G:$G,"Not met")</f>
        <v>0</v>
      </c>
      <c r="G32">
        <f>COUNTIFS('2.14 Support Staff'!$D:$D,"Minimum Standard",'2.14 Support Staff'!$G:$G,"Not assessed")</f>
        <v>9</v>
      </c>
      <c r="H32">
        <f>COUNTIFS('2.14 Support Staff'!$D:$D,"Minimum Standard",'2.14 Support Staff'!$G:$G,"Not applicable")</f>
        <v>0</v>
      </c>
      <c r="I32">
        <f>COUNTIFS('2.14 Support Staff'!$D:$D,"Quality Recommendation",'2.14 Support Staff'!$G:$G,"Achieved")</f>
        <v>0</v>
      </c>
      <c r="J32">
        <f>COUNTIFS('2.14 Support Staff'!$D:$D,"Quality Recommendation",'2.14 Support Staff'!$G:$G,"Partially achieved")</f>
        <v>0</v>
      </c>
      <c r="K32">
        <f>COUNTIFS('2.14 Support Staff'!$D:$D,"Quality Recommendation",'2.14 Support Staff'!$G:$G,"Not yet achieved")</f>
        <v>0</v>
      </c>
      <c r="L32">
        <f>COUNTIFS('2.14 Support Staff'!$D:$D,"Quality Recommendation",'2.14 Support Staff'!$G:$G,"Not assessed")</f>
        <v>9</v>
      </c>
      <c r="M32">
        <f>COUNTIFS('2.14 Support Staff'!$D:$D,"Quality Recommendation",'2.14 Support Staff'!$G:$G,"Not applicable")</f>
        <v>0</v>
      </c>
      <c r="N32">
        <f>COUNTIFS('2.14 Support Staff'!$D:$D,"Minimum Standard",'2.14 Support Staff'!$L:$L,"*Blue*")</f>
        <v>0</v>
      </c>
      <c r="O32">
        <f>COUNTIFS('2.14 Support Staff'!$D:$D,"Minimum Standard",'2.14 Support Staff'!$L:$L,"*Green*")</f>
        <v>0</v>
      </c>
      <c r="P32">
        <f>COUNTIFS('2.14 Support Staff'!$D:$D,"Minimum Standard",'2.14 Support Staff'!$L:$L,"*Amber*")</f>
        <v>0</v>
      </c>
      <c r="Q32">
        <f>COUNTIFS('2.14 Support Staff'!$D:$D,"Minimum Standard",'2.14 Support Staff'!$L:$L,"*Red*")</f>
        <v>0</v>
      </c>
      <c r="R32">
        <f>COUNTIFS('2.14 Support Staff'!$D:$D,"Minimum Standard",'2.14 Support Staff'!$L:$L,"*Grey*")</f>
        <v>0</v>
      </c>
      <c r="S32">
        <f>COUNTIFS('2.14 Support Staff'!$D:$D,"Minimum Standard",'2.14 Support Staff'!$L:$L,"*Black*")</f>
        <v>9</v>
      </c>
      <c r="T32">
        <f>COUNTIFS('2.14 Support Staff'!$D:$D,"Quality Recommendation",'2.14 Support Staff'!$L:$L,"*Blue*")</f>
        <v>0</v>
      </c>
      <c r="U32">
        <f>COUNTIFS('2.14 Support Staff'!$D:$D,"Quality Recommendation",'2.14 Support Staff'!$L:$L,"*Green*")</f>
        <v>0</v>
      </c>
      <c r="V32">
        <f>COUNTIFS('2.14 Support Staff'!$D:$D,"Quality Recommendation",'2.14 Support Staff'!$L:$L,"*Amber*")</f>
        <v>0</v>
      </c>
      <c r="W32">
        <f>COUNTIFS('2.14 Support Staff'!$D:$D,"Quality Recommendation",'2.14 Support Staff'!$L:$L,"*Red*")</f>
        <v>0</v>
      </c>
      <c r="X32">
        <f>COUNTIFS('2.14 Support Staff'!$D:$D,"Quality Recommendation",'2.14 Support Staff'!$L:$L,"*Grey*")</f>
        <v>0</v>
      </c>
      <c r="Y32">
        <f>COUNTIFS('2.14 Support Staff'!$D:$D,"Quality Recommendation",'2.14 Support Staff'!$L:$L,"*Black*")</f>
        <v>9</v>
      </c>
      <c r="Z32">
        <f t="shared" si="0"/>
        <v>0</v>
      </c>
      <c r="AA32">
        <f t="shared" si="1"/>
        <v>0</v>
      </c>
    </row>
    <row r="33" spans="1:27" x14ac:dyDescent="0.35">
      <c r="A33" t="s">
        <v>2105</v>
      </c>
      <c r="B33">
        <f>COUNTIF('2.15 Induction, Return To Work '!$D:$D,"Minimum Standard")</f>
        <v>9</v>
      </c>
      <c r="C33">
        <f>COUNTIF('2.15 Induction, Return To Work '!$D:$D,"Quality Recommendation")</f>
        <v>3</v>
      </c>
      <c r="D33">
        <f>COUNTIFS('2.15 Induction, Return To Work '!$D:$D,"Minimum Standard",'2.15 Induction, Return To Work '!$G:$G,"Met")</f>
        <v>0</v>
      </c>
      <c r="E33">
        <f>COUNTIFS('2.15 Induction, Return To Work '!$D:$D,"Minimum Standard",'2.15 Induction, Return To Work '!$G:$G,"Partially compliant")</f>
        <v>0</v>
      </c>
      <c r="F33">
        <f>COUNTIFS('2.15 Induction, Return To Work '!$D:$D,"Minimum Standard",'2.15 Induction, Return To Work '!$G:$G,"Not met")</f>
        <v>0</v>
      </c>
      <c r="G33">
        <f>COUNTIFS('2.15 Induction, Return To Work '!$D:$D,"Minimum Standard",'2.15 Induction, Return To Work '!$G:$G,"Not assessed")</f>
        <v>9</v>
      </c>
      <c r="H33">
        <f>COUNTIFS('2.15 Induction, Return To Work '!$D:$D,"Minimum Standard",'2.15 Induction, Return To Work '!$G:$G,"Not applicable")</f>
        <v>0</v>
      </c>
      <c r="I33">
        <f>COUNTIFS('2.15 Induction, Return To Work '!$D:$D,"Quality Recommendation",'2.15 Induction, Return To Work '!$G:$G,"Achieved")</f>
        <v>0</v>
      </c>
      <c r="J33">
        <f>COUNTIFS('2.15 Induction, Return To Work '!$D:$D,"Quality Recommendation",'2.15 Induction, Return To Work '!$G:$G,"Partially achieved")</f>
        <v>0</v>
      </c>
      <c r="K33">
        <f>COUNTIFS('2.15 Induction, Return To Work '!$D:$D,"Quality Recommendation",'2.15 Induction, Return To Work '!$G:$G,"Not yet achieved")</f>
        <v>0</v>
      </c>
      <c r="L33">
        <f>COUNTIFS('2.15 Induction, Return To Work '!$D:$D,"Quality Recommendation",'2.15 Induction, Return To Work '!$G:$G,"Not assessed")</f>
        <v>3</v>
      </c>
      <c r="M33">
        <f>COUNTIFS('2.15 Induction, Return To Work '!$D:$D,"Quality Recommendation",'2.15 Induction, Return To Work '!$G:$G,"Not applicable")</f>
        <v>0</v>
      </c>
      <c r="N33">
        <f>COUNTIFS('2.15 Induction, Return To Work '!$D:$D,"Minimum Standard",'2.15 Induction, Return To Work '!$L:$L,"*Blue*")</f>
        <v>0</v>
      </c>
      <c r="O33">
        <f>COUNTIFS('2.15 Induction, Return To Work '!$D:$D,"Minimum Standard",'2.15 Induction, Return To Work '!$L:$L,"*Green*")</f>
        <v>0</v>
      </c>
      <c r="P33">
        <f>COUNTIFS('2.15 Induction, Return To Work '!$D:$D,"Minimum Standard",'2.15 Induction, Return To Work '!$L:$L,"*Amber*")</f>
        <v>0</v>
      </c>
      <c r="Q33">
        <f>COUNTIFS('2.15 Induction, Return To Work '!$D:$D,"Minimum Standard",'2.15 Induction, Return To Work '!$L:$L,"*Red*")</f>
        <v>0</v>
      </c>
      <c r="R33">
        <f>COUNTIFS('2.15 Induction, Return To Work '!$D:$D,"Minimum Standard",'2.15 Induction, Return To Work '!$L:$L,"*Grey*")</f>
        <v>0</v>
      </c>
      <c r="S33">
        <f>COUNTIFS('2.15 Induction, Return To Work '!$D:$D,"Minimum Standard",'2.15 Induction, Return To Work '!$L:$L,"*Black*")</f>
        <v>9</v>
      </c>
      <c r="T33">
        <f>COUNTIFS('2.15 Induction, Return To Work '!$D:$D,"Quality Recommendation",'2.15 Induction, Return To Work '!$L:$L,"*Blue*")</f>
        <v>0</v>
      </c>
      <c r="U33">
        <f>COUNTIFS('2.15 Induction, Return To Work '!$D:$D,"Quality Recommendation",'2.15 Induction, Return To Work '!$L:$L,"*Green*")</f>
        <v>0</v>
      </c>
      <c r="V33">
        <f>COUNTIFS('2.15 Induction, Return To Work '!$D:$D,"Quality Recommendation",'2.15 Induction, Return To Work '!$L:$L,"*Amber*")</f>
        <v>0</v>
      </c>
      <c r="W33">
        <f>COUNTIFS('2.15 Induction, Return To Work '!$D:$D,"Quality Recommendation",'2.15 Induction, Return To Work '!$L:$L,"*Red*")</f>
        <v>0</v>
      </c>
      <c r="X33">
        <f>COUNTIFS('2.15 Induction, Return To Work '!$D:$D,"Quality Recommendation",'2.15 Induction, Return To Work '!$L:$L,"*Grey*")</f>
        <v>0</v>
      </c>
      <c r="Y33">
        <f>COUNTIFS('2.15 Induction, Return To Work '!$D:$D,"Quality Recommendation",'2.15 Induction, Return To Work '!$L:$L,"*Black*")</f>
        <v>3</v>
      </c>
      <c r="Z33">
        <f t="shared" si="0"/>
        <v>0</v>
      </c>
      <c r="AA33">
        <f t="shared" si="1"/>
        <v>0</v>
      </c>
    </row>
    <row r="34" spans="1:27" x14ac:dyDescent="0.35">
      <c r="A34" t="s">
        <v>2106</v>
      </c>
      <c r="B34">
        <f>COUNTIF('2.16 Professional Development, '!$D:$D,"Minimum Standard")</f>
        <v>18</v>
      </c>
      <c r="C34">
        <f>COUNTIF('2.16 Professional Development, '!$D:$D,"Quality Recommendation")</f>
        <v>26</v>
      </c>
      <c r="D34">
        <f>COUNTIFS('2.16 Professional Development, '!$D:$D,"Minimum Standard",'2.16 Professional Development, '!$G:$G,"Met")</f>
        <v>0</v>
      </c>
      <c r="E34">
        <f>COUNTIFS('2.16 Professional Development, '!$D:$D,"Minimum Standard",'2.16 Professional Development, '!$G:$G,"Partially compliant")</f>
        <v>0</v>
      </c>
      <c r="F34">
        <f>COUNTIFS('2.16 Professional Development, '!$D:$D,"Minimum Standard",'2.16 Professional Development, '!$G:$G,"Not met")</f>
        <v>0</v>
      </c>
      <c r="G34">
        <f>COUNTIFS('2.16 Professional Development, '!$D:$D,"Minimum Standard",'2.16 Professional Development, '!$G:$G,"Not assessed")</f>
        <v>18</v>
      </c>
      <c r="H34">
        <f>COUNTIFS('2.16 Professional Development, '!$D:$D,"Minimum Standard",'2.16 Professional Development, '!$G:$G,"Not applicable")</f>
        <v>0</v>
      </c>
      <c r="I34">
        <f>COUNTIFS('2.16 Professional Development, '!$D:$D,"Quality Recommendation",'2.16 Professional Development, '!$G:$G,"Achieved")</f>
        <v>0</v>
      </c>
      <c r="J34">
        <f>COUNTIFS('2.16 Professional Development, '!$D:$D,"Quality Recommendation",'2.16 Professional Development, '!$G:$G,"Partially achieved")</f>
        <v>0</v>
      </c>
      <c r="K34">
        <f>COUNTIFS('2.16 Professional Development, '!$D:$D,"Quality Recommendation",'2.16 Professional Development, '!$G:$G,"Not yet achieved")</f>
        <v>0</v>
      </c>
      <c r="L34">
        <f>COUNTIFS('2.16 Professional Development, '!$D:$D,"Quality Recommendation",'2.16 Professional Development, '!$G:$G,"Not assessed")</f>
        <v>26</v>
      </c>
      <c r="M34">
        <f>COUNTIFS('2.16 Professional Development, '!$D:$D,"Quality Recommendation",'2.16 Professional Development, '!$G:$G,"Not applicable")</f>
        <v>0</v>
      </c>
      <c r="N34">
        <f>COUNTIFS('2.16 Professional Development, '!$D:$D,"Minimum Standard",'2.16 Professional Development, '!$L:$L,"*Blue*")</f>
        <v>0</v>
      </c>
      <c r="O34">
        <f>COUNTIFS('2.16 Professional Development, '!$D:$D,"Minimum Standard",'2.16 Professional Development, '!$L:$L,"*Green*")</f>
        <v>0</v>
      </c>
      <c r="P34">
        <f>COUNTIFS('2.16 Professional Development, '!$D:$D,"Minimum Standard",'2.16 Professional Development, '!$L:$L,"*Amber*")</f>
        <v>0</v>
      </c>
      <c r="Q34">
        <f>COUNTIFS('2.16 Professional Development, '!$D:$D,"Minimum Standard",'2.16 Professional Development, '!$L:$L,"*Red*")</f>
        <v>0</v>
      </c>
      <c r="R34">
        <f>COUNTIFS('2.16 Professional Development, '!$D:$D,"Minimum Standard",'2.16 Professional Development, '!$L:$L,"*Grey*")</f>
        <v>0</v>
      </c>
      <c r="S34">
        <f>COUNTIFS('2.16 Professional Development, '!$D:$D,"Minimum Standard",'2.16 Professional Development, '!$L:$L,"*Black*")</f>
        <v>18</v>
      </c>
      <c r="T34">
        <f>COUNTIFS('2.16 Professional Development, '!$D:$D,"Quality Recommendation",'2.16 Professional Development, '!$L:$L,"*Blue*")</f>
        <v>0</v>
      </c>
      <c r="U34">
        <f>COUNTIFS('2.16 Professional Development, '!$D:$D,"Quality Recommendation",'2.16 Professional Development, '!$L:$L,"*Green*")</f>
        <v>0</v>
      </c>
      <c r="V34">
        <f>COUNTIFS('2.16 Professional Development, '!$D:$D,"Quality Recommendation",'2.16 Professional Development, '!$L:$L,"*Amber*")</f>
        <v>0</v>
      </c>
      <c r="W34">
        <f>COUNTIFS('2.16 Professional Development, '!$D:$D,"Quality Recommendation",'2.16 Professional Development, '!$L:$L,"*Red*")</f>
        <v>0</v>
      </c>
      <c r="X34">
        <f>COUNTIFS('2.16 Professional Development, '!$D:$D,"Quality Recommendation",'2.16 Professional Development, '!$L:$L,"*Grey*")</f>
        <v>0</v>
      </c>
      <c r="Y34">
        <f>COUNTIFS('2.16 Professional Development, '!$D:$D,"Quality Recommendation",'2.16 Professional Development, '!$L:$L,"*Black*")</f>
        <v>26</v>
      </c>
      <c r="Z34">
        <f t="shared" ref="Z34:Z69" si="2">IFERROR(I34/C34,0)</f>
        <v>0</v>
      </c>
      <c r="AA34">
        <f t="shared" ref="AA34:AA65" si="3">IF(OR(C34=0,Z34=0),0,Z34+ROW()/1000000)</f>
        <v>0</v>
      </c>
    </row>
    <row r="35" spans="1:27" x14ac:dyDescent="0.35">
      <c r="A35" t="s">
        <v>2107</v>
      </c>
      <c r="B35">
        <f>COUNTIF('2.17 Staff Wellbeing'!$D:$D,"Minimum Standard")</f>
        <v>6</v>
      </c>
      <c r="C35">
        <f>COUNTIF('2.17 Staff Wellbeing'!$D:$D,"Quality Recommendation")</f>
        <v>8</v>
      </c>
      <c r="D35">
        <f>COUNTIFS('2.17 Staff Wellbeing'!$D:$D,"Minimum Standard",'2.17 Staff Wellbeing'!$G:$G,"Met")</f>
        <v>0</v>
      </c>
      <c r="E35">
        <f>COUNTIFS('2.17 Staff Wellbeing'!$D:$D,"Minimum Standard",'2.17 Staff Wellbeing'!$G:$G,"Partially compliant")</f>
        <v>0</v>
      </c>
      <c r="F35">
        <f>COUNTIFS('2.17 Staff Wellbeing'!$D:$D,"Minimum Standard",'2.17 Staff Wellbeing'!$G:$G,"Not met")</f>
        <v>0</v>
      </c>
      <c r="G35">
        <f>COUNTIFS('2.17 Staff Wellbeing'!$D:$D,"Minimum Standard",'2.17 Staff Wellbeing'!$G:$G,"Not assessed")</f>
        <v>6</v>
      </c>
      <c r="H35">
        <f>COUNTIFS('2.17 Staff Wellbeing'!$D:$D,"Minimum Standard",'2.17 Staff Wellbeing'!$G:$G,"Not applicable")</f>
        <v>0</v>
      </c>
      <c r="I35">
        <f>COUNTIFS('2.17 Staff Wellbeing'!$D:$D,"Quality Recommendation",'2.17 Staff Wellbeing'!$G:$G,"Achieved")</f>
        <v>0</v>
      </c>
      <c r="J35">
        <f>COUNTIFS('2.17 Staff Wellbeing'!$D:$D,"Quality Recommendation",'2.17 Staff Wellbeing'!$G:$G,"Partially achieved")</f>
        <v>0</v>
      </c>
      <c r="K35">
        <f>COUNTIFS('2.17 Staff Wellbeing'!$D:$D,"Quality Recommendation",'2.17 Staff Wellbeing'!$G:$G,"Not yet achieved")</f>
        <v>0</v>
      </c>
      <c r="L35">
        <f>COUNTIFS('2.17 Staff Wellbeing'!$D:$D,"Quality Recommendation",'2.17 Staff Wellbeing'!$G:$G,"Not assessed")</f>
        <v>8</v>
      </c>
      <c r="M35">
        <f>COUNTIFS('2.17 Staff Wellbeing'!$D:$D,"Quality Recommendation",'2.17 Staff Wellbeing'!$G:$G,"Not applicable")</f>
        <v>0</v>
      </c>
      <c r="N35">
        <f>COUNTIFS('2.17 Staff Wellbeing'!$D:$D,"Minimum Standard",'2.17 Staff Wellbeing'!$L:$L,"*Blue*")</f>
        <v>0</v>
      </c>
      <c r="O35">
        <f>COUNTIFS('2.17 Staff Wellbeing'!$D:$D,"Minimum Standard",'2.17 Staff Wellbeing'!$L:$L,"*Green*")</f>
        <v>0</v>
      </c>
      <c r="P35">
        <f>COUNTIFS('2.17 Staff Wellbeing'!$D:$D,"Minimum Standard",'2.17 Staff Wellbeing'!$L:$L,"*Amber*")</f>
        <v>0</v>
      </c>
      <c r="Q35">
        <f>COUNTIFS('2.17 Staff Wellbeing'!$D:$D,"Minimum Standard",'2.17 Staff Wellbeing'!$L:$L,"*Red*")</f>
        <v>0</v>
      </c>
      <c r="R35">
        <f>COUNTIFS('2.17 Staff Wellbeing'!$D:$D,"Minimum Standard",'2.17 Staff Wellbeing'!$L:$L,"*Grey*")</f>
        <v>0</v>
      </c>
      <c r="S35">
        <f>COUNTIFS('2.17 Staff Wellbeing'!$D:$D,"Minimum Standard",'2.17 Staff Wellbeing'!$L:$L,"*Black*")</f>
        <v>6</v>
      </c>
      <c r="T35">
        <f>COUNTIFS('2.17 Staff Wellbeing'!$D:$D,"Quality Recommendation",'2.17 Staff Wellbeing'!$L:$L,"*Blue*")</f>
        <v>0</v>
      </c>
      <c r="U35">
        <f>COUNTIFS('2.17 Staff Wellbeing'!$D:$D,"Quality Recommendation",'2.17 Staff Wellbeing'!$L:$L,"*Green*")</f>
        <v>0</v>
      </c>
      <c r="V35">
        <f>COUNTIFS('2.17 Staff Wellbeing'!$D:$D,"Quality Recommendation",'2.17 Staff Wellbeing'!$L:$L,"*Amber*")</f>
        <v>0</v>
      </c>
      <c r="W35">
        <f>COUNTIFS('2.17 Staff Wellbeing'!$D:$D,"Quality Recommendation",'2.17 Staff Wellbeing'!$L:$L,"*Red*")</f>
        <v>0</v>
      </c>
      <c r="X35">
        <f>COUNTIFS('2.17 Staff Wellbeing'!$D:$D,"Quality Recommendation",'2.17 Staff Wellbeing'!$L:$L,"*Grey*")</f>
        <v>0</v>
      </c>
      <c r="Y35">
        <f>COUNTIFS('2.17 Staff Wellbeing'!$D:$D,"Quality Recommendation",'2.17 Staff Wellbeing'!$L:$L,"*Black*")</f>
        <v>8</v>
      </c>
      <c r="Z35">
        <f t="shared" si="2"/>
        <v>0</v>
      </c>
      <c r="AA35">
        <f t="shared" si="3"/>
        <v>0</v>
      </c>
    </row>
    <row r="36" spans="1:27" x14ac:dyDescent="0.35">
      <c r="A36" t="s">
        <v>2108</v>
      </c>
      <c r="B36">
        <f>COUNTIF('2.18 Equity, Diversity And Incl'!$D:$D,"Minimum Standard")</f>
        <v>2</v>
      </c>
      <c r="C36">
        <f>COUNTIF('2.18 Equity, Diversity And Incl'!$D:$D,"Quality Recommendation")</f>
        <v>15</v>
      </c>
      <c r="D36">
        <f>COUNTIFS('2.18 Equity, Diversity And Incl'!$D:$D,"Minimum Standard",'2.18 Equity, Diversity And Incl'!$G:$G,"Met")</f>
        <v>0</v>
      </c>
      <c r="E36">
        <f>COUNTIFS('2.18 Equity, Diversity And Incl'!$D:$D,"Minimum Standard",'2.18 Equity, Diversity And Incl'!$G:$G,"Partially compliant")</f>
        <v>0</v>
      </c>
      <c r="F36">
        <f>COUNTIFS('2.18 Equity, Diversity And Incl'!$D:$D,"Minimum Standard",'2.18 Equity, Diversity And Incl'!$G:$G,"Not met")</f>
        <v>0</v>
      </c>
      <c r="G36">
        <f>COUNTIFS('2.18 Equity, Diversity And Incl'!$D:$D,"Minimum Standard",'2.18 Equity, Diversity And Incl'!$G:$G,"Not assessed")</f>
        <v>2</v>
      </c>
      <c r="H36">
        <f>COUNTIFS('2.18 Equity, Diversity And Incl'!$D:$D,"Minimum Standard",'2.18 Equity, Diversity And Incl'!$G:$G,"Not applicable")</f>
        <v>0</v>
      </c>
      <c r="I36">
        <f>COUNTIFS('2.18 Equity, Diversity And Incl'!$D:$D,"Quality Recommendation",'2.18 Equity, Diversity And Incl'!$G:$G,"Achieved")</f>
        <v>0</v>
      </c>
      <c r="J36">
        <f>COUNTIFS('2.18 Equity, Diversity And Incl'!$D:$D,"Quality Recommendation",'2.18 Equity, Diversity And Incl'!$G:$G,"Partially achieved")</f>
        <v>0</v>
      </c>
      <c r="K36">
        <f>COUNTIFS('2.18 Equity, Diversity And Incl'!$D:$D,"Quality Recommendation",'2.18 Equity, Diversity And Incl'!$G:$G,"Not yet achieved")</f>
        <v>0</v>
      </c>
      <c r="L36">
        <f>COUNTIFS('2.18 Equity, Diversity And Incl'!$D:$D,"Quality Recommendation",'2.18 Equity, Diversity And Incl'!$G:$G,"Not assessed")</f>
        <v>15</v>
      </c>
      <c r="M36">
        <f>COUNTIFS('2.18 Equity, Diversity And Incl'!$D:$D,"Quality Recommendation",'2.18 Equity, Diversity And Incl'!$G:$G,"Not applicable")</f>
        <v>0</v>
      </c>
      <c r="N36">
        <f>COUNTIFS('2.18 Equity, Diversity And Incl'!$D:$D,"Minimum Standard",'2.18 Equity, Diversity And Incl'!$L:$L,"*Blue*")</f>
        <v>0</v>
      </c>
      <c r="O36">
        <f>COUNTIFS('2.18 Equity, Diversity And Incl'!$D:$D,"Minimum Standard",'2.18 Equity, Diversity And Incl'!$L:$L,"*Green*")</f>
        <v>0</v>
      </c>
      <c r="P36">
        <f>COUNTIFS('2.18 Equity, Diversity And Incl'!$D:$D,"Minimum Standard",'2.18 Equity, Diversity And Incl'!$L:$L,"*Amber*")</f>
        <v>0</v>
      </c>
      <c r="Q36">
        <f>COUNTIFS('2.18 Equity, Diversity And Incl'!$D:$D,"Minimum Standard",'2.18 Equity, Diversity And Incl'!$L:$L,"*Red*")</f>
        <v>0</v>
      </c>
      <c r="R36">
        <f>COUNTIFS('2.18 Equity, Diversity And Incl'!$D:$D,"Minimum Standard",'2.18 Equity, Diversity And Incl'!$L:$L,"*Grey*")</f>
        <v>0</v>
      </c>
      <c r="S36">
        <f>COUNTIFS('2.18 Equity, Diversity And Incl'!$D:$D,"Minimum Standard",'2.18 Equity, Diversity And Incl'!$L:$L,"*Black*")</f>
        <v>2</v>
      </c>
      <c r="T36">
        <f>COUNTIFS('2.18 Equity, Diversity And Incl'!$D:$D,"Quality Recommendation",'2.18 Equity, Diversity And Incl'!$L:$L,"*Blue*")</f>
        <v>0</v>
      </c>
      <c r="U36">
        <f>COUNTIFS('2.18 Equity, Diversity And Incl'!$D:$D,"Quality Recommendation",'2.18 Equity, Diversity And Incl'!$L:$L,"*Green*")</f>
        <v>0</v>
      </c>
      <c r="V36">
        <f>COUNTIFS('2.18 Equity, Diversity And Incl'!$D:$D,"Quality Recommendation",'2.18 Equity, Diversity And Incl'!$L:$L,"*Amber*")</f>
        <v>0</v>
      </c>
      <c r="W36">
        <f>COUNTIFS('2.18 Equity, Diversity And Incl'!$D:$D,"Quality Recommendation",'2.18 Equity, Diversity And Incl'!$L:$L,"*Red*")</f>
        <v>0</v>
      </c>
      <c r="X36">
        <f>COUNTIFS('2.18 Equity, Diversity And Incl'!$D:$D,"Quality Recommendation",'2.18 Equity, Diversity And Incl'!$L:$L,"*Grey*")</f>
        <v>0</v>
      </c>
      <c r="Y36">
        <f>COUNTIFS('2.18 Equity, Diversity And Incl'!$D:$D,"Quality Recommendation",'2.18 Equity, Diversity And Incl'!$L:$L,"*Black*")</f>
        <v>15</v>
      </c>
      <c r="Z36">
        <f t="shared" si="2"/>
        <v>0</v>
      </c>
      <c r="AA36">
        <f t="shared" si="3"/>
        <v>0</v>
      </c>
    </row>
    <row r="37" spans="1:27" x14ac:dyDescent="0.35">
      <c r="A37" t="s">
        <v>2109</v>
      </c>
      <c r="B37">
        <f>COUNTIF('3.1 Standardised Care Of The Cr'!$D:$D,"Minimum Standard")</f>
        <v>10</v>
      </c>
      <c r="C37">
        <f>COUNTIF('3.1 Standardised Care Of The Cr'!$D:$D,"Quality Recommendation")</f>
        <v>11</v>
      </c>
      <c r="D37">
        <f>COUNTIFS('3.1 Standardised Care Of The Cr'!$D:$D,"Minimum Standard",'3.1 Standardised Care Of The Cr'!$G:$G,"Met")</f>
        <v>0</v>
      </c>
      <c r="E37">
        <f>COUNTIFS('3.1 Standardised Care Of The Cr'!$D:$D,"Minimum Standard",'3.1 Standardised Care Of The Cr'!$G:$G,"Partially compliant")</f>
        <v>0</v>
      </c>
      <c r="F37">
        <f>COUNTIFS('3.1 Standardised Care Of The Cr'!$D:$D,"Minimum Standard",'3.1 Standardised Care Of The Cr'!$G:$G,"Not met")</f>
        <v>0</v>
      </c>
      <c r="G37">
        <f>COUNTIFS('3.1 Standardised Care Of The Cr'!$D:$D,"Minimum Standard",'3.1 Standardised Care Of The Cr'!$G:$G,"Not assessed")</f>
        <v>10</v>
      </c>
      <c r="H37">
        <f>COUNTIFS('3.1 Standardised Care Of The Cr'!$D:$D,"Minimum Standard",'3.1 Standardised Care Of The Cr'!$G:$G,"Not applicable")</f>
        <v>0</v>
      </c>
      <c r="I37">
        <f>COUNTIFS('3.1 Standardised Care Of The Cr'!$D:$D,"Quality Recommendation",'3.1 Standardised Care Of The Cr'!$G:$G,"Achieved")</f>
        <v>0</v>
      </c>
      <c r="J37">
        <f>COUNTIFS('3.1 Standardised Care Of The Cr'!$D:$D,"Quality Recommendation",'3.1 Standardised Care Of The Cr'!$G:$G,"Partially achieved")</f>
        <v>0</v>
      </c>
      <c r="K37">
        <f>COUNTIFS('3.1 Standardised Care Of The Cr'!$D:$D,"Quality Recommendation",'3.1 Standardised Care Of The Cr'!$G:$G,"Not yet achieved")</f>
        <v>0</v>
      </c>
      <c r="L37">
        <f>COUNTIFS('3.1 Standardised Care Of The Cr'!$D:$D,"Quality Recommendation",'3.1 Standardised Care Of The Cr'!$G:$G,"Not assessed")</f>
        <v>11</v>
      </c>
      <c r="M37">
        <f>COUNTIFS('3.1 Standardised Care Of The Cr'!$D:$D,"Quality Recommendation",'3.1 Standardised Care Of The Cr'!$G:$G,"Not applicable")</f>
        <v>0</v>
      </c>
      <c r="N37">
        <f>COUNTIFS('3.1 Standardised Care Of The Cr'!$D:$D,"Minimum Standard",'3.1 Standardised Care Of The Cr'!$L:$L,"*Blue*")</f>
        <v>0</v>
      </c>
      <c r="O37">
        <f>COUNTIFS('3.1 Standardised Care Of The Cr'!$D:$D,"Minimum Standard",'3.1 Standardised Care Of The Cr'!$L:$L,"*Green*")</f>
        <v>0</v>
      </c>
      <c r="P37">
        <f>COUNTIFS('3.1 Standardised Care Of The Cr'!$D:$D,"Minimum Standard",'3.1 Standardised Care Of The Cr'!$L:$L,"*Amber*")</f>
        <v>0</v>
      </c>
      <c r="Q37">
        <f>COUNTIFS('3.1 Standardised Care Of The Cr'!$D:$D,"Minimum Standard",'3.1 Standardised Care Of The Cr'!$L:$L,"*Red*")</f>
        <v>0</v>
      </c>
      <c r="R37">
        <f>COUNTIFS('3.1 Standardised Care Of The Cr'!$D:$D,"Minimum Standard",'3.1 Standardised Care Of The Cr'!$L:$L,"*Grey*")</f>
        <v>0</v>
      </c>
      <c r="S37">
        <f>COUNTIFS('3.1 Standardised Care Of The Cr'!$D:$D,"Minimum Standard",'3.1 Standardised Care Of The Cr'!$L:$L,"*Black*")</f>
        <v>10</v>
      </c>
      <c r="T37">
        <f>COUNTIFS('3.1 Standardised Care Of The Cr'!$D:$D,"Quality Recommendation",'3.1 Standardised Care Of The Cr'!$L:$L,"*Blue*")</f>
        <v>0</v>
      </c>
      <c r="U37">
        <f>COUNTIFS('3.1 Standardised Care Of The Cr'!$D:$D,"Quality Recommendation",'3.1 Standardised Care Of The Cr'!$L:$L,"*Green*")</f>
        <v>0</v>
      </c>
      <c r="V37">
        <f>COUNTIFS('3.1 Standardised Care Of The Cr'!$D:$D,"Quality Recommendation",'3.1 Standardised Care Of The Cr'!$L:$L,"*Amber*")</f>
        <v>0</v>
      </c>
      <c r="W37">
        <f>COUNTIFS('3.1 Standardised Care Of The Cr'!$D:$D,"Quality Recommendation",'3.1 Standardised Care Of The Cr'!$L:$L,"*Red*")</f>
        <v>0</v>
      </c>
      <c r="X37">
        <f>COUNTIFS('3.1 Standardised Care Of The Cr'!$D:$D,"Quality Recommendation",'3.1 Standardised Care Of The Cr'!$L:$L,"*Grey*")</f>
        <v>0</v>
      </c>
      <c r="Y37">
        <f>COUNTIFS('3.1 Standardised Care Of The Cr'!$D:$D,"Quality Recommendation",'3.1 Standardised Care Of The Cr'!$L:$L,"*Black*")</f>
        <v>11</v>
      </c>
      <c r="Z37">
        <f t="shared" si="2"/>
        <v>0</v>
      </c>
      <c r="AA37">
        <f t="shared" si="3"/>
        <v>0</v>
      </c>
    </row>
    <row r="38" spans="1:27" x14ac:dyDescent="0.35">
      <c r="A38" t="s">
        <v>2110</v>
      </c>
      <c r="B38">
        <f>COUNTIF('3.2 Admission, Discharge And Ha'!$D:$D,"Minimum Standard")</f>
        <v>13</v>
      </c>
      <c r="C38">
        <f>COUNTIF('3.2 Admission, Discharge And Ha'!$D:$D,"Quality Recommendation")</f>
        <v>8</v>
      </c>
      <c r="D38">
        <f>COUNTIFS('3.2 Admission, Discharge And Ha'!$D:$D,"Minimum Standard",'3.2 Admission, Discharge And Ha'!$G:$G,"Met")</f>
        <v>0</v>
      </c>
      <c r="E38">
        <f>COUNTIFS('3.2 Admission, Discharge And Ha'!$D:$D,"Minimum Standard",'3.2 Admission, Discharge And Ha'!$G:$G,"Partially compliant")</f>
        <v>0</v>
      </c>
      <c r="F38">
        <f>COUNTIFS('3.2 Admission, Discharge And Ha'!$D:$D,"Minimum Standard",'3.2 Admission, Discharge And Ha'!$G:$G,"Not met")</f>
        <v>0</v>
      </c>
      <c r="G38">
        <f>COUNTIFS('3.2 Admission, Discharge And Ha'!$D:$D,"Minimum Standard",'3.2 Admission, Discharge And Ha'!$G:$G,"Not assessed")</f>
        <v>13</v>
      </c>
      <c r="H38">
        <f>COUNTIFS('3.2 Admission, Discharge And Ha'!$D:$D,"Minimum Standard",'3.2 Admission, Discharge And Ha'!$G:$G,"Not applicable")</f>
        <v>0</v>
      </c>
      <c r="I38">
        <f>COUNTIFS('3.2 Admission, Discharge And Ha'!$D:$D,"Quality Recommendation",'3.2 Admission, Discharge And Ha'!$G:$G,"Achieved")</f>
        <v>0</v>
      </c>
      <c r="J38">
        <f>COUNTIFS('3.2 Admission, Discharge And Ha'!$D:$D,"Quality Recommendation",'3.2 Admission, Discharge And Ha'!$G:$G,"Partially achieved")</f>
        <v>0</v>
      </c>
      <c r="K38">
        <f>COUNTIFS('3.2 Admission, Discharge And Ha'!$D:$D,"Quality Recommendation",'3.2 Admission, Discharge And Ha'!$G:$G,"Not yet achieved")</f>
        <v>0</v>
      </c>
      <c r="L38">
        <f>COUNTIFS('3.2 Admission, Discharge And Ha'!$D:$D,"Quality Recommendation",'3.2 Admission, Discharge And Ha'!$G:$G,"Not assessed")</f>
        <v>8</v>
      </c>
      <c r="M38">
        <f>COUNTIFS('3.2 Admission, Discharge And Ha'!$D:$D,"Quality Recommendation",'3.2 Admission, Discharge And Ha'!$G:$G,"Not applicable")</f>
        <v>0</v>
      </c>
      <c r="N38">
        <f>COUNTIFS('3.2 Admission, Discharge And Ha'!$D:$D,"Minimum Standard",'3.2 Admission, Discharge And Ha'!$L:$L,"*Blue*")</f>
        <v>0</v>
      </c>
      <c r="O38">
        <f>COUNTIFS('3.2 Admission, Discharge And Ha'!$D:$D,"Minimum Standard",'3.2 Admission, Discharge And Ha'!$L:$L,"*Green*")</f>
        <v>0</v>
      </c>
      <c r="P38">
        <f>COUNTIFS('3.2 Admission, Discharge And Ha'!$D:$D,"Minimum Standard",'3.2 Admission, Discharge And Ha'!$L:$L,"*Amber*")</f>
        <v>0</v>
      </c>
      <c r="Q38">
        <f>COUNTIFS('3.2 Admission, Discharge And Ha'!$D:$D,"Minimum Standard",'3.2 Admission, Discharge And Ha'!$L:$L,"*Red*")</f>
        <v>0</v>
      </c>
      <c r="R38">
        <f>COUNTIFS('3.2 Admission, Discharge And Ha'!$D:$D,"Minimum Standard",'3.2 Admission, Discharge And Ha'!$L:$L,"*Grey*")</f>
        <v>0</v>
      </c>
      <c r="S38">
        <f>COUNTIFS('3.2 Admission, Discharge And Ha'!$D:$D,"Minimum Standard",'3.2 Admission, Discharge And Ha'!$L:$L,"*Black*")</f>
        <v>13</v>
      </c>
      <c r="T38">
        <f>COUNTIFS('3.2 Admission, Discharge And Ha'!$D:$D,"Quality Recommendation",'3.2 Admission, Discharge And Ha'!$L:$L,"*Blue*")</f>
        <v>0</v>
      </c>
      <c r="U38">
        <f>COUNTIFS('3.2 Admission, Discharge And Ha'!$D:$D,"Quality Recommendation",'3.2 Admission, Discharge And Ha'!$L:$L,"*Green*")</f>
        <v>0</v>
      </c>
      <c r="V38">
        <f>COUNTIFS('3.2 Admission, Discharge And Ha'!$D:$D,"Quality Recommendation",'3.2 Admission, Discharge And Ha'!$L:$L,"*Amber*")</f>
        <v>0</v>
      </c>
      <c r="W38">
        <f>COUNTIFS('3.2 Admission, Discharge And Ha'!$D:$D,"Quality Recommendation",'3.2 Admission, Discharge And Ha'!$L:$L,"*Red*")</f>
        <v>0</v>
      </c>
      <c r="X38">
        <f>COUNTIFS('3.2 Admission, Discharge And Ha'!$D:$D,"Quality Recommendation",'3.2 Admission, Discharge And Ha'!$L:$L,"*Grey*")</f>
        <v>0</v>
      </c>
      <c r="Y38">
        <f>COUNTIFS('3.2 Admission, Discharge And Ha'!$D:$D,"Quality Recommendation",'3.2 Admission, Discharge And Ha'!$L:$L,"*Black*")</f>
        <v>8</v>
      </c>
      <c r="Z38">
        <f t="shared" si="2"/>
        <v>0</v>
      </c>
      <c r="AA38">
        <f t="shared" si="3"/>
        <v>0</v>
      </c>
    </row>
    <row r="39" spans="1:27" x14ac:dyDescent="0.35">
      <c r="A39" t="s">
        <v>2111</v>
      </c>
      <c r="B39">
        <f>COUNTIF('3.3 Involving, Supporting And R'!$D:$D,"Minimum Standard")</f>
        <v>8</v>
      </c>
      <c r="C39">
        <f>COUNTIF('3.3 Involving, Supporting And R'!$D:$D,"Quality Recommendation")</f>
        <v>5</v>
      </c>
      <c r="D39">
        <f>COUNTIFS('3.3 Involving, Supporting And R'!$D:$D,"Minimum Standard",'3.3 Involving, Supporting And R'!$G:$G,"Met")</f>
        <v>0</v>
      </c>
      <c r="E39">
        <f>COUNTIFS('3.3 Involving, Supporting And R'!$D:$D,"Minimum Standard",'3.3 Involving, Supporting And R'!$G:$G,"Partially compliant")</f>
        <v>0</v>
      </c>
      <c r="F39">
        <f>COUNTIFS('3.3 Involving, Supporting And R'!$D:$D,"Minimum Standard",'3.3 Involving, Supporting And R'!$G:$G,"Not met")</f>
        <v>0</v>
      </c>
      <c r="G39">
        <f>COUNTIFS('3.3 Involving, Supporting And R'!$D:$D,"Minimum Standard",'3.3 Involving, Supporting And R'!$G:$G,"Not assessed")</f>
        <v>8</v>
      </c>
      <c r="H39">
        <f>COUNTIFS('3.3 Involving, Supporting And R'!$D:$D,"Minimum Standard",'3.3 Involving, Supporting And R'!$G:$G,"Not applicable")</f>
        <v>0</v>
      </c>
      <c r="I39">
        <f>COUNTIFS('3.3 Involving, Supporting And R'!$D:$D,"Quality Recommendation",'3.3 Involving, Supporting And R'!$G:$G,"Achieved")</f>
        <v>0</v>
      </c>
      <c r="J39">
        <f>COUNTIFS('3.3 Involving, Supporting And R'!$D:$D,"Quality Recommendation",'3.3 Involving, Supporting And R'!$G:$G,"Partially achieved")</f>
        <v>0</v>
      </c>
      <c r="K39">
        <f>COUNTIFS('3.3 Involving, Supporting And R'!$D:$D,"Quality Recommendation",'3.3 Involving, Supporting And R'!$G:$G,"Not yet achieved")</f>
        <v>0</v>
      </c>
      <c r="L39">
        <f>COUNTIFS('3.3 Involving, Supporting And R'!$D:$D,"Quality Recommendation",'3.3 Involving, Supporting And R'!$G:$G,"Not assessed")</f>
        <v>5</v>
      </c>
      <c r="M39">
        <f>COUNTIFS('3.3 Involving, Supporting And R'!$D:$D,"Quality Recommendation",'3.3 Involving, Supporting And R'!$G:$G,"Not applicable")</f>
        <v>0</v>
      </c>
      <c r="N39">
        <f>COUNTIFS('3.3 Involving, Supporting And R'!$D:$D,"Minimum Standard",'3.3 Involving, Supporting And R'!$L:$L,"*Blue*")</f>
        <v>0</v>
      </c>
      <c r="O39">
        <f>COUNTIFS('3.3 Involving, Supporting And R'!$D:$D,"Minimum Standard",'3.3 Involving, Supporting And R'!$L:$L,"*Green*")</f>
        <v>0</v>
      </c>
      <c r="P39">
        <f>COUNTIFS('3.3 Involving, Supporting And R'!$D:$D,"Minimum Standard",'3.3 Involving, Supporting And R'!$L:$L,"*Amber*")</f>
        <v>0</v>
      </c>
      <c r="Q39">
        <f>COUNTIFS('3.3 Involving, Supporting And R'!$D:$D,"Minimum Standard",'3.3 Involving, Supporting And R'!$L:$L,"*Red*")</f>
        <v>0</v>
      </c>
      <c r="R39">
        <f>COUNTIFS('3.3 Involving, Supporting And R'!$D:$D,"Minimum Standard",'3.3 Involving, Supporting And R'!$L:$L,"*Grey*")</f>
        <v>0</v>
      </c>
      <c r="S39">
        <f>COUNTIFS('3.3 Involving, Supporting And R'!$D:$D,"Minimum Standard",'3.3 Involving, Supporting And R'!$L:$L,"*Black*")</f>
        <v>8</v>
      </c>
      <c r="T39">
        <f>COUNTIFS('3.3 Involving, Supporting And R'!$D:$D,"Quality Recommendation",'3.3 Involving, Supporting And R'!$L:$L,"*Blue*")</f>
        <v>0</v>
      </c>
      <c r="U39">
        <f>COUNTIFS('3.3 Involving, Supporting And R'!$D:$D,"Quality Recommendation",'3.3 Involving, Supporting And R'!$L:$L,"*Green*")</f>
        <v>0</v>
      </c>
      <c r="V39">
        <f>COUNTIFS('3.3 Involving, Supporting And R'!$D:$D,"Quality Recommendation",'3.3 Involving, Supporting And R'!$L:$L,"*Amber*")</f>
        <v>0</v>
      </c>
      <c r="W39">
        <f>COUNTIFS('3.3 Involving, Supporting And R'!$D:$D,"Quality Recommendation",'3.3 Involving, Supporting And R'!$L:$L,"*Red*")</f>
        <v>0</v>
      </c>
      <c r="X39">
        <f>COUNTIFS('3.3 Involving, Supporting And R'!$D:$D,"Quality Recommendation",'3.3 Involving, Supporting And R'!$L:$L,"*Grey*")</f>
        <v>0</v>
      </c>
      <c r="Y39">
        <f>COUNTIFS('3.3 Involving, Supporting And R'!$D:$D,"Quality Recommendation",'3.3 Involving, Supporting And R'!$L:$L,"*Black*")</f>
        <v>5</v>
      </c>
      <c r="Z39">
        <f t="shared" si="2"/>
        <v>0</v>
      </c>
      <c r="AA39">
        <f t="shared" si="3"/>
        <v>0</v>
      </c>
    </row>
    <row r="40" spans="1:27" x14ac:dyDescent="0.35">
      <c r="A40" t="s">
        <v>2112</v>
      </c>
      <c r="B40">
        <f>COUNTIF('3.4 Involving And Caring For Pa'!$D:$D,"Minimum Standard")</f>
        <v>6</v>
      </c>
      <c r="C40">
        <f>COUNTIF('3.4 Involving And Caring For Pa'!$D:$D,"Quality Recommendation")</f>
        <v>10</v>
      </c>
      <c r="D40">
        <f>COUNTIFS('3.4 Involving And Caring For Pa'!$D:$D,"Minimum Standard",'3.4 Involving And Caring For Pa'!$G:$G,"Met")</f>
        <v>0</v>
      </c>
      <c r="E40">
        <f>COUNTIFS('3.4 Involving And Caring For Pa'!$D:$D,"Minimum Standard",'3.4 Involving And Caring For Pa'!$G:$G,"Partially compliant")</f>
        <v>0</v>
      </c>
      <c r="F40">
        <f>COUNTIFS('3.4 Involving And Caring For Pa'!$D:$D,"Minimum Standard",'3.4 Involving And Caring For Pa'!$G:$G,"Not met")</f>
        <v>0</v>
      </c>
      <c r="G40">
        <f>COUNTIFS('3.4 Involving And Caring For Pa'!$D:$D,"Minimum Standard",'3.4 Involving And Caring For Pa'!$G:$G,"Not assessed")</f>
        <v>6</v>
      </c>
      <c r="H40">
        <f>COUNTIFS('3.4 Involving And Caring For Pa'!$D:$D,"Minimum Standard",'3.4 Involving And Caring For Pa'!$G:$G,"Not applicable")</f>
        <v>0</v>
      </c>
      <c r="I40">
        <f>COUNTIFS('3.4 Involving And Caring For Pa'!$D:$D,"Quality Recommendation",'3.4 Involving And Caring For Pa'!$G:$G,"Achieved")</f>
        <v>0</v>
      </c>
      <c r="J40">
        <f>COUNTIFS('3.4 Involving And Caring For Pa'!$D:$D,"Quality Recommendation",'3.4 Involving And Caring For Pa'!$G:$G,"Partially achieved")</f>
        <v>0</v>
      </c>
      <c r="K40">
        <f>COUNTIFS('3.4 Involving And Caring For Pa'!$D:$D,"Quality Recommendation",'3.4 Involving And Caring For Pa'!$G:$G,"Not yet achieved")</f>
        <v>0</v>
      </c>
      <c r="L40">
        <f>COUNTIFS('3.4 Involving And Caring For Pa'!$D:$D,"Quality Recommendation",'3.4 Involving And Caring For Pa'!$G:$G,"Not assessed")</f>
        <v>10</v>
      </c>
      <c r="M40">
        <f>COUNTIFS('3.4 Involving And Caring For Pa'!$D:$D,"Quality Recommendation",'3.4 Involving And Caring For Pa'!$G:$G,"Not applicable")</f>
        <v>0</v>
      </c>
      <c r="N40">
        <f>COUNTIFS('3.4 Involving And Caring For Pa'!$D:$D,"Minimum Standard",'3.4 Involving And Caring For Pa'!$L:$L,"*Blue*")</f>
        <v>0</v>
      </c>
      <c r="O40">
        <f>COUNTIFS('3.4 Involving And Caring For Pa'!$D:$D,"Minimum Standard",'3.4 Involving And Caring For Pa'!$L:$L,"*Green*")</f>
        <v>0</v>
      </c>
      <c r="P40">
        <f>COUNTIFS('3.4 Involving And Caring For Pa'!$D:$D,"Minimum Standard",'3.4 Involving And Caring For Pa'!$L:$L,"*Amber*")</f>
        <v>0</v>
      </c>
      <c r="Q40">
        <f>COUNTIFS('3.4 Involving And Caring For Pa'!$D:$D,"Minimum Standard",'3.4 Involving And Caring For Pa'!$L:$L,"*Red*")</f>
        <v>0</v>
      </c>
      <c r="R40">
        <f>COUNTIFS('3.4 Involving And Caring For Pa'!$D:$D,"Minimum Standard",'3.4 Involving And Caring For Pa'!$L:$L,"*Grey*")</f>
        <v>0</v>
      </c>
      <c r="S40">
        <f>COUNTIFS('3.4 Involving And Caring For Pa'!$D:$D,"Minimum Standard",'3.4 Involving And Caring For Pa'!$L:$L,"*Black*")</f>
        <v>6</v>
      </c>
      <c r="T40">
        <f>COUNTIFS('3.4 Involving And Caring For Pa'!$D:$D,"Quality Recommendation",'3.4 Involving And Caring For Pa'!$L:$L,"*Blue*")</f>
        <v>0</v>
      </c>
      <c r="U40">
        <f>COUNTIFS('3.4 Involving And Caring For Pa'!$D:$D,"Quality Recommendation",'3.4 Involving And Caring For Pa'!$L:$L,"*Green*")</f>
        <v>0</v>
      </c>
      <c r="V40">
        <f>COUNTIFS('3.4 Involving And Caring For Pa'!$D:$D,"Quality Recommendation",'3.4 Involving And Caring For Pa'!$L:$L,"*Amber*")</f>
        <v>0</v>
      </c>
      <c r="W40">
        <f>COUNTIFS('3.4 Involving And Caring For Pa'!$D:$D,"Quality Recommendation",'3.4 Involving And Caring For Pa'!$L:$L,"*Red*")</f>
        <v>0</v>
      </c>
      <c r="X40">
        <f>COUNTIFS('3.4 Involving And Caring For Pa'!$D:$D,"Quality Recommendation",'3.4 Involving And Caring For Pa'!$L:$L,"*Grey*")</f>
        <v>0</v>
      </c>
      <c r="Y40">
        <f>COUNTIFS('3.4 Involving And Caring For Pa'!$D:$D,"Quality Recommendation",'3.4 Involving And Caring For Pa'!$L:$L,"*Black*")</f>
        <v>10</v>
      </c>
      <c r="Z40">
        <f t="shared" si="2"/>
        <v>0</v>
      </c>
      <c r="AA40">
        <f t="shared" si="3"/>
        <v>0</v>
      </c>
    </row>
    <row r="41" spans="1:27" x14ac:dyDescent="0.35">
      <c r="A41" t="s">
        <v>2113</v>
      </c>
      <c r="B41">
        <f>COUNTIF('3.5 Airway Management'!$D:$D,"Minimum Standard")</f>
        <v>12</v>
      </c>
      <c r="C41">
        <f>COUNTIF('3.5 Airway Management'!$D:$D,"Quality Recommendation")</f>
        <v>7</v>
      </c>
      <c r="D41">
        <f>COUNTIFS('3.5 Airway Management'!$D:$D,"Minimum Standard",'3.5 Airway Management'!$G:$G,"Met")</f>
        <v>0</v>
      </c>
      <c r="E41">
        <f>COUNTIFS('3.5 Airway Management'!$D:$D,"Minimum Standard",'3.5 Airway Management'!$G:$G,"Partially compliant")</f>
        <v>0</v>
      </c>
      <c r="F41">
        <f>COUNTIFS('3.5 Airway Management'!$D:$D,"Minimum Standard",'3.5 Airway Management'!$G:$G,"Not met")</f>
        <v>0</v>
      </c>
      <c r="G41">
        <f>COUNTIFS('3.5 Airway Management'!$D:$D,"Minimum Standard",'3.5 Airway Management'!$G:$G,"Not assessed")</f>
        <v>12</v>
      </c>
      <c r="H41">
        <f>COUNTIFS('3.5 Airway Management'!$D:$D,"Minimum Standard",'3.5 Airway Management'!$G:$G,"Not applicable")</f>
        <v>0</v>
      </c>
      <c r="I41">
        <f>COUNTIFS('3.5 Airway Management'!$D:$D,"Quality Recommendation",'3.5 Airway Management'!$G:$G,"Achieved")</f>
        <v>0</v>
      </c>
      <c r="J41">
        <f>COUNTIFS('3.5 Airway Management'!$D:$D,"Quality Recommendation",'3.5 Airway Management'!$G:$G,"Partially achieved")</f>
        <v>0</v>
      </c>
      <c r="K41">
        <f>COUNTIFS('3.5 Airway Management'!$D:$D,"Quality Recommendation",'3.5 Airway Management'!$G:$G,"Not yet achieved")</f>
        <v>0</v>
      </c>
      <c r="L41">
        <f>COUNTIFS('3.5 Airway Management'!$D:$D,"Quality Recommendation",'3.5 Airway Management'!$G:$G,"Not assessed")</f>
        <v>7</v>
      </c>
      <c r="M41">
        <f>COUNTIFS('3.5 Airway Management'!$D:$D,"Quality Recommendation",'3.5 Airway Management'!$G:$G,"Not applicable")</f>
        <v>0</v>
      </c>
      <c r="N41">
        <f>COUNTIFS('3.5 Airway Management'!$D:$D,"Minimum Standard",'3.5 Airway Management'!$L:$L,"*Blue*")</f>
        <v>0</v>
      </c>
      <c r="O41">
        <f>COUNTIFS('3.5 Airway Management'!$D:$D,"Minimum Standard",'3.5 Airway Management'!$L:$L,"*Green*")</f>
        <v>0</v>
      </c>
      <c r="P41">
        <f>COUNTIFS('3.5 Airway Management'!$D:$D,"Minimum Standard",'3.5 Airway Management'!$L:$L,"*Amber*")</f>
        <v>0</v>
      </c>
      <c r="Q41">
        <f>COUNTIFS('3.5 Airway Management'!$D:$D,"Minimum Standard",'3.5 Airway Management'!$L:$L,"*Red*")</f>
        <v>0</v>
      </c>
      <c r="R41">
        <f>COUNTIFS('3.5 Airway Management'!$D:$D,"Minimum Standard",'3.5 Airway Management'!$L:$L,"*Grey*")</f>
        <v>0</v>
      </c>
      <c r="S41">
        <f>COUNTIFS('3.5 Airway Management'!$D:$D,"Minimum Standard",'3.5 Airway Management'!$L:$L,"*Black*")</f>
        <v>12</v>
      </c>
      <c r="T41">
        <f>COUNTIFS('3.5 Airway Management'!$D:$D,"Quality Recommendation",'3.5 Airway Management'!$L:$L,"*Blue*")</f>
        <v>0</v>
      </c>
      <c r="U41">
        <f>COUNTIFS('3.5 Airway Management'!$D:$D,"Quality Recommendation",'3.5 Airway Management'!$L:$L,"*Green*")</f>
        <v>0</v>
      </c>
      <c r="V41">
        <f>COUNTIFS('3.5 Airway Management'!$D:$D,"Quality Recommendation",'3.5 Airway Management'!$L:$L,"*Amber*")</f>
        <v>0</v>
      </c>
      <c r="W41">
        <f>COUNTIFS('3.5 Airway Management'!$D:$D,"Quality Recommendation",'3.5 Airway Management'!$L:$L,"*Red*")</f>
        <v>0</v>
      </c>
      <c r="X41">
        <f>COUNTIFS('3.5 Airway Management'!$D:$D,"Quality Recommendation",'3.5 Airway Management'!$L:$L,"*Grey*")</f>
        <v>0</v>
      </c>
      <c r="Y41">
        <f>COUNTIFS('3.5 Airway Management'!$D:$D,"Quality Recommendation",'3.5 Airway Management'!$L:$L,"*Black*")</f>
        <v>7</v>
      </c>
      <c r="Z41">
        <f t="shared" si="2"/>
        <v>0</v>
      </c>
      <c r="AA41">
        <f t="shared" si="3"/>
        <v>0</v>
      </c>
    </row>
    <row r="42" spans="1:27" x14ac:dyDescent="0.35">
      <c r="A42" t="s">
        <v>2114</v>
      </c>
      <c r="B42">
        <f>COUNTIF('3.6 Respiratory Support'!$D:$D,"Minimum Standard")</f>
        <v>8</v>
      </c>
      <c r="C42">
        <f>COUNTIF('3.6 Respiratory Support'!$D:$D,"Quality Recommendation")</f>
        <v>4</v>
      </c>
      <c r="D42">
        <f>COUNTIFS('3.6 Respiratory Support'!$D:$D,"Minimum Standard",'3.6 Respiratory Support'!$G:$G,"Met")</f>
        <v>0</v>
      </c>
      <c r="E42">
        <f>COUNTIFS('3.6 Respiratory Support'!$D:$D,"Minimum Standard",'3.6 Respiratory Support'!$G:$G,"Partially compliant")</f>
        <v>0</v>
      </c>
      <c r="F42">
        <f>COUNTIFS('3.6 Respiratory Support'!$D:$D,"Minimum Standard",'3.6 Respiratory Support'!$G:$G,"Not met")</f>
        <v>0</v>
      </c>
      <c r="G42">
        <f>COUNTIFS('3.6 Respiratory Support'!$D:$D,"Minimum Standard",'3.6 Respiratory Support'!$G:$G,"Not assessed")</f>
        <v>8</v>
      </c>
      <c r="H42">
        <f>COUNTIFS('3.6 Respiratory Support'!$D:$D,"Minimum Standard",'3.6 Respiratory Support'!$G:$G,"Not applicable")</f>
        <v>0</v>
      </c>
      <c r="I42">
        <f>COUNTIFS('3.6 Respiratory Support'!$D:$D,"Quality Recommendation",'3.6 Respiratory Support'!$G:$G,"Achieved")</f>
        <v>0</v>
      </c>
      <c r="J42">
        <f>COUNTIFS('3.6 Respiratory Support'!$D:$D,"Quality Recommendation",'3.6 Respiratory Support'!$G:$G,"Partially achieved")</f>
        <v>0</v>
      </c>
      <c r="K42">
        <f>COUNTIFS('3.6 Respiratory Support'!$D:$D,"Quality Recommendation",'3.6 Respiratory Support'!$G:$G,"Not yet achieved")</f>
        <v>0</v>
      </c>
      <c r="L42">
        <f>COUNTIFS('3.6 Respiratory Support'!$D:$D,"Quality Recommendation",'3.6 Respiratory Support'!$G:$G,"Not assessed")</f>
        <v>4</v>
      </c>
      <c r="M42">
        <f>COUNTIFS('3.6 Respiratory Support'!$D:$D,"Quality Recommendation",'3.6 Respiratory Support'!$G:$G,"Not applicable")</f>
        <v>0</v>
      </c>
      <c r="N42">
        <f>COUNTIFS('3.6 Respiratory Support'!$D:$D,"Minimum Standard",'3.6 Respiratory Support'!$L:$L,"*Blue*")</f>
        <v>0</v>
      </c>
      <c r="O42">
        <f>COUNTIFS('3.6 Respiratory Support'!$D:$D,"Minimum Standard",'3.6 Respiratory Support'!$L:$L,"*Green*")</f>
        <v>0</v>
      </c>
      <c r="P42">
        <f>COUNTIFS('3.6 Respiratory Support'!$D:$D,"Minimum Standard",'3.6 Respiratory Support'!$L:$L,"*Amber*")</f>
        <v>0</v>
      </c>
      <c r="Q42">
        <f>COUNTIFS('3.6 Respiratory Support'!$D:$D,"Minimum Standard",'3.6 Respiratory Support'!$L:$L,"*Red*")</f>
        <v>0</v>
      </c>
      <c r="R42">
        <f>COUNTIFS('3.6 Respiratory Support'!$D:$D,"Minimum Standard",'3.6 Respiratory Support'!$L:$L,"*Grey*")</f>
        <v>0</v>
      </c>
      <c r="S42">
        <f>COUNTIFS('3.6 Respiratory Support'!$D:$D,"Minimum Standard",'3.6 Respiratory Support'!$L:$L,"*Black*")</f>
        <v>8</v>
      </c>
      <c r="T42">
        <f>COUNTIFS('3.6 Respiratory Support'!$D:$D,"Quality Recommendation",'3.6 Respiratory Support'!$L:$L,"*Blue*")</f>
        <v>0</v>
      </c>
      <c r="U42">
        <f>COUNTIFS('3.6 Respiratory Support'!$D:$D,"Quality Recommendation",'3.6 Respiratory Support'!$L:$L,"*Green*")</f>
        <v>0</v>
      </c>
      <c r="V42">
        <f>COUNTIFS('3.6 Respiratory Support'!$D:$D,"Quality Recommendation",'3.6 Respiratory Support'!$L:$L,"*Amber*")</f>
        <v>0</v>
      </c>
      <c r="W42">
        <f>COUNTIFS('3.6 Respiratory Support'!$D:$D,"Quality Recommendation",'3.6 Respiratory Support'!$L:$L,"*Red*")</f>
        <v>0</v>
      </c>
      <c r="X42">
        <f>COUNTIFS('3.6 Respiratory Support'!$D:$D,"Quality Recommendation",'3.6 Respiratory Support'!$L:$L,"*Grey*")</f>
        <v>0</v>
      </c>
      <c r="Y42">
        <f>COUNTIFS('3.6 Respiratory Support'!$D:$D,"Quality Recommendation",'3.6 Respiratory Support'!$L:$L,"*Black*")</f>
        <v>4</v>
      </c>
      <c r="Z42">
        <f t="shared" si="2"/>
        <v>0</v>
      </c>
      <c r="AA42">
        <f t="shared" si="3"/>
        <v>0</v>
      </c>
    </row>
    <row r="43" spans="1:27" x14ac:dyDescent="0.35">
      <c r="A43" t="s">
        <v>2115</v>
      </c>
      <c r="B43">
        <f>COUNTIF('3.7 Cardiovascular Support'!$D:$D,"Minimum Standard")</f>
        <v>2</v>
      </c>
      <c r="C43">
        <f>COUNTIF('3.7 Cardiovascular Support'!$D:$D,"Quality Recommendation")</f>
        <v>11</v>
      </c>
      <c r="D43">
        <f>COUNTIFS('3.7 Cardiovascular Support'!$D:$D,"Minimum Standard",'3.7 Cardiovascular Support'!$G:$G,"Met")</f>
        <v>0</v>
      </c>
      <c r="E43">
        <f>COUNTIFS('3.7 Cardiovascular Support'!$D:$D,"Minimum Standard",'3.7 Cardiovascular Support'!$G:$G,"Partially compliant")</f>
        <v>0</v>
      </c>
      <c r="F43">
        <f>COUNTIFS('3.7 Cardiovascular Support'!$D:$D,"Minimum Standard",'3.7 Cardiovascular Support'!$G:$G,"Not met")</f>
        <v>0</v>
      </c>
      <c r="G43">
        <f>COUNTIFS('3.7 Cardiovascular Support'!$D:$D,"Minimum Standard",'3.7 Cardiovascular Support'!$G:$G,"Not assessed")</f>
        <v>2</v>
      </c>
      <c r="H43">
        <f>COUNTIFS('3.7 Cardiovascular Support'!$D:$D,"Minimum Standard",'3.7 Cardiovascular Support'!$G:$G,"Not applicable")</f>
        <v>0</v>
      </c>
      <c r="I43">
        <f>COUNTIFS('3.7 Cardiovascular Support'!$D:$D,"Quality Recommendation",'3.7 Cardiovascular Support'!$G:$G,"Achieved")</f>
        <v>0</v>
      </c>
      <c r="J43">
        <f>COUNTIFS('3.7 Cardiovascular Support'!$D:$D,"Quality Recommendation",'3.7 Cardiovascular Support'!$G:$G,"Partially achieved")</f>
        <v>0</v>
      </c>
      <c r="K43">
        <f>COUNTIFS('3.7 Cardiovascular Support'!$D:$D,"Quality Recommendation",'3.7 Cardiovascular Support'!$G:$G,"Not yet achieved")</f>
        <v>0</v>
      </c>
      <c r="L43">
        <f>COUNTIFS('3.7 Cardiovascular Support'!$D:$D,"Quality Recommendation",'3.7 Cardiovascular Support'!$G:$G,"Not assessed")</f>
        <v>11</v>
      </c>
      <c r="M43">
        <f>COUNTIFS('3.7 Cardiovascular Support'!$D:$D,"Quality Recommendation",'3.7 Cardiovascular Support'!$G:$G,"Not applicable")</f>
        <v>0</v>
      </c>
      <c r="N43">
        <f>COUNTIFS('3.7 Cardiovascular Support'!$D:$D,"Minimum Standard",'3.7 Cardiovascular Support'!$L:$L,"*Blue*")</f>
        <v>0</v>
      </c>
      <c r="O43">
        <f>COUNTIFS('3.7 Cardiovascular Support'!$D:$D,"Minimum Standard",'3.7 Cardiovascular Support'!$L:$L,"*Green*")</f>
        <v>0</v>
      </c>
      <c r="P43">
        <f>COUNTIFS('3.7 Cardiovascular Support'!$D:$D,"Minimum Standard",'3.7 Cardiovascular Support'!$L:$L,"*Amber*")</f>
        <v>0</v>
      </c>
      <c r="Q43">
        <f>COUNTIFS('3.7 Cardiovascular Support'!$D:$D,"Minimum Standard",'3.7 Cardiovascular Support'!$L:$L,"*Red*")</f>
        <v>0</v>
      </c>
      <c r="R43">
        <f>COUNTIFS('3.7 Cardiovascular Support'!$D:$D,"Minimum Standard",'3.7 Cardiovascular Support'!$L:$L,"*Grey*")</f>
        <v>0</v>
      </c>
      <c r="S43">
        <f>COUNTIFS('3.7 Cardiovascular Support'!$D:$D,"Minimum Standard",'3.7 Cardiovascular Support'!$L:$L,"*Black*")</f>
        <v>2</v>
      </c>
      <c r="T43">
        <f>COUNTIFS('3.7 Cardiovascular Support'!$D:$D,"Quality Recommendation",'3.7 Cardiovascular Support'!$L:$L,"*Blue*")</f>
        <v>0</v>
      </c>
      <c r="U43">
        <f>COUNTIFS('3.7 Cardiovascular Support'!$D:$D,"Quality Recommendation",'3.7 Cardiovascular Support'!$L:$L,"*Green*")</f>
        <v>0</v>
      </c>
      <c r="V43">
        <f>COUNTIFS('3.7 Cardiovascular Support'!$D:$D,"Quality Recommendation",'3.7 Cardiovascular Support'!$L:$L,"*Amber*")</f>
        <v>0</v>
      </c>
      <c r="W43">
        <f>COUNTIFS('3.7 Cardiovascular Support'!$D:$D,"Quality Recommendation",'3.7 Cardiovascular Support'!$L:$L,"*Red*")</f>
        <v>0</v>
      </c>
      <c r="X43">
        <f>COUNTIFS('3.7 Cardiovascular Support'!$D:$D,"Quality Recommendation",'3.7 Cardiovascular Support'!$L:$L,"*Grey*")</f>
        <v>0</v>
      </c>
      <c r="Y43">
        <f>COUNTIFS('3.7 Cardiovascular Support'!$D:$D,"Quality Recommendation",'3.7 Cardiovascular Support'!$L:$L,"*Black*")</f>
        <v>11</v>
      </c>
      <c r="Z43">
        <f t="shared" si="2"/>
        <v>0</v>
      </c>
      <c r="AA43">
        <f t="shared" si="3"/>
        <v>0</v>
      </c>
    </row>
    <row r="44" spans="1:27" x14ac:dyDescent="0.35">
      <c r="A44" t="s">
        <v>2116</v>
      </c>
      <c r="B44">
        <f>COUNTIF('3.8 Renal Support'!$D:$D,"Minimum Standard")</f>
        <v>6</v>
      </c>
      <c r="C44">
        <f>COUNTIF('3.8 Renal Support'!$D:$D,"Quality Recommendation")</f>
        <v>6</v>
      </c>
      <c r="D44">
        <f>COUNTIFS('3.8 Renal Support'!$D:$D,"Minimum Standard",'3.8 Renal Support'!$G:$G,"Met")</f>
        <v>0</v>
      </c>
      <c r="E44">
        <f>COUNTIFS('3.8 Renal Support'!$D:$D,"Minimum Standard",'3.8 Renal Support'!$G:$G,"Partially compliant")</f>
        <v>0</v>
      </c>
      <c r="F44">
        <f>COUNTIFS('3.8 Renal Support'!$D:$D,"Minimum Standard",'3.8 Renal Support'!$G:$G,"Not met")</f>
        <v>0</v>
      </c>
      <c r="G44">
        <f>COUNTIFS('3.8 Renal Support'!$D:$D,"Minimum Standard",'3.8 Renal Support'!$G:$G,"Not assessed")</f>
        <v>6</v>
      </c>
      <c r="H44">
        <f>COUNTIFS('3.8 Renal Support'!$D:$D,"Minimum Standard",'3.8 Renal Support'!$G:$G,"Not applicable")</f>
        <v>0</v>
      </c>
      <c r="I44">
        <f>COUNTIFS('3.8 Renal Support'!$D:$D,"Quality Recommendation",'3.8 Renal Support'!$G:$G,"Achieved")</f>
        <v>0</v>
      </c>
      <c r="J44">
        <f>COUNTIFS('3.8 Renal Support'!$D:$D,"Quality Recommendation",'3.8 Renal Support'!$G:$G,"Partially achieved")</f>
        <v>0</v>
      </c>
      <c r="K44">
        <f>COUNTIFS('3.8 Renal Support'!$D:$D,"Quality Recommendation",'3.8 Renal Support'!$G:$G,"Not yet achieved")</f>
        <v>0</v>
      </c>
      <c r="L44">
        <f>COUNTIFS('3.8 Renal Support'!$D:$D,"Quality Recommendation",'3.8 Renal Support'!$G:$G,"Not assessed")</f>
        <v>6</v>
      </c>
      <c r="M44">
        <f>COUNTIFS('3.8 Renal Support'!$D:$D,"Quality Recommendation",'3.8 Renal Support'!$G:$G,"Not applicable")</f>
        <v>0</v>
      </c>
      <c r="N44">
        <f>COUNTIFS('3.8 Renal Support'!$D:$D,"Minimum Standard",'3.8 Renal Support'!$L:$L,"*Blue*")</f>
        <v>0</v>
      </c>
      <c r="O44">
        <f>COUNTIFS('3.8 Renal Support'!$D:$D,"Minimum Standard",'3.8 Renal Support'!$L:$L,"*Green*")</f>
        <v>0</v>
      </c>
      <c r="P44">
        <f>COUNTIFS('3.8 Renal Support'!$D:$D,"Minimum Standard",'3.8 Renal Support'!$L:$L,"*Amber*")</f>
        <v>0</v>
      </c>
      <c r="Q44">
        <f>COUNTIFS('3.8 Renal Support'!$D:$D,"Minimum Standard",'3.8 Renal Support'!$L:$L,"*Red*")</f>
        <v>0</v>
      </c>
      <c r="R44">
        <f>COUNTIFS('3.8 Renal Support'!$D:$D,"Minimum Standard",'3.8 Renal Support'!$L:$L,"*Grey*")</f>
        <v>0</v>
      </c>
      <c r="S44">
        <f>COUNTIFS('3.8 Renal Support'!$D:$D,"Minimum Standard",'3.8 Renal Support'!$L:$L,"*Black*")</f>
        <v>6</v>
      </c>
      <c r="T44">
        <f>COUNTIFS('3.8 Renal Support'!$D:$D,"Quality Recommendation",'3.8 Renal Support'!$L:$L,"*Blue*")</f>
        <v>0</v>
      </c>
      <c r="U44">
        <f>COUNTIFS('3.8 Renal Support'!$D:$D,"Quality Recommendation",'3.8 Renal Support'!$L:$L,"*Green*")</f>
        <v>0</v>
      </c>
      <c r="V44">
        <f>COUNTIFS('3.8 Renal Support'!$D:$D,"Quality Recommendation",'3.8 Renal Support'!$L:$L,"*Amber*")</f>
        <v>0</v>
      </c>
      <c r="W44">
        <f>COUNTIFS('3.8 Renal Support'!$D:$D,"Quality Recommendation",'3.8 Renal Support'!$L:$L,"*Red*")</f>
        <v>0</v>
      </c>
      <c r="X44">
        <f>COUNTIFS('3.8 Renal Support'!$D:$D,"Quality Recommendation",'3.8 Renal Support'!$L:$L,"*Grey*")</f>
        <v>0</v>
      </c>
      <c r="Y44">
        <f>COUNTIFS('3.8 Renal Support'!$D:$D,"Quality Recommendation",'3.8 Renal Support'!$L:$L,"*Black*")</f>
        <v>6</v>
      </c>
      <c r="Z44">
        <f t="shared" si="2"/>
        <v>0</v>
      </c>
      <c r="AA44">
        <f t="shared" si="3"/>
        <v>0</v>
      </c>
    </row>
    <row r="45" spans="1:27" x14ac:dyDescent="0.35">
      <c r="A45" t="s">
        <v>2117</v>
      </c>
      <c r="B45">
        <f>COUNTIF('3.9 Gastrointestinal Support An'!$D:$D,"Minimum Standard")</f>
        <v>7</v>
      </c>
      <c r="C45">
        <f>COUNTIF('3.9 Gastrointestinal Support An'!$D:$D,"Quality Recommendation")</f>
        <v>11</v>
      </c>
      <c r="D45">
        <f>COUNTIFS('3.9 Gastrointestinal Support An'!$D:$D,"Minimum Standard",'3.9 Gastrointestinal Support An'!$G:$G,"Met")</f>
        <v>0</v>
      </c>
      <c r="E45">
        <f>COUNTIFS('3.9 Gastrointestinal Support An'!$D:$D,"Minimum Standard",'3.9 Gastrointestinal Support An'!$G:$G,"Partially compliant")</f>
        <v>0</v>
      </c>
      <c r="F45">
        <f>COUNTIFS('3.9 Gastrointestinal Support An'!$D:$D,"Minimum Standard",'3.9 Gastrointestinal Support An'!$G:$G,"Not met")</f>
        <v>0</v>
      </c>
      <c r="G45">
        <f>COUNTIFS('3.9 Gastrointestinal Support An'!$D:$D,"Minimum Standard",'3.9 Gastrointestinal Support An'!$G:$G,"Not assessed")</f>
        <v>7</v>
      </c>
      <c r="H45">
        <f>COUNTIFS('3.9 Gastrointestinal Support An'!$D:$D,"Minimum Standard",'3.9 Gastrointestinal Support An'!$G:$G,"Not applicable")</f>
        <v>0</v>
      </c>
      <c r="I45">
        <f>COUNTIFS('3.9 Gastrointestinal Support An'!$D:$D,"Quality Recommendation",'3.9 Gastrointestinal Support An'!$G:$G,"Achieved")</f>
        <v>0</v>
      </c>
      <c r="J45">
        <f>COUNTIFS('3.9 Gastrointestinal Support An'!$D:$D,"Quality Recommendation",'3.9 Gastrointestinal Support An'!$G:$G,"Partially achieved")</f>
        <v>0</v>
      </c>
      <c r="K45">
        <f>COUNTIFS('3.9 Gastrointestinal Support An'!$D:$D,"Quality Recommendation",'3.9 Gastrointestinal Support An'!$G:$G,"Not yet achieved")</f>
        <v>0</v>
      </c>
      <c r="L45">
        <f>COUNTIFS('3.9 Gastrointestinal Support An'!$D:$D,"Quality Recommendation",'3.9 Gastrointestinal Support An'!$G:$G,"Not assessed")</f>
        <v>11</v>
      </c>
      <c r="M45">
        <f>COUNTIFS('3.9 Gastrointestinal Support An'!$D:$D,"Quality Recommendation",'3.9 Gastrointestinal Support An'!$G:$G,"Not applicable")</f>
        <v>0</v>
      </c>
      <c r="N45">
        <f>COUNTIFS('3.9 Gastrointestinal Support An'!$D:$D,"Minimum Standard",'3.9 Gastrointestinal Support An'!$L:$L,"*Blue*")</f>
        <v>0</v>
      </c>
      <c r="O45">
        <f>COUNTIFS('3.9 Gastrointestinal Support An'!$D:$D,"Minimum Standard",'3.9 Gastrointestinal Support An'!$L:$L,"*Green*")</f>
        <v>0</v>
      </c>
      <c r="P45">
        <f>COUNTIFS('3.9 Gastrointestinal Support An'!$D:$D,"Minimum Standard",'3.9 Gastrointestinal Support An'!$L:$L,"*Amber*")</f>
        <v>0</v>
      </c>
      <c r="Q45">
        <f>COUNTIFS('3.9 Gastrointestinal Support An'!$D:$D,"Minimum Standard",'3.9 Gastrointestinal Support An'!$L:$L,"*Red*")</f>
        <v>0</v>
      </c>
      <c r="R45">
        <f>COUNTIFS('3.9 Gastrointestinal Support An'!$D:$D,"Minimum Standard",'3.9 Gastrointestinal Support An'!$L:$L,"*Grey*")</f>
        <v>0</v>
      </c>
      <c r="S45">
        <f>COUNTIFS('3.9 Gastrointestinal Support An'!$D:$D,"Minimum Standard",'3.9 Gastrointestinal Support An'!$L:$L,"*Black*")</f>
        <v>7</v>
      </c>
      <c r="T45">
        <f>COUNTIFS('3.9 Gastrointestinal Support An'!$D:$D,"Quality Recommendation",'3.9 Gastrointestinal Support An'!$L:$L,"*Blue*")</f>
        <v>0</v>
      </c>
      <c r="U45">
        <f>COUNTIFS('3.9 Gastrointestinal Support An'!$D:$D,"Quality Recommendation",'3.9 Gastrointestinal Support An'!$L:$L,"*Green*")</f>
        <v>0</v>
      </c>
      <c r="V45">
        <f>COUNTIFS('3.9 Gastrointestinal Support An'!$D:$D,"Quality Recommendation",'3.9 Gastrointestinal Support An'!$L:$L,"*Amber*")</f>
        <v>0</v>
      </c>
      <c r="W45">
        <f>COUNTIFS('3.9 Gastrointestinal Support An'!$D:$D,"Quality Recommendation",'3.9 Gastrointestinal Support An'!$L:$L,"*Red*")</f>
        <v>0</v>
      </c>
      <c r="X45">
        <f>COUNTIFS('3.9 Gastrointestinal Support An'!$D:$D,"Quality Recommendation",'3.9 Gastrointestinal Support An'!$L:$L,"*Grey*")</f>
        <v>0</v>
      </c>
      <c r="Y45">
        <f>COUNTIFS('3.9 Gastrointestinal Support An'!$D:$D,"Quality Recommendation",'3.9 Gastrointestinal Support An'!$L:$L,"*Black*")</f>
        <v>11</v>
      </c>
      <c r="Z45">
        <f t="shared" si="2"/>
        <v>0</v>
      </c>
      <c r="AA45">
        <f t="shared" si="3"/>
        <v>0</v>
      </c>
    </row>
    <row r="46" spans="1:27" x14ac:dyDescent="0.35">
      <c r="A46" t="s">
        <v>2118</v>
      </c>
      <c r="B46">
        <f>COUNTIF('3.10 Liver Support'!$D:$D,"Minimum Standard")</f>
        <v>4</v>
      </c>
      <c r="C46">
        <f>COUNTIF('3.10 Liver Support'!$D:$D,"Quality Recommendation")</f>
        <v>7</v>
      </c>
      <c r="D46">
        <f>COUNTIFS('3.10 Liver Support'!$D:$D,"Minimum Standard",'3.10 Liver Support'!$G:$G,"Met")</f>
        <v>0</v>
      </c>
      <c r="E46">
        <f>COUNTIFS('3.10 Liver Support'!$D:$D,"Minimum Standard",'3.10 Liver Support'!$G:$G,"Partially compliant")</f>
        <v>0</v>
      </c>
      <c r="F46">
        <f>COUNTIFS('3.10 Liver Support'!$D:$D,"Minimum Standard",'3.10 Liver Support'!$G:$G,"Not met")</f>
        <v>0</v>
      </c>
      <c r="G46">
        <f>COUNTIFS('3.10 Liver Support'!$D:$D,"Minimum Standard",'3.10 Liver Support'!$G:$G,"Not assessed")</f>
        <v>4</v>
      </c>
      <c r="H46">
        <f>COUNTIFS('3.10 Liver Support'!$D:$D,"Minimum Standard",'3.10 Liver Support'!$G:$G,"Not applicable")</f>
        <v>0</v>
      </c>
      <c r="I46">
        <f>COUNTIFS('3.10 Liver Support'!$D:$D,"Quality Recommendation",'3.10 Liver Support'!$G:$G,"Achieved")</f>
        <v>0</v>
      </c>
      <c r="J46">
        <f>COUNTIFS('3.10 Liver Support'!$D:$D,"Quality Recommendation",'3.10 Liver Support'!$G:$G,"Partially achieved")</f>
        <v>0</v>
      </c>
      <c r="K46">
        <f>COUNTIFS('3.10 Liver Support'!$D:$D,"Quality Recommendation",'3.10 Liver Support'!$G:$G,"Not yet achieved")</f>
        <v>0</v>
      </c>
      <c r="L46">
        <f>COUNTIFS('3.10 Liver Support'!$D:$D,"Quality Recommendation",'3.10 Liver Support'!$G:$G,"Not assessed")</f>
        <v>7</v>
      </c>
      <c r="M46">
        <f>COUNTIFS('3.10 Liver Support'!$D:$D,"Quality Recommendation",'3.10 Liver Support'!$G:$G,"Not applicable")</f>
        <v>0</v>
      </c>
      <c r="N46">
        <f>COUNTIFS('3.10 Liver Support'!$D:$D,"Minimum Standard",'3.10 Liver Support'!$L:$L,"*Blue*")</f>
        <v>0</v>
      </c>
      <c r="O46">
        <f>COUNTIFS('3.10 Liver Support'!$D:$D,"Minimum Standard",'3.10 Liver Support'!$L:$L,"*Green*")</f>
        <v>0</v>
      </c>
      <c r="P46">
        <f>COUNTIFS('3.10 Liver Support'!$D:$D,"Minimum Standard",'3.10 Liver Support'!$L:$L,"*Amber*")</f>
        <v>0</v>
      </c>
      <c r="Q46">
        <f>COUNTIFS('3.10 Liver Support'!$D:$D,"Minimum Standard",'3.10 Liver Support'!$L:$L,"*Red*")</f>
        <v>0</v>
      </c>
      <c r="R46">
        <f>COUNTIFS('3.10 Liver Support'!$D:$D,"Minimum Standard",'3.10 Liver Support'!$L:$L,"*Grey*")</f>
        <v>0</v>
      </c>
      <c r="S46">
        <f>COUNTIFS('3.10 Liver Support'!$D:$D,"Minimum Standard",'3.10 Liver Support'!$L:$L,"*Black*")</f>
        <v>4</v>
      </c>
      <c r="T46">
        <f>COUNTIFS('3.10 Liver Support'!$D:$D,"Quality Recommendation",'3.10 Liver Support'!$L:$L,"*Blue*")</f>
        <v>0</v>
      </c>
      <c r="U46">
        <f>COUNTIFS('3.10 Liver Support'!$D:$D,"Quality Recommendation",'3.10 Liver Support'!$L:$L,"*Green*")</f>
        <v>0</v>
      </c>
      <c r="V46">
        <f>COUNTIFS('3.10 Liver Support'!$D:$D,"Quality Recommendation",'3.10 Liver Support'!$L:$L,"*Amber*")</f>
        <v>0</v>
      </c>
      <c r="W46">
        <f>COUNTIFS('3.10 Liver Support'!$D:$D,"Quality Recommendation",'3.10 Liver Support'!$L:$L,"*Red*")</f>
        <v>0</v>
      </c>
      <c r="X46">
        <f>COUNTIFS('3.10 Liver Support'!$D:$D,"Quality Recommendation",'3.10 Liver Support'!$L:$L,"*Grey*")</f>
        <v>0</v>
      </c>
      <c r="Y46">
        <f>COUNTIFS('3.10 Liver Support'!$D:$D,"Quality Recommendation",'3.10 Liver Support'!$L:$L,"*Black*")</f>
        <v>7</v>
      </c>
      <c r="Z46">
        <f t="shared" si="2"/>
        <v>0</v>
      </c>
      <c r="AA46">
        <f t="shared" si="3"/>
        <v>0</v>
      </c>
    </row>
    <row r="47" spans="1:27" x14ac:dyDescent="0.35">
      <c r="A47" t="s">
        <v>2119</v>
      </c>
      <c r="B47">
        <f>COUNTIF('3.11 Neurological Support'!$D:$D,"Minimum Standard")</f>
        <v>5</v>
      </c>
      <c r="C47">
        <f>COUNTIF('3.11 Neurological Support'!$D:$D,"Quality Recommendation")</f>
        <v>4</v>
      </c>
      <c r="D47">
        <f>COUNTIFS('3.11 Neurological Support'!$D:$D,"Minimum Standard",'3.11 Neurological Support'!$G:$G,"Met")</f>
        <v>0</v>
      </c>
      <c r="E47">
        <f>COUNTIFS('3.11 Neurological Support'!$D:$D,"Minimum Standard",'3.11 Neurological Support'!$G:$G,"Partially compliant")</f>
        <v>0</v>
      </c>
      <c r="F47">
        <f>COUNTIFS('3.11 Neurological Support'!$D:$D,"Minimum Standard",'3.11 Neurological Support'!$G:$G,"Not met")</f>
        <v>0</v>
      </c>
      <c r="G47">
        <f>COUNTIFS('3.11 Neurological Support'!$D:$D,"Minimum Standard",'3.11 Neurological Support'!$G:$G,"Not assessed")</f>
        <v>5</v>
      </c>
      <c r="H47">
        <f>COUNTIFS('3.11 Neurological Support'!$D:$D,"Minimum Standard",'3.11 Neurological Support'!$G:$G,"Not applicable")</f>
        <v>0</v>
      </c>
      <c r="I47">
        <f>COUNTIFS('3.11 Neurological Support'!$D:$D,"Quality Recommendation",'3.11 Neurological Support'!$G:$G,"Achieved")</f>
        <v>0</v>
      </c>
      <c r="J47">
        <f>COUNTIFS('3.11 Neurological Support'!$D:$D,"Quality Recommendation",'3.11 Neurological Support'!$G:$G,"Partially achieved")</f>
        <v>0</v>
      </c>
      <c r="K47">
        <f>COUNTIFS('3.11 Neurological Support'!$D:$D,"Quality Recommendation",'3.11 Neurological Support'!$G:$G,"Not yet achieved")</f>
        <v>0</v>
      </c>
      <c r="L47">
        <f>COUNTIFS('3.11 Neurological Support'!$D:$D,"Quality Recommendation",'3.11 Neurological Support'!$G:$G,"Not assessed")</f>
        <v>4</v>
      </c>
      <c r="M47">
        <f>COUNTIFS('3.11 Neurological Support'!$D:$D,"Quality Recommendation",'3.11 Neurological Support'!$G:$G,"Not applicable")</f>
        <v>0</v>
      </c>
      <c r="N47">
        <f>COUNTIFS('3.11 Neurological Support'!$D:$D,"Minimum Standard",'3.11 Neurological Support'!$L:$L,"*Blue*")</f>
        <v>0</v>
      </c>
      <c r="O47">
        <f>COUNTIFS('3.11 Neurological Support'!$D:$D,"Minimum Standard",'3.11 Neurological Support'!$L:$L,"*Green*")</f>
        <v>0</v>
      </c>
      <c r="P47">
        <f>COUNTIFS('3.11 Neurological Support'!$D:$D,"Minimum Standard",'3.11 Neurological Support'!$L:$L,"*Amber*")</f>
        <v>0</v>
      </c>
      <c r="Q47">
        <f>COUNTIFS('3.11 Neurological Support'!$D:$D,"Minimum Standard",'3.11 Neurological Support'!$L:$L,"*Red*")</f>
        <v>0</v>
      </c>
      <c r="R47">
        <f>COUNTIFS('3.11 Neurological Support'!$D:$D,"Minimum Standard",'3.11 Neurological Support'!$L:$L,"*Grey*")</f>
        <v>0</v>
      </c>
      <c r="S47">
        <f>COUNTIFS('3.11 Neurological Support'!$D:$D,"Minimum Standard",'3.11 Neurological Support'!$L:$L,"*Black*")</f>
        <v>5</v>
      </c>
      <c r="T47">
        <f>COUNTIFS('3.11 Neurological Support'!$D:$D,"Quality Recommendation",'3.11 Neurological Support'!$L:$L,"*Blue*")</f>
        <v>0</v>
      </c>
      <c r="U47">
        <f>COUNTIFS('3.11 Neurological Support'!$D:$D,"Quality Recommendation",'3.11 Neurological Support'!$L:$L,"*Green*")</f>
        <v>0</v>
      </c>
      <c r="V47">
        <f>COUNTIFS('3.11 Neurological Support'!$D:$D,"Quality Recommendation",'3.11 Neurological Support'!$L:$L,"*Amber*")</f>
        <v>0</v>
      </c>
      <c r="W47">
        <f>COUNTIFS('3.11 Neurological Support'!$D:$D,"Quality Recommendation",'3.11 Neurological Support'!$L:$L,"*Red*")</f>
        <v>0</v>
      </c>
      <c r="X47">
        <f>COUNTIFS('3.11 Neurological Support'!$D:$D,"Quality Recommendation",'3.11 Neurological Support'!$L:$L,"*Grey*")</f>
        <v>0</v>
      </c>
      <c r="Y47">
        <f>COUNTIFS('3.11 Neurological Support'!$D:$D,"Quality Recommendation",'3.11 Neurological Support'!$L:$L,"*Black*")</f>
        <v>4</v>
      </c>
      <c r="Z47">
        <f t="shared" si="2"/>
        <v>0</v>
      </c>
      <c r="AA47">
        <f t="shared" si="3"/>
        <v>0</v>
      </c>
    </row>
    <row r="48" spans="1:27" x14ac:dyDescent="0.35">
      <c r="A48" t="s">
        <v>2120</v>
      </c>
      <c r="B48">
        <f>COUNTIF('3.12 Infection Control'!$D:$D,"Minimum Standard")</f>
        <v>7</v>
      </c>
      <c r="C48">
        <f>COUNTIF('3.12 Infection Control'!$D:$D,"Quality Recommendation")</f>
        <v>2</v>
      </c>
      <c r="D48">
        <f>COUNTIFS('3.12 Infection Control'!$D:$D,"Minimum Standard",'3.12 Infection Control'!$G:$G,"Met")</f>
        <v>0</v>
      </c>
      <c r="E48">
        <f>COUNTIFS('3.12 Infection Control'!$D:$D,"Minimum Standard",'3.12 Infection Control'!$G:$G,"Partially compliant")</f>
        <v>0</v>
      </c>
      <c r="F48">
        <f>COUNTIFS('3.12 Infection Control'!$D:$D,"Minimum Standard",'3.12 Infection Control'!$G:$G,"Not met")</f>
        <v>0</v>
      </c>
      <c r="G48">
        <f>COUNTIFS('3.12 Infection Control'!$D:$D,"Minimum Standard",'3.12 Infection Control'!$G:$G,"Not assessed")</f>
        <v>7</v>
      </c>
      <c r="H48">
        <f>COUNTIFS('3.12 Infection Control'!$D:$D,"Minimum Standard",'3.12 Infection Control'!$G:$G,"Not applicable")</f>
        <v>0</v>
      </c>
      <c r="I48">
        <f>COUNTIFS('3.12 Infection Control'!$D:$D,"Quality Recommendation",'3.12 Infection Control'!$G:$G,"Achieved")</f>
        <v>0</v>
      </c>
      <c r="J48">
        <f>COUNTIFS('3.12 Infection Control'!$D:$D,"Quality Recommendation",'3.12 Infection Control'!$G:$G,"Partially achieved")</f>
        <v>0</v>
      </c>
      <c r="K48">
        <f>COUNTIFS('3.12 Infection Control'!$D:$D,"Quality Recommendation",'3.12 Infection Control'!$G:$G,"Not yet achieved")</f>
        <v>0</v>
      </c>
      <c r="L48">
        <f>COUNTIFS('3.12 Infection Control'!$D:$D,"Quality Recommendation",'3.12 Infection Control'!$G:$G,"Not assessed")</f>
        <v>2</v>
      </c>
      <c r="M48">
        <f>COUNTIFS('3.12 Infection Control'!$D:$D,"Quality Recommendation",'3.12 Infection Control'!$G:$G,"Not applicable")</f>
        <v>0</v>
      </c>
      <c r="N48">
        <f>COUNTIFS('3.12 Infection Control'!$D:$D,"Minimum Standard",'3.12 Infection Control'!$L:$L,"*Blue*")</f>
        <v>0</v>
      </c>
      <c r="O48">
        <f>COUNTIFS('3.12 Infection Control'!$D:$D,"Minimum Standard",'3.12 Infection Control'!$L:$L,"*Green*")</f>
        <v>0</v>
      </c>
      <c r="P48">
        <f>COUNTIFS('3.12 Infection Control'!$D:$D,"Minimum Standard",'3.12 Infection Control'!$L:$L,"*Amber*")</f>
        <v>0</v>
      </c>
      <c r="Q48">
        <f>COUNTIFS('3.12 Infection Control'!$D:$D,"Minimum Standard",'3.12 Infection Control'!$L:$L,"*Red*")</f>
        <v>0</v>
      </c>
      <c r="R48">
        <f>COUNTIFS('3.12 Infection Control'!$D:$D,"Minimum Standard",'3.12 Infection Control'!$L:$L,"*Grey*")</f>
        <v>0</v>
      </c>
      <c r="S48">
        <f>COUNTIFS('3.12 Infection Control'!$D:$D,"Minimum Standard",'3.12 Infection Control'!$L:$L,"*Black*")</f>
        <v>7</v>
      </c>
      <c r="T48">
        <f>COUNTIFS('3.12 Infection Control'!$D:$D,"Quality Recommendation",'3.12 Infection Control'!$L:$L,"*Blue*")</f>
        <v>0</v>
      </c>
      <c r="U48">
        <f>COUNTIFS('3.12 Infection Control'!$D:$D,"Quality Recommendation",'3.12 Infection Control'!$L:$L,"*Green*")</f>
        <v>0</v>
      </c>
      <c r="V48">
        <f>COUNTIFS('3.12 Infection Control'!$D:$D,"Quality Recommendation",'3.12 Infection Control'!$L:$L,"*Amber*")</f>
        <v>0</v>
      </c>
      <c r="W48">
        <f>COUNTIFS('3.12 Infection Control'!$D:$D,"Quality Recommendation",'3.12 Infection Control'!$L:$L,"*Red*")</f>
        <v>0</v>
      </c>
      <c r="X48">
        <f>COUNTIFS('3.12 Infection Control'!$D:$D,"Quality Recommendation",'3.12 Infection Control'!$L:$L,"*Grey*")</f>
        <v>0</v>
      </c>
      <c r="Y48">
        <f>COUNTIFS('3.12 Infection Control'!$D:$D,"Quality Recommendation",'3.12 Infection Control'!$L:$L,"*Black*")</f>
        <v>2</v>
      </c>
      <c r="Z48">
        <f t="shared" si="2"/>
        <v>0</v>
      </c>
      <c r="AA48">
        <f t="shared" si="3"/>
        <v>0</v>
      </c>
    </row>
    <row r="49" spans="1:27" x14ac:dyDescent="0.35">
      <c r="A49" t="s">
        <v>2121</v>
      </c>
      <c r="B49">
        <f>COUNTIF('3.13 Major Trauma'!$D:$D,"Minimum Standard")</f>
        <v>4</v>
      </c>
      <c r="C49">
        <f>COUNTIF('3.13 Major Trauma'!$D:$D,"Quality Recommendation")</f>
        <v>10</v>
      </c>
      <c r="D49">
        <f>COUNTIFS('3.13 Major Trauma'!$D:$D,"Minimum Standard",'3.13 Major Trauma'!$G:$G,"Met")</f>
        <v>0</v>
      </c>
      <c r="E49">
        <f>COUNTIFS('3.13 Major Trauma'!$D:$D,"Minimum Standard",'3.13 Major Trauma'!$G:$G,"Partially compliant")</f>
        <v>0</v>
      </c>
      <c r="F49">
        <f>COUNTIFS('3.13 Major Trauma'!$D:$D,"Minimum Standard",'3.13 Major Trauma'!$G:$G,"Not met")</f>
        <v>0</v>
      </c>
      <c r="G49">
        <f>COUNTIFS('3.13 Major Trauma'!$D:$D,"Minimum Standard",'3.13 Major Trauma'!$G:$G,"Not assessed")</f>
        <v>4</v>
      </c>
      <c r="H49">
        <f>COUNTIFS('3.13 Major Trauma'!$D:$D,"Minimum Standard",'3.13 Major Trauma'!$G:$G,"Not applicable")</f>
        <v>0</v>
      </c>
      <c r="I49">
        <f>COUNTIFS('3.13 Major Trauma'!$D:$D,"Quality Recommendation",'3.13 Major Trauma'!$G:$G,"Achieved")</f>
        <v>0</v>
      </c>
      <c r="J49">
        <f>COUNTIFS('3.13 Major Trauma'!$D:$D,"Quality Recommendation",'3.13 Major Trauma'!$G:$G,"Partially achieved")</f>
        <v>0</v>
      </c>
      <c r="K49">
        <f>COUNTIFS('3.13 Major Trauma'!$D:$D,"Quality Recommendation",'3.13 Major Trauma'!$G:$G,"Not yet achieved")</f>
        <v>0</v>
      </c>
      <c r="L49">
        <f>COUNTIFS('3.13 Major Trauma'!$D:$D,"Quality Recommendation",'3.13 Major Trauma'!$G:$G,"Not assessed")</f>
        <v>10</v>
      </c>
      <c r="M49">
        <f>COUNTIFS('3.13 Major Trauma'!$D:$D,"Quality Recommendation",'3.13 Major Trauma'!$G:$G,"Not applicable")</f>
        <v>0</v>
      </c>
      <c r="N49">
        <f>COUNTIFS('3.13 Major Trauma'!$D:$D,"Minimum Standard",'3.13 Major Trauma'!$L:$L,"*Blue*")</f>
        <v>0</v>
      </c>
      <c r="O49">
        <f>COUNTIFS('3.13 Major Trauma'!$D:$D,"Minimum Standard",'3.13 Major Trauma'!$L:$L,"*Green*")</f>
        <v>0</v>
      </c>
      <c r="P49">
        <f>COUNTIFS('3.13 Major Trauma'!$D:$D,"Minimum Standard",'3.13 Major Trauma'!$L:$L,"*Amber*")</f>
        <v>0</v>
      </c>
      <c r="Q49">
        <f>COUNTIFS('3.13 Major Trauma'!$D:$D,"Minimum Standard",'3.13 Major Trauma'!$L:$L,"*Red*")</f>
        <v>0</v>
      </c>
      <c r="R49">
        <f>COUNTIFS('3.13 Major Trauma'!$D:$D,"Minimum Standard",'3.13 Major Trauma'!$L:$L,"*Grey*")</f>
        <v>0</v>
      </c>
      <c r="S49">
        <f>COUNTIFS('3.13 Major Trauma'!$D:$D,"Minimum Standard",'3.13 Major Trauma'!$L:$L,"*Black*")</f>
        <v>4</v>
      </c>
      <c r="T49">
        <f>COUNTIFS('3.13 Major Trauma'!$D:$D,"Quality Recommendation",'3.13 Major Trauma'!$L:$L,"*Blue*")</f>
        <v>0</v>
      </c>
      <c r="U49">
        <f>COUNTIFS('3.13 Major Trauma'!$D:$D,"Quality Recommendation",'3.13 Major Trauma'!$L:$L,"*Green*")</f>
        <v>0</v>
      </c>
      <c r="V49">
        <f>COUNTIFS('3.13 Major Trauma'!$D:$D,"Quality Recommendation",'3.13 Major Trauma'!$L:$L,"*Amber*")</f>
        <v>0</v>
      </c>
      <c r="W49">
        <f>COUNTIFS('3.13 Major Trauma'!$D:$D,"Quality Recommendation",'3.13 Major Trauma'!$L:$L,"*Red*")</f>
        <v>0</v>
      </c>
      <c r="X49">
        <f>COUNTIFS('3.13 Major Trauma'!$D:$D,"Quality Recommendation",'3.13 Major Trauma'!$L:$L,"*Grey*")</f>
        <v>0</v>
      </c>
      <c r="Y49">
        <f>COUNTIFS('3.13 Major Trauma'!$D:$D,"Quality Recommendation",'3.13 Major Trauma'!$L:$L,"*Black*")</f>
        <v>10</v>
      </c>
      <c r="Z49">
        <f t="shared" si="2"/>
        <v>0</v>
      </c>
      <c r="AA49">
        <f t="shared" si="3"/>
        <v>0</v>
      </c>
    </row>
    <row r="50" spans="1:27" x14ac:dyDescent="0.35">
      <c r="A50" t="s">
        <v>2122</v>
      </c>
      <c r="B50">
        <f>COUNTIF('3.14 Inter- And Intra- Hospital'!$D:$D,"Minimum Standard")</f>
        <v>6</v>
      </c>
      <c r="C50">
        <f>COUNTIF('3.14 Inter- And Intra- Hospital'!$D:$D,"Quality Recommendation")</f>
        <v>6</v>
      </c>
      <c r="D50">
        <f>COUNTIFS('3.14 Inter- And Intra- Hospital'!$D:$D,"Minimum Standard",'3.14 Inter- And Intra- Hospital'!$G:$G,"Met")</f>
        <v>0</v>
      </c>
      <c r="E50">
        <f>COUNTIFS('3.14 Inter- And Intra- Hospital'!$D:$D,"Minimum Standard",'3.14 Inter- And Intra- Hospital'!$G:$G,"Partially compliant")</f>
        <v>0</v>
      </c>
      <c r="F50">
        <f>COUNTIFS('3.14 Inter- And Intra- Hospital'!$D:$D,"Minimum Standard",'3.14 Inter- And Intra- Hospital'!$G:$G,"Not met")</f>
        <v>0</v>
      </c>
      <c r="G50">
        <f>COUNTIFS('3.14 Inter- And Intra- Hospital'!$D:$D,"Minimum Standard",'3.14 Inter- And Intra- Hospital'!$G:$G,"Not assessed")</f>
        <v>6</v>
      </c>
      <c r="H50">
        <f>COUNTIFS('3.14 Inter- And Intra- Hospital'!$D:$D,"Minimum Standard",'3.14 Inter- And Intra- Hospital'!$G:$G,"Not applicable")</f>
        <v>0</v>
      </c>
      <c r="I50">
        <f>COUNTIFS('3.14 Inter- And Intra- Hospital'!$D:$D,"Quality Recommendation",'3.14 Inter- And Intra- Hospital'!$G:$G,"Achieved")</f>
        <v>0</v>
      </c>
      <c r="J50">
        <f>COUNTIFS('3.14 Inter- And Intra- Hospital'!$D:$D,"Quality Recommendation",'3.14 Inter- And Intra- Hospital'!$G:$G,"Partially achieved")</f>
        <v>0</v>
      </c>
      <c r="K50">
        <f>COUNTIFS('3.14 Inter- And Intra- Hospital'!$D:$D,"Quality Recommendation",'3.14 Inter- And Intra- Hospital'!$G:$G,"Not yet achieved")</f>
        <v>0</v>
      </c>
      <c r="L50">
        <f>COUNTIFS('3.14 Inter- And Intra- Hospital'!$D:$D,"Quality Recommendation",'3.14 Inter- And Intra- Hospital'!$G:$G,"Not assessed")</f>
        <v>6</v>
      </c>
      <c r="M50">
        <f>COUNTIFS('3.14 Inter- And Intra- Hospital'!$D:$D,"Quality Recommendation",'3.14 Inter- And Intra- Hospital'!$G:$G,"Not applicable")</f>
        <v>0</v>
      </c>
      <c r="N50">
        <f>COUNTIFS('3.14 Inter- And Intra- Hospital'!$D:$D,"Minimum Standard",'3.14 Inter- And Intra- Hospital'!$L:$L,"*Blue*")</f>
        <v>0</v>
      </c>
      <c r="O50">
        <f>COUNTIFS('3.14 Inter- And Intra- Hospital'!$D:$D,"Minimum Standard",'3.14 Inter- And Intra- Hospital'!$L:$L,"*Green*")</f>
        <v>0</v>
      </c>
      <c r="P50">
        <f>COUNTIFS('3.14 Inter- And Intra- Hospital'!$D:$D,"Minimum Standard",'3.14 Inter- And Intra- Hospital'!$L:$L,"*Amber*")</f>
        <v>0</v>
      </c>
      <c r="Q50">
        <f>COUNTIFS('3.14 Inter- And Intra- Hospital'!$D:$D,"Minimum Standard",'3.14 Inter- And Intra- Hospital'!$L:$L,"*Red*")</f>
        <v>0</v>
      </c>
      <c r="R50">
        <f>COUNTIFS('3.14 Inter- And Intra- Hospital'!$D:$D,"Minimum Standard",'3.14 Inter- And Intra- Hospital'!$L:$L,"*Grey*")</f>
        <v>0</v>
      </c>
      <c r="S50">
        <f>COUNTIFS('3.14 Inter- And Intra- Hospital'!$D:$D,"Minimum Standard",'3.14 Inter- And Intra- Hospital'!$L:$L,"*Black*")</f>
        <v>6</v>
      </c>
      <c r="T50">
        <f>COUNTIFS('3.14 Inter- And Intra- Hospital'!$D:$D,"Quality Recommendation",'3.14 Inter- And Intra- Hospital'!$L:$L,"*Blue*")</f>
        <v>0</v>
      </c>
      <c r="U50">
        <f>COUNTIFS('3.14 Inter- And Intra- Hospital'!$D:$D,"Quality Recommendation",'3.14 Inter- And Intra- Hospital'!$L:$L,"*Green*")</f>
        <v>0</v>
      </c>
      <c r="V50">
        <f>COUNTIFS('3.14 Inter- And Intra- Hospital'!$D:$D,"Quality Recommendation",'3.14 Inter- And Intra- Hospital'!$L:$L,"*Amber*")</f>
        <v>0</v>
      </c>
      <c r="W50">
        <f>COUNTIFS('3.14 Inter- And Intra- Hospital'!$D:$D,"Quality Recommendation",'3.14 Inter- And Intra- Hospital'!$L:$L,"*Red*")</f>
        <v>0</v>
      </c>
      <c r="X50">
        <f>COUNTIFS('3.14 Inter- And Intra- Hospital'!$D:$D,"Quality Recommendation",'3.14 Inter- And Intra- Hospital'!$L:$L,"*Grey*")</f>
        <v>0</v>
      </c>
      <c r="Y50">
        <f>COUNTIFS('3.14 Inter- And Intra- Hospital'!$D:$D,"Quality Recommendation",'3.14 Inter- And Intra- Hospital'!$L:$L,"*Black*")</f>
        <v>6</v>
      </c>
      <c r="Z50">
        <f t="shared" si="2"/>
        <v>0</v>
      </c>
      <c r="AA50">
        <f t="shared" si="3"/>
        <v>0</v>
      </c>
    </row>
    <row r="51" spans="1:27" x14ac:dyDescent="0.35">
      <c r="A51" t="s">
        <v>2123</v>
      </c>
      <c r="B51">
        <f>COUNTIF('3.15 Legal Aspects Of Capacity '!$D:$D,"Minimum Standard")</f>
        <v>5</v>
      </c>
      <c r="C51">
        <f>COUNTIF('3.15 Legal Aspects Of Capacity '!$D:$D,"Quality Recommendation")</f>
        <v>5</v>
      </c>
      <c r="D51">
        <f>COUNTIFS('3.15 Legal Aspects Of Capacity '!$D:$D,"Minimum Standard",'3.15 Legal Aspects Of Capacity '!$G:$G,"Met")</f>
        <v>0</v>
      </c>
      <c r="E51">
        <f>COUNTIFS('3.15 Legal Aspects Of Capacity '!$D:$D,"Minimum Standard",'3.15 Legal Aspects Of Capacity '!$G:$G,"Partially compliant")</f>
        <v>0</v>
      </c>
      <c r="F51">
        <f>COUNTIFS('3.15 Legal Aspects Of Capacity '!$D:$D,"Minimum Standard",'3.15 Legal Aspects Of Capacity '!$G:$G,"Not met")</f>
        <v>0</v>
      </c>
      <c r="G51">
        <f>COUNTIFS('3.15 Legal Aspects Of Capacity '!$D:$D,"Minimum Standard",'3.15 Legal Aspects Of Capacity '!$G:$G,"Not assessed")</f>
        <v>5</v>
      </c>
      <c r="H51">
        <f>COUNTIFS('3.15 Legal Aspects Of Capacity '!$D:$D,"Minimum Standard",'3.15 Legal Aspects Of Capacity '!$G:$G,"Not applicable")</f>
        <v>0</v>
      </c>
      <c r="I51">
        <f>COUNTIFS('3.15 Legal Aspects Of Capacity '!$D:$D,"Quality Recommendation",'3.15 Legal Aspects Of Capacity '!$G:$G,"Achieved")</f>
        <v>0</v>
      </c>
      <c r="J51">
        <f>COUNTIFS('3.15 Legal Aspects Of Capacity '!$D:$D,"Quality Recommendation",'3.15 Legal Aspects Of Capacity '!$G:$G,"Partially achieved")</f>
        <v>0</v>
      </c>
      <c r="K51">
        <f>COUNTIFS('3.15 Legal Aspects Of Capacity '!$D:$D,"Quality Recommendation",'3.15 Legal Aspects Of Capacity '!$G:$G,"Not yet achieved")</f>
        <v>0</v>
      </c>
      <c r="L51">
        <f>COUNTIFS('3.15 Legal Aspects Of Capacity '!$D:$D,"Quality Recommendation",'3.15 Legal Aspects Of Capacity '!$G:$G,"Not assessed")</f>
        <v>5</v>
      </c>
      <c r="M51">
        <f>COUNTIFS('3.15 Legal Aspects Of Capacity '!$D:$D,"Quality Recommendation",'3.15 Legal Aspects Of Capacity '!$G:$G,"Not applicable")</f>
        <v>0</v>
      </c>
      <c r="N51">
        <f>COUNTIFS('3.15 Legal Aspects Of Capacity '!$D:$D,"Minimum Standard",'3.15 Legal Aspects Of Capacity '!$L:$L,"*Blue*")</f>
        <v>0</v>
      </c>
      <c r="O51">
        <f>COUNTIFS('3.15 Legal Aspects Of Capacity '!$D:$D,"Minimum Standard",'3.15 Legal Aspects Of Capacity '!$L:$L,"*Green*")</f>
        <v>0</v>
      </c>
      <c r="P51">
        <f>COUNTIFS('3.15 Legal Aspects Of Capacity '!$D:$D,"Minimum Standard",'3.15 Legal Aspects Of Capacity '!$L:$L,"*Amber*")</f>
        <v>0</v>
      </c>
      <c r="Q51">
        <f>COUNTIFS('3.15 Legal Aspects Of Capacity '!$D:$D,"Minimum Standard",'3.15 Legal Aspects Of Capacity '!$L:$L,"*Red*")</f>
        <v>0</v>
      </c>
      <c r="R51">
        <f>COUNTIFS('3.15 Legal Aspects Of Capacity '!$D:$D,"Minimum Standard",'3.15 Legal Aspects Of Capacity '!$L:$L,"*Grey*")</f>
        <v>0</v>
      </c>
      <c r="S51">
        <f>COUNTIFS('3.15 Legal Aspects Of Capacity '!$D:$D,"Minimum Standard",'3.15 Legal Aspects Of Capacity '!$L:$L,"*Black*")</f>
        <v>5</v>
      </c>
      <c r="T51">
        <f>COUNTIFS('3.15 Legal Aspects Of Capacity '!$D:$D,"Quality Recommendation",'3.15 Legal Aspects Of Capacity '!$L:$L,"*Blue*")</f>
        <v>0</v>
      </c>
      <c r="U51">
        <f>COUNTIFS('3.15 Legal Aspects Of Capacity '!$D:$D,"Quality Recommendation",'3.15 Legal Aspects Of Capacity '!$L:$L,"*Green*")</f>
        <v>0</v>
      </c>
      <c r="V51">
        <f>COUNTIFS('3.15 Legal Aspects Of Capacity '!$D:$D,"Quality Recommendation",'3.15 Legal Aspects Of Capacity '!$L:$L,"*Amber*")</f>
        <v>0</v>
      </c>
      <c r="W51">
        <f>COUNTIFS('3.15 Legal Aspects Of Capacity '!$D:$D,"Quality Recommendation",'3.15 Legal Aspects Of Capacity '!$L:$L,"*Red*")</f>
        <v>0</v>
      </c>
      <c r="X51">
        <f>COUNTIFS('3.15 Legal Aspects Of Capacity '!$D:$D,"Quality Recommendation",'3.15 Legal Aspects Of Capacity '!$L:$L,"*Grey*")</f>
        <v>0</v>
      </c>
      <c r="Y51">
        <f>COUNTIFS('3.15 Legal Aspects Of Capacity '!$D:$D,"Quality Recommendation",'3.15 Legal Aspects Of Capacity '!$L:$L,"*Black*")</f>
        <v>5</v>
      </c>
      <c r="Z51">
        <f t="shared" si="2"/>
        <v>0</v>
      </c>
      <c r="AA51">
        <f t="shared" si="3"/>
        <v>0</v>
      </c>
    </row>
    <row r="52" spans="1:27" x14ac:dyDescent="0.35">
      <c r="A52" t="s">
        <v>2124</v>
      </c>
      <c r="B52">
        <f>COUNTIF('3.16 Managing Acute Behavioural'!$D:$D,"Minimum Standard")</f>
        <v>11</v>
      </c>
      <c r="C52">
        <f>COUNTIF('3.16 Managing Acute Behavioural'!$D:$D,"Quality Recommendation")</f>
        <v>0</v>
      </c>
      <c r="D52">
        <f>COUNTIFS('3.16 Managing Acute Behavioural'!$D:$D,"Minimum Standard",'3.16 Managing Acute Behavioural'!$G:$G,"Met")</f>
        <v>0</v>
      </c>
      <c r="E52">
        <f>COUNTIFS('3.16 Managing Acute Behavioural'!$D:$D,"Minimum Standard",'3.16 Managing Acute Behavioural'!$G:$G,"Partially compliant")</f>
        <v>0</v>
      </c>
      <c r="F52">
        <f>COUNTIFS('3.16 Managing Acute Behavioural'!$D:$D,"Minimum Standard",'3.16 Managing Acute Behavioural'!$G:$G,"Not met")</f>
        <v>0</v>
      </c>
      <c r="G52">
        <f>COUNTIFS('3.16 Managing Acute Behavioural'!$D:$D,"Minimum Standard",'3.16 Managing Acute Behavioural'!$G:$G,"Not assessed")</f>
        <v>11</v>
      </c>
      <c r="H52">
        <f>COUNTIFS('3.16 Managing Acute Behavioural'!$D:$D,"Minimum Standard",'3.16 Managing Acute Behavioural'!$G:$G,"Not applicable")</f>
        <v>0</v>
      </c>
      <c r="I52">
        <f>COUNTIFS('3.16 Managing Acute Behavioural'!$D:$D,"Quality Recommendation",'3.16 Managing Acute Behavioural'!$G:$G,"Achieved")</f>
        <v>0</v>
      </c>
      <c r="J52">
        <f>COUNTIFS('3.16 Managing Acute Behavioural'!$D:$D,"Quality Recommendation",'3.16 Managing Acute Behavioural'!$G:$G,"Partially achieved")</f>
        <v>0</v>
      </c>
      <c r="K52">
        <f>COUNTIFS('3.16 Managing Acute Behavioural'!$D:$D,"Quality Recommendation",'3.16 Managing Acute Behavioural'!$G:$G,"Not yet achieved")</f>
        <v>0</v>
      </c>
      <c r="L52">
        <f>COUNTIFS('3.16 Managing Acute Behavioural'!$D:$D,"Quality Recommendation",'3.16 Managing Acute Behavioural'!$G:$G,"Not assessed")</f>
        <v>0</v>
      </c>
      <c r="M52">
        <f>COUNTIFS('3.16 Managing Acute Behavioural'!$D:$D,"Quality Recommendation",'3.16 Managing Acute Behavioural'!$G:$G,"Not applicable")</f>
        <v>0</v>
      </c>
      <c r="N52">
        <f>COUNTIFS('3.16 Managing Acute Behavioural'!$D:$D,"Minimum Standard",'3.16 Managing Acute Behavioural'!$L:$L,"*Blue*")</f>
        <v>0</v>
      </c>
      <c r="O52">
        <f>COUNTIFS('3.16 Managing Acute Behavioural'!$D:$D,"Minimum Standard",'3.16 Managing Acute Behavioural'!$L:$L,"*Green*")</f>
        <v>0</v>
      </c>
      <c r="P52">
        <f>COUNTIFS('3.16 Managing Acute Behavioural'!$D:$D,"Minimum Standard",'3.16 Managing Acute Behavioural'!$L:$L,"*Amber*")</f>
        <v>0</v>
      </c>
      <c r="Q52">
        <f>COUNTIFS('3.16 Managing Acute Behavioural'!$D:$D,"Minimum Standard",'3.16 Managing Acute Behavioural'!$L:$L,"*Red*")</f>
        <v>0</v>
      </c>
      <c r="R52">
        <f>COUNTIFS('3.16 Managing Acute Behavioural'!$D:$D,"Minimum Standard",'3.16 Managing Acute Behavioural'!$L:$L,"*Grey*")</f>
        <v>0</v>
      </c>
      <c r="S52">
        <f>COUNTIFS('3.16 Managing Acute Behavioural'!$D:$D,"Minimum Standard",'3.16 Managing Acute Behavioural'!$L:$L,"*Black*")</f>
        <v>11</v>
      </c>
      <c r="T52">
        <f>COUNTIFS('3.16 Managing Acute Behavioural'!$D:$D,"Quality Recommendation",'3.16 Managing Acute Behavioural'!$L:$L,"*Blue*")</f>
        <v>0</v>
      </c>
      <c r="U52">
        <f>COUNTIFS('3.16 Managing Acute Behavioural'!$D:$D,"Quality Recommendation",'3.16 Managing Acute Behavioural'!$L:$L,"*Green*")</f>
        <v>0</v>
      </c>
      <c r="V52">
        <f>COUNTIFS('3.16 Managing Acute Behavioural'!$D:$D,"Quality Recommendation",'3.16 Managing Acute Behavioural'!$L:$L,"*Amber*")</f>
        <v>0</v>
      </c>
      <c r="W52">
        <f>COUNTIFS('3.16 Managing Acute Behavioural'!$D:$D,"Quality Recommendation",'3.16 Managing Acute Behavioural'!$L:$L,"*Red*")</f>
        <v>0</v>
      </c>
      <c r="X52">
        <f>COUNTIFS('3.16 Managing Acute Behavioural'!$D:$D,"Quality Recommendation",'3.16 Managing Acute Behavioural'!$L:$L,"*Grey*")</f>
        <v>0</v>
      </c>
      <c r="Y52">
        <f>COUNTIFS('3.16 Managing Acute Behavioural'!$D:$D,"Quality Recommendation",'3.16 Managing Acute Behavioural'!$L:$L,"*Black*")</f>
        <v>0</v>
      </c>
      <c r="Z52">
        <f t="shared" si="2"/>
        <v>0</v>
      </c>
      <c r="AA52">
        <f t="shared" si="3"/>
        <v>0</v>
      </c>
    </row>
    <row r="53" spans="1:27" x14ac:dyDescent="0.35">
      <c r="A53" t="s">
        <v>2125</v>
      </c>
      <c r="B53">
        <f>COUNTIF('3.17 Care Of The Chronically Cr'!$D:$D,"Minimum Standard")</f>
        <v>6</v>
      </c>
      <c r="C53">
        <f>COUNTIF('3.17 Care Of The Chronically Cr'!$D:$D,"Quality Recommendation")</f>
        <v>5</v>
      </c>
      <c r="D53">
        <f>COUNTIFS('3.17 Care Of The Chronically Cr'!$D:$D,"Minimum Standard",'3.17 Care Of The Chronically Cr'!$G:$G,"Met")</f>
        <v>0</v>
      </c>
      <c r="E53">
        <f>COUNTIFS('3.17 Care Of The Chronically Cr'!$D:$D,"Minimum Standard",'3.17 Care Of The Chronically Cr'!$G:$G,"Partially compliant")</f>
        <v>0</v>
      </c>
      <c r="F53">
        <f>COUNTIFS('3.17 Care Of The Chronically Cr'!$D:$D,"Minimum Standard",'3.17 Care Of The Chronically Cr'!$G:$G,"Not met")</f>
        <v>0</v>
      </c>
      <c r="G53">
        <f>COUNTIFS('3.17 Care Of The Chronically Cr'!$D:$D,"Minimum Standard",'3.17 Care Of The Chronically Cr'!$G:$G,"Not assessed")</f>
        <v>6</v>
      </c>
      <c r="H53">
        <f>COUNTIFS('3.17 Care Of The Chronically Cr'!$D:$D,"Minimum Standard",'3.17 Care Of The Chronically Cr'!$G:$G,"Not applicable")</f>
        <v>0</v>
      </c>
      <c r="I53">
        <f>COUNTIFS('3.17 Care Of The Chronically Cr'!$D:$D,"Quality Recommendation",'3.17 Care Of The Chronically Cr'!$G:$G,"Achieved")</f>
        <v>0</v>
      </c>
      <c r="J53">
        <f>COUNTIFS('3.17 Care Of The Chronically Cr'!$D:$D,"Quality Recommendation",'3.17 Care Of The Chronically Cr'!$G:$G,"Partially achieved")</f>
        <v>0</v>
      </c>
      <c r="K53">
        <f>COUNTIFS('3.17 Care Of The Chronically Cr'!$D:$D,"Quality Recommendation",'3.17 Care Of The Chronically Cr'!$G:$G,"Not yet achieved")</f>
        <v>0</v>
      </c>
      <c r="L53">
        <f>COUNTIFS('3.17 Care Of The Chronically Cr'!$D:$D,"Quality Recommendation",'3.17 Care Of The Chronically Cr'!$G:$G,"Not assessed")</f>
        <v>5</v>
      </c>
      <c r="M53">
        <f>COUNTIFS('3.17 Care Of The Chronically Cr'!$D:$D,"Quality Recommendation",'3.17 Care Of The Chronically Cr'!$G:$G,"Not applicable")</f>
        <v>0</v>
      </c>
      <c r="N53">
        <f>COUNTIFS('3.17 Care Of The Chronically Cr'!$D:$D,"Minimum Standard",'3.17 Care Of The Chronically Cr'!$L:$L,"*Blue*")</f>
        <v>0</v>
      </c>
      <c r="O53">
        <f>COUNTIFS('3.17 Care Of The Chronically Cr'!$D:$D,"Minimum Standard",'3.17 Care Of The Chronically Cr'!$L:$L,"*Green*")</f>
        <v>0</v>
      </c>
      <c r="P53">
        <f>COUNTIFS('3.17 Care Of The Chronically Cr'!$D:$D,"Minimum Standard",'3.17 Care Of The Chronically Cr'!$L:$L,"*Amber*")</f>
        <v>0</v>
      </c>
      <c r="Q53">
        <f>COUNTIFS('3.17 Care Of The Chronically Cr'!$D:$D,"Minimum Standard",'3.17 Care Of The Chronically Cr'!$L:$L,"*Red*")</f>
        <v>0</v>
      </c>
      <c r="R53">
        <f>COUNTIFS('3.17 Care Of The Chronically Cr'!$D:$D,"Minimum Standard",'3.17 Care Of The Chronically Cr'!$L:$L,"*Grey*")</f>
        <v>0</v>
      </c>
      <c r="S53">
        <f>COUNTIFS('3.17 Care Of The Chronically Cr'!$D:$D,"Minimum Standard",'3.17 Care Of The Chronically Cr'!$L:$L,"*Black*")</f>
        <v>6</v>
      </c>
      <c r="T53">
        <f>COUNTIFS('3.17 Care Of The Chronically Cr'!$D:$D,"Quality Recommendation",'3.17 Care Of The Chronically Cr'!$L:$L,"*Blue*")</f>
        <v>0</v>
      </c>
      <c r="U53">
        <f>COUNTIFS('3.17 Care Of The Chronically Cr'!$D:$D,"Quality Recommendation",'3.17 Care Of The Chronically Cr'!$L:$L,"*Green*")</f>
        <v>0</v>
      </c>
      <c r="V53">
        <f>COUNTIFS('3.17 Care Of The Chronically Cr'!$D:$D,"Quality Recommendation",'3.17 Care Of The Chronically Cr'!$L:$L,"*Amber*")</f>
        <v>0</v>
      </c>
      <c r="W53">
        <f>COUNTIFS('3.17 Care Of The Chronically Cr'!$D:$D,"Quality Recommendation",'3.17 Care Of The Chronically Cr'!$L:$L,"*Red*")</f>
        <v>0</v>
      </c>
      <c r="X53">
        <f>COUNTIFS('3.17 Care Of The Chronically Cr'!$D:$D,"Quality Recommendation",'3.17 Care Of The Chronically Cr'!$L:$L,"*Grey*")</f>
        <v>0</v>
      </c>
      <c r="Y53">
        <f>COUNTIFS('3.17 Care Of The Chronically Cr'!$D:$D,"Quality Recommendation",'3.17 Care Of The Chronically Cr'!$L:$L,"*Black*")</f>
        <v>5</v>
      </c>
      <c r="Z53">
        <f t="shared" si="2"/>
        <v>0</v>
      </c>
      <c r="AA53">
        <f t="shared" si="3"/>
        <v>0</v>
      </c>
    </row>
    <row r="54" spans="1:27" x14ac:dyDescent="0.35">
      <c r="A54" t="s">
        <v>2126</v>
      </c>
      <c r="B54">
        <f>COUNTIF('3.18 Care Of The Critically Ill'!$D:$D,"Minimum Standard")</f>
        <v>5</v>
      </c>
      <c r="C54">
        <f>COUNTIF('3.18 Care Of The Critically Ill'!$D:$D,"Quality Recommendation")</f>
        <v>11</v>
      </c>
      <c r="D54">
        <f>COUNTIFS('3.18 Care Of The Critically Ill'!$D:$D,"Minimum Standard",'3.18 Care Of The Critically Ill'!$G:$G,"Met")</f>
        <v>0</v>
      </c>
      <c r="E54">
        <f>COUNTIFS('3.18 Care Of The Critically Ill'!$D:$D,"Minimum Standard",'3.18 Care Of The Critically Ill'!$G:$G,"Partially compliant")</f>
        <v>0</v>
      </c>
      <c r="F54">
        <f>COUNTIFS('3.18 Care Of The Critically Ill'!$D:$D,"Minimum Standard",'3.18 Care Of The Critically Ill'!$G:$G,"Not met")</f>
        <v>0</v>
      </c>
      <c r="G54">
        <f>COUNTIFS('3.18 Care Of The Critically Ill'!$D:$D,"Minimum Standard",'3.18 Care Of The Critically Ill'!$G:$G,"Not assessed")</f>
        <v>5</v>
      </c>
      <c r="H54">
        <f>COUNTIFS('3.18 Care Of The Critically Ill'!$D:$D,"Minimum Standard",'3.18 Care Of The Critically Ill'!$G:$G,"Not applicable")</f>
        <v>0</v>
      </c>
      <c r="I54">
        <f>COUNTIFS('3.18 Care Of The Critically Ill'!$D:$D,"Quality Recommendation",'3.18 Care Of The Critically Ill'!$G:$G,"Achieved")</f>
        <v>0</v>
      </c>
      <c r="J54">
        <f>COUNTIFS('3.18 Care Of The Critically Ill'!$D:$D,"Quality Recommendation",'3.18 Care Of The Critically Ill'!$G:$G,"Partially achieved")</f>
        <v>0</v>
      </c>
      <c r="K54">
        <f>COUNTIFS('3.18 Care Of The Critically Ill'!$D:$D,"Quality Recommendation",'3.18 Care Of The Critically Ill'!$G:$G,"Not yet achieved")</f>
        <v>0</v>
      </c>
      <c r="L54">
        <f>COUNTIFS('3.18 Care Of The Critically Ill'!$D:$D,"Quality Recommendation",'3.18 Care Of The Critically Ill'!$G:$G,"Not assessed")</f>
        <v>11</v>
      </c>
      <c r="M54">
        <f>COUNTIFS('3.18 Care Of The Critically Ill'!$D:$D,"Quality Recommendation",'3.18 Care Of The Critically Ill'!$G:$G,"Not applicable")</f>
        <v>0</v>
      </c>
      <c r="N54">
        <f>COUNTIFS('3.18 Care Of The Critically Ill'!$D:$D,"Minimum Standard",'3.18 Care Of The Critically Ill'!$L:$L,"*Blue*")</f>
        <v>0</v>
      </c>
      <c r="O54">
        <f>COUNTIFS('3.18 Care Of The Critically Ill'!$D:$D,"Minimum Standard",'3.18 Care Of The Critically Ill'!$L:$L,"*Green*")</f>
        <v>0</v>
      </c>
      <c r="P54">
        <f>COUNTIFS('3.18 Care Of The Critically Ill'!$D:$D,"Minimum Standard",'3.18 Care Of The Critically Ill'!$L:$L,"*Amber*")</f>
        <v>0</v>
      </c>
      <c r="Q54">
        <f>COUNTIFS('3.18 Care Of The Critically Ill'!$D:$D,"Minimum Standard",'3.18 Care Of The Critically Ill'!$L:$L,"*Red*")</f>
        <v>0</v>
      </c>
      <c r="R54">
        <f>COUNTIFS('3.18 Care Of The Critically Ill'!$D:$D,"Minimum Standard",'3.18 Care Of The Critically Ill'!$L:$L,"*Grey*")</f>
        <v>0</v>
      </c>
      <c r="S54">
        <f>COUNTIFS('3.18 Care Of The Critically Ill'!$D:$D,"Minimum Standard",'3.18 Care Of The Critically Ill'!$L:$L,"*Black*")</f>
        <v>5</v>
      </c>
      <c r="T54">
        <f>COUNTIFS('3.18 Care Of The Critically Ill'!$D:$D,"Quality Recommendation",'3.18 Care Of The Critically Ill'!$L:$L,"*Blue*")</f>
        <v>0</v>
      </c>
      <c r="U54">
        <f>COUNTIFS('3.18 Care Of The Critically Ill'!$D:$D,"Quality Recommendation",'3.18 Care Of The Critically Ill'!$L:$L,"*Green*")</f>
        <v>0</v>
      </c>
      <c r="V54">
        <f>COUNTIFS('3.18 Care Of The Critically Ill'!$D:$D,"Quality Recommendation",'3.18 Care Of The Critically Ill'!$L:$L,"*Amber*")</f>
        <v>0</v>
      </c>
      <c r="W54">
        <f>COUNTIFS('3.18 Care Of The Critically Ill'!$D:$D,"Quality Recommendation",'3.18 Care Of The Critically Ill'!$L:$L,"*Red*")</f>
        <v>0</v>
      </c>
      <c r="X54">
        <f>COUNTIFS('3.18 Care Of The Critically Ill'!$D:$D,"Quality Recommendation",'3.18 Care Of The Critically Ill'!$L:$L,"*Grey*")</f>
        <v>0</v>
      </c>
      <c r="Y54">
        <f>COUNTIFS('3.18 Care Of The Critically Ill'!$D:$D,"Quality Recommendation",'3.18 Care Of The Critically Ill'!$L:$L,"*Black*")</f>
        <v>11</v>
      </c>
      <c r="Z54">
        <f t="shared" si="2"/>
        <v>0</v>
      </c>
      <c r="AA54">
        <f t="shared" si="3"/>
        <v>0</v>
      </c>
    </row>
    <row r="55" spans="1:27" x14ac:dyDescent="0.35">
      <c r="A55" t="s">
        <v>2127</v>
      </c>
      <c r="B55">
        <f>COUNTIF('3.19 Care Of The Critically Ill'!$D:$D,"Minimum Standard")</f>
        <v>9</v>
      </c>
      <c r="C55">
        <f>COUNTIF('3.19 Care Of The Critically Ill'!$D:$D,"Quality Recommendation")</f>
        <v>6</v>
      </c>
      <c r="D55">
        <f>COUNTIFS('3.19 Care Of The Critically Ill'!$D:$D,"Minimum Standard",'3.19 Care Of The Critically Ill'!$G:$G,"Met")</f>
        <v>0</v>
      </c>
      <c r="E55">
        <f>COUNTIFS('3.19 Care Of The Critically Ill'!$D:$D,"Minimum Standard",'3.19 Care Of The Critically Ill'!$G:$G,"Partially compliant")</f>
        <v>0</v>
      </c>
      <c r="F55">
        <f>COUNTIFS('3.19 Care Of The Critically Ill'!$D:$D,"Minimum Standard",'3.19 Care Of The Critically Ill'!$G:$G,"Not met")</f>
        <v>0</v>
      </c>
      <c r="G55">
        <f>COUNTIFS('3.19 Care Of The Critically Ill'!$D:$D,"Minimum Standard",'3.19 Care Of The Critically Ill'!$G:$G,"Not assessed")</f>
        <v>9</v>
      </c>
      <c r="H55">
        <f>COUNTIFS('3.19 Care Of The Critically Ill'!$D:$D,"Minimum Standard",'3.19 Care Of The Critically Ill'!$G:$G,"Not applicable")</f>
        <v>0</v>
      </c>
      <c r="I55">
        <f>COUNTIFS('3.19 Care Of The Critically Ill'!$D:$D,"Quality Recommendation",'3.19 Care Of The Critically Ill'!$G:$G,"Achieved")</f>
        <v>0</v>
      </c>
      <c r="J55">
        <f>COUNTIFS('3.19 Care Of The Critically Ill'!$D:$D,"Quality Recommendation",'3.19 Care Of The Critically Ill'!$G:$G,"Partially achieved")</f>
        <v>0</v>
      </c>
      <c r="K55">
        <f>COUNTIFS('3.19 Care Of The Critically Ill'!$D:$D,"Quality Recommendation",'3.19 Care Of The Critically Ill'!$G:$G,"Not yet achieved")</f>
        <v>0</v>
      </c>
      <c r="L55">
        <f>COUNTIFS('3.19 Care Of The Critically Ill'!$D:$D,"Quality Recommendation",'3.19 Care Of The Critically Ill'!$G:$G,"Not assessed")</f>
        <v>6</v>
      </c>
      <c r="M55">
        <f>COUNTIFS('3.19 Care Of The Critically Ill'!$D:$D,"Quality Recommendation",'3.19 Care Of The Critically Ill'!$G:$G,"Not applicable")</f>
        <v>0</v>
      </c>
      <c r="N55">
        <f>COUNTIFS('3.19 Care Of The Critically Ill'!$D:$D,"Minimum Standard",'3.19 Care Of The Critically Ill'!$L:$L,"*Blue*")</f>
        <v>0</v>
      </c>
      <c r="O55">
        <f>COUNTIFS('3.19 Care Of The Critically Ill'!$D:$D,"Minimum Standard",'3.19 Care Of The Critically Ill'!$L:$L,"*Green*")</f>
        <v>0</v>
      </c>
      <c r="P55">
        <f>COUNTIFS('3.19 Care Of The Critically Ill'!$D:$D,"Minimum Standard",'3.19 Care Of The Critically Ill'!$L:$L,"*Amber*")</f>
        <v>0</v>
      </c>
      <c r="Q55">
        <f>COUNTIFS('3.19 Care Of The Critically Ill'!$D:$D,"Minimum Standard",'3.19 Care Of The Critically Ill'!$L:$L,"*Red*")</f>
        <v>0</v>
      </c>
      <c r="R55">
        <f>COUNTIFS('3.19 Care Of The Critically Ill'!$D:$D,"Minimum Standard",'3.19 Care Of The Critically Ill'!$L:$L,"*Grey*")</f>
        <v>0</v>
      </c>
      <c r="S55">
        <f>COUNTIFS('3.19 Care Of The Critically Ill'!$D:$D,"Minimum Standard",'3.19 Care Of The Critically Ill'!$L:$L,"*Black*")</f>
        <v>9</v>
      </c>
      <c r="T55">
        <f>COUNTIFS('3.19 Care Of The Critically Ill'!$D:$D,"Quality Recommendation",'3.19 Care Of The Critically Ill'!$L:$L,"*Blue*")</f>
        <v>0</v>
      </c>
      <c r="U55">
        <f>COUNTIFS('3.19 Care Of The Critically Ill'!$D:$D,"Quality Recommendation",'3.19 Care Of The Critically Ill'!$L:$L,"*Green*")</f>
        <v>0</v>
      </c>
      <c r="V55">
        <f>COUNTIFS('3.19 Care Of The Critically Ill'!$D:$D,"Quality Recommendation",'3.19 Care Of The Critically Ill'!$L:$L,"*Amber*")</f>
        <v>0</v>
      </c>
      <c r="W55">
        <f>COUNTIFS('3.19 Care Of The Critically Ill'!$D:$D,"Quality Recommendation",'3.19 Care Of The Critically Ill'!$L:$L,"*Red*")</f>
        <v>0</v>
      </c>
      <c r="X55">
        <f>COUNTIFS('3.19 Care Of The Critically Ill'!$D:$D,"Quality Recommendation",'3.19 Care Of The Critically Ill'!$L:$L,"*Grey*")</f>
        <v>0</v>
      </c>
      <c r="Y55">
        <f>COUNTIFS('3.19 Care Of The Critically Ill'!$D:$D,"Quality Recommendation",'3.19 Care Of The Critically Ill'!$L:$L,"*Black*")</f>
        <v>6</v>
      </c>
      <c r="Z55">
        <f t="shared" si="2"/>
        <v>0</v>
      </c>
      <c r="AA55">
        <f t="shared" si="3"/>
        <v>0</v>
      </c>
    </row>
    <row r="56" spans="1:27" x14ac:dyDescent="0.35">
      <c r="A56" t="s">
        <v>2128</v>
      </c>
      <c r="B56">
        <f>COUNTIF('3.20 Rehabilitation'!$D:$D,"Minimum Standard")</f>
        <v>8</v>
      </c>
      <c r="C56">
        <f>COUNTIF('3.20 Rehabilitation'!$D:$D,"Quality Recommendation")</f>
        <v>6</v>
      </c>
      <c r="D56">
        <f>COUNTIFS('3.20 Rehabilitation'!$D:$D,"Minimum Standard",'3.20 Rehabilitation'!$G:$G,"Met")</f>
        <v>0</v>
      </c>
      <c r="E56">
        <f>COUNTIFS('3.20 Rehabilitation'!$D:$D,"Minimum Standard",'3.20 Rehabilitation'!$G:$G,"Partially compliant")</f>
        <v>0</v>
      </c>
      <c r="F56">
        <f>COUNTIFS('3.20 Rehabilitation'!$D:$D,"Minimum Standard",'3.20 Rehabilitation'!$G:$G,"Not met")</f>
        <v>0</v>
      </c>
      <c r="G56">
        <f>COUNTIFS('3.20 Rehabilitation'!$D:$D,"Minimum Standard",'3.20 Rehabilitation'!$G:$G,"Not assessed")</f>
        <v>8</v>
      </c>
      <c r="H56">
        <f>COUNTIFS('3.20 Rehabilitation'!$D:$D,"Minimum Standard",'3.20 Rehabilitation'!$G:$G,"Not applicable")</f>
        <v>0</v>
      </c>
      <c r="I56">
        <f>COUNTIFS('3.20 Rehabilitation'!$D:$D,"Quality Recommendation",'3.20 Rehabilitation'!$G:$G,"Achieved")</f>
        <v>0</v>
      </c>
      <c r="J56">
        <f>COUNTIFS('3.20 Rehabilitation'!$D:$D,"Quality Recommendation",'3.20 Rehabilitation'!$G:$G,"Partially achieved")</f>
        <v>0</v>
      </c>
      <c r="K56">
        <f>COUNTIFS('3.20 Rehabilitation'!$D:$D,"Quality Recommendation",'3.20 Rehabilitation'!$G:$G,"Not yet achieved")</f>
        <v>0</v>
      </c>
      <c r="L56">
        <f>COUNTIFS('3.20 Rehabilitation'!$D:$D,"Quality Recommendation",'3.20 Rehabilitation'!$G:$G,"Not assessed")</f>
        <v>6</v>
      </c>
      <c r="M56">
        <f>COUNTIFS('3.20 Rehabilitation'!$D:$D,"Quality Recommendation",'3.20 Rehabilitation'!$G:$G,"Not applicable")</f>
        <v>0</v>
      </c>
      <c r="N56">
        <f>COUNTIFS('3.20 Rehabilitation'!$D:$D,"Minimum Standard",'3.20 Rehabilitation'!$L:$L,"*Blue*")</f>
        <v>0</v>
      </c>
      <c r="O56">
        <f>COUNTIFS('3.20 Rehabilitation'!$D:$D,"Minimum Standard",'3.20 Rehabilitation'!$L:$L,"*Green*")</f>
        <v>0</v>
      </c>
      <c r="P56">
        <f>COUNTIFS('3.20 Rehabilitation'!$D:$D,"Minimum Standard",'3.20 Rehabilitation'!$L:$L,"*Amber*")</f>
        <v>0</v>
      </c>
      <c r="Q56">
        <f>COUNTIFS('3.20 Rehabilitation'!$D:$D,"Minimum Standard",'3.20 Rehabilitation'!$L:$L,"*Red*")</f>
        <v>0</v>
      </c>
      <c r="R56">
        <f>COUNTIFS('3.20 Rehabilitation'!$D:$D,"Minimum Standard",'3.20 Rehabilitation'!$L:$L,"*Grey*")</f>
        <v>0</v>
      </c>
      <c r="S56">
        <f>COUNTIFS('3.20 Rehabilitation'!$D:$D,"Minimum Standard",'3.20 Rehabilitation'!$L:$L,"*Black*")</f>
        <v>8</v>
      </c>
      <c r="T56">
        <f>COUNTIFS('3.20 Rehabilitation'!$D:$D,"Quality Recommendation",'3.20 Rehabilitation'!$L:$L,"*Blue*")</f>
        <v>0</v>
      </c>
      <c r="U56">
        <f>COUNTIFS('3.20 Rehabilitation'!$D:$D,"Quality Recommendation",'3.20 Rehabilitation'!$L:$L,"*Green*")</f>
        <v>0</v>
      </c>
      <c r="V56">
        <f>COUNTIFS('3.20 Rehabilitation'!$D:$D,"Quality Recommendation",'3.20 Rehabilitation'!$L:$L,"*Amber*")</f>
        <v>0</v>
      </c>
      <c r="W56">
        <f>COUNTIFS('3.20 Rehabilitation'!$D:$D,"Quality Recommendation",'3.20 Rehabilitation'!$L:$L,"*Red*")</f>
        <v>0</v>
      </c>
      <c r="X56">
        <f>COUNTIFS('3.20 Rehabilitation'!$D:$D,"Quality Recommendation",'3.20 Rehabilitation'!$L:$L,"*Grey*")</f>
        <v>0</v>
      </c>
      <c r="Y56">
        <f>COUNTIFS('3.20 Rehabilitation'!$D:$D,"Quality Recommendation",'3.20 Rehabilitation'!$L:$L,"*Black*")</f>
        <v>6</v>
      </c>
      <c r="Z56">
        <f t="shared" si="2"/>
        <v>0</v>
      </c>
      <c r="AA56">
        <f t="shared" si="3"/>
        <v>0</v>
      </c>
    </row>
    <row r="57" spans="1:27" x14ac:dyDescent="0.35">
      <c r="A57" t="s">
        <v>2129</v>
      </c>
      <c r="B57">
        <f>COUNTIF('3.21 Outpatient Follow-Up'!$D:$D,"Minimum Standard")</f>
        <v>6</v>
      </c>
      <c r="C57">
        <f>COUNTIF('3.21 Outpatient Follow-Up'!$D:$D,"Quality Recommendation")</f>
        <v>6</v>
      </c>
      <c r="D57">
        <f>COUNTIFS('3.21 Outpatient Follow-Up'!$D:$D,"Minimum Standard",'3.21 Outpatient Follow-Up'!$G:$G,"Met")</f>
        <v>0</v>
      </c>
      <c r="E57">
        <f>COUNTIFS('3.21 Outpatient Follow-Up'!$D:$D,"Minimum Standard",'3.21 Outpatient Follow-Up'!$G:$G,"Partially compliant")</f>
        <v>0</v>
      </c>
      <c r="F57">
        <f>COUNTIFS('3.21 Outpatient Follow-Up'!$D:$D,"Minimum Standard",'3.21 Outpatient Follow-Up'!$G:$G,"Not met")</f>
        <v>0</v>
      </c>
      <c r="G57">
        <f>COUNTIFS('3.21 Outpatient Follow-Up'!$D:$D,"Minimum Standard",'3.21 Outpatient Follow-Up'!$G:$G,"Not assessed")</f>
        <v>6</v>
      </c>
      <c r="H57">
        <f>COUNTIFS('3.21 Outpatient Follow-Up'!$D:$D,"Minimum Standard",'3.21 Outpatient Follow-Up'!$G:$G,"Not applicable")</f>
        <v>0</v>
      </c>
      <c r="I57">
        <f>COUNTIFS('3.21 Outpatient Follow-Up'!$D:$D,"Quality Recommendation",'3.21 Outpatient Follow-Up'!$G:$G,"Achieved")</f>
        <v>0</v>
      </c>
      <c r="J57">
        <f>COUNTIFS('3.21 Outpatient Follow-Up'!$D:$D,"Quality Recommendation",'3.21 Outpatient Follow-Up'!$G:$G,"Partially achieved")</f>
        <v>0</v>
      </c>
      <c r="K57">
        <f>COUNTIFS('3.21 Outpatient Follow-Up'!$D:$D,"Quality Recommendation",'3.21 Outpatient Follow-Up'!$G:$G,"Not yet achieved")</f>
        <v>0</v>
      </c>
      <c r="L57">
        <f>COUNTIFS('3.21 Outpatient Follow-Up'!$D:$D,"Quality Recommendation",'3.21 Outpatient Follow-Up'!$G:$G,"Not assessed")</f>
        <v>6</v>
      </c>
      <c r="M57">
        <f>COUNTIFS('3.21 Outpatient Follow-Up'!$D:$D,"Quality Recommendation",'3.21 Outpatient Follow-Up'!$G:$G,"Not applicable")</f>
        <v>0</v>
      </c>
      <c r="N57">
        <f>COUNTIFS('3.21 Outpatient Follow-Up'!$D:$D,"Minimum Standard",'3.21 Outpatient Follow-Up'!$L:$L,"*Blue*")</f>
        <v>0</v>
      </c>
      <c r="O57">
        <f>COUNTIFS('3.21 Outpatient Follow-Up'!$D:$D,"Minimum Standard",'3.21 Outpatient Follow-Up'!$L:$L,"*Green*")</f>
        <v>0</v>
      </c>
      <c r="P57">
        <f>COUNTIFS('3.21 Outpatient Follow-Up'!$D:$D,"Minimum Standard",'3.21 Outpatient Follow-Up'!$L:$L,"*Amber*")</f>
        <v>0</v>
      </c>
      <c r="Q57">
        <f>COUNTIFS('3.21 Outpatient Follow-Up'!$D:$D,"Minimum Standard",'3.21 Outpatient Follow-Up'!$L:$L,"*Red*")</f>
        <v>0</v>
      </c>
      <c r="R57">
        <f>COUNTIFS('3.21 Outpatient Follow-Up'!$D:$D,"Minimum Standard",'3.21 Outpatient Follow-Up'!$L:$L,"*Grey*")</f>
        <v>0</v>
      </c>
      <c r="S57">
        <f>COUNTIFS('3.21 Outpatient Follow-Up'!$D:$D,"Minimum Standard",'3.21 Outpatient Follow-Up'!$L:$L,"*Black*")</f>
        <v>6</v>
      </c>
      <c r="T57">
        <f>COUNTIFS('3.21 Outpatient Follow-Up'!$D:$D,"Quality Recommendation",'3.21 Outpatient Follow-Up'!$L:$L,"*Blue*")</f>
        <v>0</v>
      </c>
      <c r="U57">
        <f>COUNTIFS('3.21 Outpatient Follow-Up'!$D:$D,"Quality Recommendation",'3.21 Outpatient Follow-Up'!$L:$L,"*Green*")</f>
        <v>0</v>
      </c>
      <c r="V57">
        <f>COUNTIFS('3.21 Outpatient Follow-Up'!$D:$D,"Quality Recommendation",'3.21 Outpatient Follow-Up'!$L:$L,"*Amber*")</f>
        <v>0</v>
      </c>
      <c r="W57">
        <f>COUNTIFS('3.21 Outpatient Follow-Up'!$D:$D,"Quality Recommendation",'3.21 Outpatient Follow-Up'!$L:$L,"*Red*")</f>
        <v>0</v>
      </c>
      <c r="X57">
        <f>COUNTIFS('3.21 Outpatient Follow-Up'!$D:$D,"Quality Recommendation",'3.21 Outpatient Follow-Up'!$L:$L,"*Grey*")</f>
        <v>0</v>
      </c>
      <c r="Y57">
        <f>COUNTIFS('3.21 Outpatient Follow-Up'!$D:$D,"Quality Recommendation",'3.21 Outpatient Follow-Up'!$L:$L,"*Black*")</f>
        <v>6</v>
      </c>
      <c r="Z57">
        <f t="shared" si="2"/>
        <v>0</v>
      </c>
      <c r="AA57">
        <f t="shared" si="3"/>
        <v>0</v>
      </c>
    </row>
    <row r="58" spans="1:27" x14ac:dyDescent="0.35">
      <c r="A58" t="s">
        <v>2130</v>
      </c>
      <c r="B58">
        <f>COUNTIF('3.22 Care At The End Of Life'!$D:$D,"Minimum Standard")</f>
        <v>9</v>
      </c>
      <c r="C58">
        <f>COUNTIF('3.22 Care At The End Of Life'!$D:$D,"Quality Recommendation")</f>
        <v>4</v>
      </c>
      <c r="D58">
        <f>COUNTIFS('3.22 Care At The End Of Life'!$D:$D,"Minimum Standard",'3.22 Care At The End Of Life'!$G:$G,"Met")</f>
        <v>0</v>
      </c>
      <c r="E58">
        <f>COUNTIFS('3.22 Care At The End Of Life'!$D:$D,"Minimum Standard",'3.22 Care At The End Of Life'!$G:$G,"Partially compliant")</f>
        <v>0</v>
      </c>
      <c r="F58">
        <f>COUNTIFS('3.22 Care At The End Of Life'!$D:$D,"Minimum Standard",'3.22 Care At The End Of Life'!$G:$G,"Not met")</f>
        <v>0</v>
      </c>
      <c r="G58">
        <f>COUNTIFS('3.22 Care At The End Of Life'!$D:$D,"Minimum Standard",'3.22 Care At The End Of Life'!$G:$G,"Not assessed")</f>
        <v>9</v>
      </c>
      <c r="H58">
        <f>COUNTIFS('3.22 Care At The End Of Life'!$D:$D,"Minimum Standard",'3.22 Care At The End Of Life'!$G:$G,"Not applicable")</f>
        <v>0</v>
      </c>
      <c r="I58">
        <f>COUNTIFS('3.22 Care At The End Of Life'!$D:$D,"Quality Recommendation",'3.22 Care At The End Of Life'!$G:$G,"Achieved")</f>
        <v>0</v>
      </c>
      <c r="J58">
        <f>COUNTIFS('3.22 Care At The End Of Life'!$D:$D,"Quality Recommendation",'3.22 Care At The End Of Life'!$G:$G,"Partially achieved")</f>
        <v>0</v>
      </c>
      <c r="K58">
        <f>COUNTIFS('3.22 Care At The End Of Life'!$D:$D,"Quality Recommendation",'3.22 Care At The End Of Life'!$G:$G,"Not yet achieved")</f>
        <v>0</v>
      </c>
      <c r="L58">
        <f>COUNTIFS('3.22 Care At The End Of Life'!$D:$D,"Quality Recommendation",'3.22 Care At The End Of Life'!$G:$G,"Not assessed")</f>
        <v>4</v>
      </c>
      <c r="M58">
        <f>COUNTIFS('3.22 Care At The End Of Life'!$D:$D,"Quality Recommendation",'3.22 Care At The End Of Life'!$G:$G,"Not applicable")</f>
        <v>0</v>
      </c>
      <c r="N58">
        <f>COUNTIFS('3.22 Care At The End Of Life'!$D:$D,"Minimum Standard",'3.22 Care At The End Of Life'!$L:$L,"*Blue*")</f>
        <v>0</v>
      </c>
      <c r="O58">
        <f>COUNTIFS('3.22 Care At The End Of Life'!$D:$D,"Minimum Standard",'3.22 Care At The End Of Life'!$L:$L,"*Green*")</f>
        <v>0</v>
      </c>
      <c r="P58">
        <f>COUNTIFS('3.22 Care At The End Of Life'!$D:$D,"Minimum Standard",'3.22 Care At The End Of Life'!$L:$L,"*Amber*")</f>
        <v>0</v>
      </c>
      <c r="Q58">
        <f>COUNTIFS('3.22 Care At The End Of Life'!$D:$D,"Minimum Standard",'3.22 Care At The End Of Life'!$L:$L,"*Red*")</f>
        <v>0</v>
      </c>
      <c r="R58">
        <f>COUNTIFS('3.22 Care At The End Of Life'!$D:$D,"Minimum Standard",'3.22 Care At The End Of Life'!$L:$L,"*Grey*")</f>
        <v>0</v>
      </c>
      <c r="S58">
        <f>COUNTIFS('3.22 Care At The End Of Life'!$D:$D,"Minimum Standard",'3.22 Care At The End Of Life'!$L:$L,"*Black*")</f>
        <v>9</v>
      </c>
      <c r="T58">
        <f>COUNTIFS('3.22 Care At The End Of Life'!$D:$D,"Quality Recommendation",'3.22 Care At The End Of Life'!$L:$L,"*Blue*")</f>
        <v>0</v>
      </c>
      <c r="U58">
        <f>COUNTIFS('3.22 Care At The End Of Life'!$D:$D,"Quality Recommendation",'3.22 Care At The End Of Life'!$L:$L,"*Green*")</f>
        <v>0</v>
      </c>
      <c r="V58">
        <f>COUNTIFS('3.22 Care At The End Of Life'!$D:$D,"Quality Recommendation",'3.22 Care At The End Of Life'!$L:$L,"*Amber*")</f>
        <v>0</v>
      </c>
      <c r="W58">
        <f>COUNTIFS('3.22 Care At The End Of Life'!$D:$D,"Quality Recommendation",'3.22 Care At The End Of Life'!$L:$L,"*Red*")</f>
        <v>0</v>
      </c>
      <c r="X58">
        <f>COUNTIFS('3.22 Care At The End Of Life'!$D:$D,"Quality Recommendation",'3.22 Care At The End Of Life'!$L:$L,"*Grey*")</f>
        <v>0</v>
      </c>
      <c r="Y58">
        <f>COUNTIFS('3.22 Care At The End Of Life'!$D:$D,"Quality Recommendation",'3.22 Care At The End Of Life'!$L:$L,"*Black*")</f>
        <v>4</v>
      </c>
      <c r="Z58">
        <f t="shared" si="2"/>
        <v>0</v>
      </c>
      <c r="AA58">
        <f t="shared" si="3"/>
        <v>0</v>
      </c>
    </row>
    <row r="59" spans="1:27" x14ac:dyDescent="0.35">
      <c r="A59" t="s">
        <v>2131</v>
      </c>
      <c r="B59">
        <f>COUNTIF('3.23 Organ And Tissue Donation'!$D:$D,"Minimum Standard")</f>
        <v>5</v>
      </c>
      <c r="C59">
        <f>COUNTIF('3.23 Organ And Tissue Donation'!$D:$D,"Quality Recommendation")</f>
        <v>5</v>
      </c>
      <c r="D59">
        <f>COUNTIFS('3.23 Organ And Tissue Donation'!$D:$D,"Minimum Standard",'3.23 Organ And Tissue Donation'!$G:$G,"Met")</f>
        <v>0</v>
      </c>
      <c r="E59">
        <f>COUNTIFS('3.23 Organ And Tissue Donation'!$D:$D,"Minimum Standard",'3.23 Organ And Tissue Donation'!$G:$G,"Partially compliant")</f>
        <v>0</v>
      </c>
      <c r="F59">
        <f>COUNTIFS('3.23 Organ And Tissue Donation'!$D:$D,"Minimum Standard",'3.23 Organ And Tissue Donation'!$G:$G,"Not met")</f>
        <v>0</v>
      </c>
      <c r="G59">
        <f>COUNTIFS('3.23 Organ And Tissue Donation'!$D:$D,"Minimum Standard",'3.23 Organ And Tissue Donation'!$G:$G,"Not assessed")</f>
        <v>5</v>
      </c>
      <c r="H59">
        <f>COUNTIFS('3.23 Organ And Tissue Donation'!$D:$D,"Minimum Standard",'3.23 Organ And Tissue Donation'!$G:$G,"Not applicable")</f>
        <v>0</v>
      </c>
      <c r="I59">
        <f>COUNTIFS('3.23 Organ And Tissue Donation'!$D:$D,"Quality Recommendation",'3.23 Organ And Tissue Donation'!$G:$G,"Achieved")</f>
        <v>0</v>
      </c>
      <c r="J59">
        <f>COUNTIFS('3.23 Organ And Tissue Donation'!$D:$D,"Quality Recommendation",'3.23 Organ And Tissue Donation'!$G:$G,"Partially achieved")</f>
        <v>0</v>
      </c>
      <c r="K59">
        <f>COUNTIFS('3.23 Organ And Tissue Donation'!$D:$D,"Quality Recommendation",'3.23 Organ And Tissue Donation'!$G:$G,"Not yet achieved")</f>
        <v>0</v>
      </c>
      <c r="L59">
        <f>COUNTIFS('3.23 Organ And Tissue Donation'!$D:$D,"Quality Recommendation",'3.23 Organ And Tissue Donation'!$G:$G,"Not assessed")</f>
        <v>5</v>
      </c>
      <c r="M59">
        <f>COUNTIFS('3.23 Organ And Tissue Donation'!$D:$D,"Quality Recommendation",'3.23 Organ And Tissue Donation'!$G:$G,"Not applicable")</f>
        <v>0</v>
      </c>
      <c r="N59">
        <f>COUNTIFS('3.23 Organ And Tissue Donation'!$D:$D,"Minimum Standard",'3.23 Organ And Tissue Donation'!$L:$L,"*Blue*")</f>
        <v>0</v>
      </c>
      <c r="O59">
        <f>COUNTIFS('3.23 Organ And Tissue Donation'!$D:$D,"Minimum Standard",'3.23 Organ And Tissue Donation'!$L:$L,"*Green*")</f>
        <v>0</v>
      </c>
      <c r="P59">
        <f>COUNTIFS('3.23 Organ And Tissue Donation'!$D:$D,"Minimum Standard",'3.23 Organ And Tissue Donation'!$L:$L,"*Amber*")</f>
        <v>0</v>
      </c>
      <c r="Q59">
        <f>COUNTIFS('3.23 Organ And Tissue Donation'!$D:$D,"Minimum Standard",'3.23 Organ And Tissue Donation'!$L:$L,"*Red*")</f>
        <v>0</v>
      </c>
      <c r="R59">
        <f>COUNTIFS('3.23 Organ And Tissue Donation'!$D:$D,"Minimum Standard",'3.23 Organ And Tissue Donation'!$L:$L,"*Grey*")</f>
        <v>0</v>
      </c>
      <c r="S59">
        <f>COUNTIFS('3.23 Organ And Tissue Donation'!$D:$D,"Minimum Standard",'3.23 Organ And Tissue Donation'!$L:$L,"*Black*")</f>
        <v>5</v>
      </c>
      <c r="T59">
        <f>COUNTIFS('3.23 Organ And Tissue Donation'!$D:$D,"Quality Recommendation",'3.23 Organ And Tissue Donation'!$L:$L,"*Blue*")</f>
        <v>0</v>
      </c>
      <c r="U59">
        <f>COUNTIFS('3.23 Organ And Tissue Donation'!$D:$D,"Quality Recommendation",'3.23 Organ And Tissue Donation'!$L:$L,"*Green*")</f>
        <v>0</v>
      </c>
      <c r="V59">
        <f>COUNTIFS('3.23 Organ And Tissue Donation'!$D:$D,"Quality Recommendation",'3.23 Organ And Tissue Donation'!$L:$L,"*Amber*")</f>
        <v>0</v>
      </c>
      <c r="W59">
        <f>COUNTIFS('3.23 Organ And Tissue Donation'!$D:$D,"Quality Recommendation",'3.23 Organ And Tissue Donation'!$L:$L,"*Red*")</f>
        <v>0</v>
      </c>
      <c r="X59">
        <f>COUNTIFS('3.23 Organ And Tissue Donation'!$D:$D,"Quality Recommendation",'3.23 Organ And Tissue Donation'!$L:$L,"*Grey*")</f>
        <v>0</v>
      </c>
      <c r="Y59">
        <f>COUNTIFS('3.23 Organ And Tissue Donation'!$D:$D,"Quality Recommendation",'3.23 Organ And Tissue Donation'!$L:$L,"*Black*")</f>
        <v>5</v>
      </c>
      <c r="Z59">
        <f t="shared" si="2"/>
        <v>0</v>
      </c>
      <c r="AA59">
        <f t="shared" si="3"/>
        <v>0</v>
      </c>
    </row>
    <row r="60" spans="1:27" x14ac:dyDescent="0.35">
      <c r="A60" t="s">
        <v>2132</v>
      </c>
      <c r="B60">
        <f>COUNTIF('4.1 Research'!$D:$D,"Minimum Standard")</f>
        <v>1</v>
      </c>
      <c r="C60">
        <f>COUNTIF('4.1 Research'!$D:$D,"Quality Recommendation")</f>
        <v>8</v>
      </c>
      <c r="D60">
        <f>COUNTIFS('4.1 Research'!$D:$D,"Minimum Standard",'4.1 Research'!$G:$G,"Met")</f>
        <v>0</v>
      </c>
      <c r="E60">
        <f>COUNTIFS('4.1 Research'!$D:$D,"Minimum Standard",'4.1 Research'!$G:$G,"Partially compliant")</f>
        <v>0</v>
      </c>
      <c r="F60">
        <f>COUNTIFS('4.1 Research'!$D:$D,"Minimum Standard",'4.1 Research'!$G:$G,"Not met")</f>
        <v>0</v>
      </c>
      <c r="G60">
        <f>COUNTIFS('4.1 Research'!$D:$D,"Minimum Standard",'4.1 Research'!$G:$G,"Not assessed")</f>
        <v>1</v>
      </c>
      <c r="H60">
        <f>COUNTIFS('4.1 Research'!$D:$D,"Minimum Standard",'4.1 Research'!$G:$G,"Not applicable")</f>
        <v>0</v>
      </c>
      <c r="I60">
        <f>COUNTIFS('4.1 Research'!$D:$D,"Quality Recommendation",'4.1 Research'!$G:$G,"Achieved")</f>
        <v>0</v>
      </c>
      <c r="J60">
        <f>COUNTIFS('4.1 Research'!$D:$D,"Quality Recommendation",'4.1 Research'!$G:$G,"Partially achieved")</f>
        <v>0</v>
      </c>
      <c r="K60">
        <f>COUNTIFS('4.1 Research'!$D:$D,"Quality Recommendation",'4.1 Research'!$G:$G,"Not yet achieved")</f>
        <v>0</v>
      </c>
      <c r="L60">
        <f>COUNTIFS('4.1 Research'!$D:$D,"Quality Recommendation",'4.1 Research'!$G:$G,"Not assessed")</f>
        <v>8</v>
      </c>
      <c r="M60">
        <f>COUNTIFS('4.1 Research'!$D:$D,"Quality Recommendation",'4.1 Research'!$G:$G,"Not applicable")</f>
        <v>0</v>
      </c>
      <c r="N60">
        <f>COUNTIFS('4.1 Research'!$D:$D,"Minimum Standard",'4.1 Research'!$L:$L,"*Blue*")</f>
        <v>0</v>
      </c>
      <c r="O60">
        <f>COUNTIFS('4.1 Research'!$D:$D,"Minimum Standard",'4.1 Research'!$L:$L,"*Green*")</f>
        <v>0</v>
      </c>
      <c r="P60">
        <f>COUNTIFS('4.1 Research'!$D:$D,"Minimum Standard",'4.1 Research'!$L:$L,"*Amber*")</f>
        <v>0</v>
      </c>
      <c r="Q60">
        <f>COUNTIFS('4.1 Research'!$D:$D,"Minimum Standard",'4.1 Research'!$L:$L,"*Red*")</f>
        <v>0</v>
      </c>
      <c r="R60">
        <f>COUNTIFS('4.1 Research'!$D:$D,"Minimum Standard",'4.1 Research'!$L:$L,"*Grey*")</f>
        <v>0</v>
      </c>
      <c r="S60">
        <f>COUNTIFS('4.1 Research'!$D:$D,"Minimum Standard",'4.1 Research'!$L:$L,"*Black*")</f>
        <v>1</v>
      </c>
      <c r="T60">
        <f>COUNTIFS('4.1 Research'!$D:$D,"Quality Recommendation",'4.1 Research'!$L:$L,"*Blue*")</f>
        <v>0</v>
      </c>
      <c r="U60">
        <f>COUNTIFS('4.1 Research'!$D:$D,"Quality Recommendation",'4.1 Research'!$L:$L,"*Green*")</f>
        <v>0</v>
      </c>
      <c r="V60">
        <f>COUNTIFS('4.1 Research'!$D:$D,"Quality Recommendation",'4.1 Research'!$L:$L,"*Amber*")</f>
        <v>0</v>
      </c>
      <c r="W60">
        <f>COUNTIFS('4.1 Research'!$D:$D,"Quality Recommendation",'4.1 Research'!$L:$L,"*Red*")</f>
        <v>0</v>
      </c>
      <c r="X60">
        <f>COUNTIFS('4.1 Research'!$D:$D,"Quality Recommendation",'4.1 Research'!$L:$L,"*Grey*")</f>
        <v>0</v>
      </c>
      <c r="Y60">
        <f>COUNTIFS('4.1 Research'!$D:$D,"Quality Recommendation",'4.1 Research'!$L:$L,"*Black*")</f>
        <v>8</v>
      </c>
      <c r="Z60">
        <f t="shared" si="2"/>
        <v>0</v>
      </c>
      <c r="AA60">
        <f t="shared" si="3"/>
        <v>0</v>
      </c>
    </row>
    <row r="61" spans="1:27" x14ac:dyDescent="0.35">
      <c r="A61" t="s">
        <v>2133</v>
      </c>
      <c r="B61">
        <f>COUNTIF('4.2 Audit And Quality Improveme'!$D:$D,"Minimum Standard")</f>
        <v>5</v>
      </c>
      <c r="C61">
        <f>COUNTIF('4.2 Audit And Quality Improveme'!$D:$D,"Quality Recommendation")</f>
        <v>3</v>
      </c>
      <c r="D61">
        <f>COUNTIFS('4.2 Audit And Quality Improveme'!$D:$D,"Minimum Standard",'4.2 Audit And Quality Improveme'!$G:$G,"Met")</f>
        <v>0</v>
      </c>
      <c r="E61">
        <f>COUNTIFS('4.2 Audit And Quality Improveme'!$D:$D,"Minimum Standard",'4.2 Audit And Quality Improveme'!$G:$G,"Partially compliant")</f>
        <v>0</v>
      </c>
      <c r="F61">
        <f>COUNTIFS('4.2 Audit And Quality Improveme'!$D:$D,"Minimum Standard",'4.2 Audit And Quality Improveme'!$G:$G,"Not met")</f>
        <v>0</v>
      </c>
      <c r="G61">
        <f>COUNTIFS('4.2 Audit And Quality Improveme'!$D:$D,"Minimum Standard",'4.2 Audit And Quality Improveme'!$G:$G,"Not assessed")</f>
        <v>5</v>
      </c>
      <c r="H61">
        <f>COUNTIFS('4.2 Audit And Quality Improveme'!$D:$D,"Minimum Standard",'4.2 Audit And Quality Improveme'!$G:$G,"Not applicable")</f>
        <v>0</v>
      </c>
      <c r="I61">
        <f>COUNTIFS('4.2 Audit And Quality Improveme'!$D:$D,"Quality Recommendation",'4.2 Audit And Quality Improveme'!$G:$G,"Achieved")</f>
        <v>0</v>
      </c>
      <c r="J61">
        <f>COUNTIFS('4.2 Audit And Quality Improveme'!$D:$D,"Quality Recommendation",'4.2 Audit And Quality Improveme'!$G:$G,"Partially achieved")</f>
        <v>0</v>
      </c>
      <c r="K61">
        <f>COUNTIFS('4.2 Audit And Quality Improveme'!$D:$D,"Quality Recommendation",'4.2 Audit And Quality Improveme'!$G:$G,"Not yet achieved")</f>
        <v>0</v>
      </c>
      <c r="L61">
        <f>COUNTIFS('4.2 Audit And Quality Improveme'!$D:$D,"Quality Recommendation",'4.2 Audit And Quality Improveme'!$G:$G,"Not assessed")</f>
        <v>3</v>
      </c>
      <c r="M61">
        <f>COUNTIFS('4.2 Audit And Quality Improveme'!$D:$D,"Quality Recommendation",'4.2 Audit And Quality Improveme'!$G:$G,"Not applicable")</f>
        <v>0</v>
      </c>
      <c r="N61">
        <f>COUNTIFS('4.2 Audit And Quality Improveme'!$D:$D,"Minimum Standard",'4.2 Audit And Quality Improveme'!$L:$L,"*Blue*")</f>
        <v>0</v>
      </c>
      <c r="O61">
        <f>COUNTIFS('4.2 Audit And Quality Improveme'!$D:$D,"Minimum Standard",'4.2 Audit And Quality Improveme'!$L:$L,"*Green*")</f>
        <v>0</v>
      </c>
      <c r="P61">
        <f>COUNTIFS('4.2 Audit And Quality Improveme'!$D:$D,"Minimum Standard",'4.2 Audit And Quality Improveme'!$L:$L,"*Amber*")</f>
        <v>0</v>
      </c>
      <c r="Q61">
        <f>COUNTIFS('4.2 Audit And Quality Improveme'!$D:$D,"Minimum Standard",'4.2 Audit And Quality Improveme'!$L:$L,"*Red*")</f>
        <v>0</v>
      </c>
      <c r="R61">
        <f>COUNTIFS('4.2 Audit And Quality Improveme'!$D:$D,"Minimum Standard",'4.2 Audit And Quality Improveme'!$L:$L,"*Grey*")</f>
        <v>0</v>
      </c>
      <c r="S61">
        <f>COUNTIFS('4.2 Audit And Quality Improveme'!$D:$D,"Minimum Standard",'4.2 Audit And Quality Improveme'!$L:$L,"*Black*")</f>
        <v>5</v>
      </c>
      <c r="T61">
        <f>COUNTIFS('4.2 Audit And Quality Improveme'!$D:$D,"Quality Recommendation",'4.2 Audit And Quality Improveme'!$L:$L,"*Blue*")</f>
        <v>0</v>
      </c>
      <c r="U61">
        <f>COUNTIFS('4.2 Audit And Quality Improveme'!$D:$D,"Quality Recommendation",'4.2 Audit And Quality Improveme'!$L:$L,"*Green*")</f>
        <v>0</v>
      </c>
      <c r="V61">
        <f>COUNTIFS('4.2 Audit And Quality Improveme'!$D:$D,"Quality Recommendation",'4.2 Audit And Quality Improveme'!$L:$L,"*Amber*")</f>
        <v>0</v>
      </c>
      <c r="W61">
        <f>COUNTIFS('4.2 Audit And Quality Improveme'!$D:$D,"Quality Recommendation",'4.2 Audit And Quality Improveme'!$L:$L,"*Red*")</f>
        <v>0</v>
      </c>
      <c r="X61">
        <f>COUNTIFS('4.2 Audit And Quality Improveme'!$D:$D,"Quality Recommendation",'4.2 Audit And Quality Improveme'!$L:$L,"*Grey*")</f>
        <v>0</v>
      </c>
      <c r="Y61">
        <f>COUNTIFS('4.2 Audit And Quality Improveme'!$D:$D,"Quality Recommendation",'4.2 Audit And Quality Improveme'!$L:$L,"*Black*")</f>
        <v>3</v>
      </c>
      <c r="Z61">
        <f t="shared" si="2"/>
        <v>0</v>
      </c>
      <c r="AA61">
        <f t="shared" si="3"/>
        <v>0</v>
      </c>
    </row>
    <row r="62" spans="1:27" x14ac:dyDescent="0.35">
      <c r="A62" t="s">
        <v>2134</v>
      </c>
      <c r="B62">
        <f>COUNTIF('4.3 Clinical Governance'!$D:$D,"Minimum Standard")</f>
        <v>10</v>
      </c>
      <c r="C62">
        <f>COUNTIF('4.3 Clinical Governance'!$D:$D,"Quality Recommendation")</f>
        <v>3</v>
      </c>
      <c r="D62">
        <f>COUNTIFS('4.3 Clinical Governance'!$D:$D,"Minimum Standard",'4.3 Clinical Governance'!$G:$G,"Met")</f>
        <v>0</v>
      </c>
      <c r="E62">
        <f>COUNTIFS('4.3 Clinical Governance'!$D:$D,"Minimum Standard",'4.3 Clinical Governance'!$G:$G,"Partially compliant")</f>
        <v>0</v>
      </c>
      <c r="F62">
        <f>COUNTIFS('4.3 Clinical Governance'!$D:$D,"Minimum Standard",'4.3 Clinical Governance'!$G:$G,"Not met")</f>
        <v>0</v>
      </c>
      <c r="G62">
        <f>COUNTIFS('4.3 Clinical Governance'!$D:$D,"Minimum Standard",'4.3 Clinical Governance'!$G:$G,"Not assessed")</f>
        <v>10</v>
      </c>
      <c r="H62">
        <f>COUNTIFS('4.3 Clinical Governance'!$D:$D,"Minimum Standard",'4.3 Clinical Governance'!$G:$G,"Not applicable")</f>
        <v>0</v>
      </c>
      <c r="I62">
        <f>COUNTIFS('4.3 Clinical Governance'!$D:$D,"Quality Recommendation",'4.3 Clinical Governance'!$G:$G,"Achieved")</f>
        <v>0</v>
      </c>
      <c r="J62">
        <f>COUNTIFS('4.3 Clinical Governance'!$D:$D,"Quality Recommendation",'4.3 Clinical Governance'!$G:$G,"Partially achieved")</f>
        <v>0</v>
      </c>
      <c r="K62">
        <f>COUNTIFS('4.3 Clinical Governance'!$D:$D,"Quality Recommendation",'4.3 Clinical Governance'!$G:$G,"Not yet achieved")</f>
        <v>0</v>
      </c>
      <c r="L62">
        <f>COUNTIFS('4.3 Clinical Governance'!$D:$D,"Quality Recommendation",'4.3 Clinical Governance'!$G:$G,"Not assessed")</f>
        <v>3</v>
      </c>
      <c r="M62">
        <f>COUNTIFS('4.3 Clinical Governance'!$D:$D,"Quality Recommendation",'4.3 Clinical Governance'!$G:$G,"Not applicable")</f>
        <v>0</v>
      </c>
      <c r="N62">
        <f>COUNTIFS('4.3 Clinical Governance'!$D:$D,"Minimum Standard",'4.3 Clinical Governance'!$L:$L,"*Blue*")</f>
        <v>0</v>
      </c>
      <c r="O62">
        <f>COUNTIFS('4.3 Clinical Governance'!$D:$D,"Minimum Standard",'4.3 Clinical Governance'!$L:$L,"*Green*")</f>
        <v>0</v>
      </c>
      <c r="P62">
        <f>COUNTIFS('4.3 Clinical Governance'!$D:$D,"Minimum Standard",'4.3 Clinical Governance'!$L:$L,"*Amber*")</f>
        <v>0</v>
      </c>
      <c r="Q62">
        <f>COUNTIFS('4.3 Clinical Governance'!$D:$D,"Minimum Standard",'4.3 Clinical Governance'!$L:$L,"*Red*")</f>
        <v>0</v>
      </c>
      <c r="R62">
        <f>COUNTIFS('4.3 Clinical Governance'!$D:$D,"Minimum Standard",'4.3 Clinical Governance'!$L:$L,"*Grey*")</f>
        <v>0</v>
      </c>
      <c r="S62">
        <f>COUNTIFS('4.3 Clinical Governance'!$D:$D,"Minimum Standard",'4.3 Clinical Governance'!$L:$L,"*Black*")</f>
        <v>10</v>
      </c>
      <c r="T62">
        <f>COUNTIFS('4.3 Clinical Governance'!$D:$D,"Quality Recommendation",'4.3 Clinical Governance'!$L:$L,"*Blue*")</f>
        <v>0</v>
      </c>
      <c r="U62">
        <f>COUNTIFS('4.3 Clinical Governance'!$D:$D,"Quality Recommendation",'4.3 Clinical Governance'!$L:$L,"*Green*")</f>
        <v>0</v>
      </c>
      <c r="V62">
        <f>COUNTIFS('4.3 Clinical Governance'!$D:$D,"Quality Recommendation",'4.3 Clinical Governance'!$L:$L,"*Amber*")</f>
        <v>0</v>
      </c>
      <c r="W62">
        <f>COUNTIFS('4.3 Clinical Governance'!$D:$D,"Quality Recommendation",'4.3 Clinical Governance'!$L:$L,"*Red*")</f>
        <v>0</v>
      </c>
      <c r="X62">
        <f>COUNTIFS('4.3 Clinical Governance'!$D:$D,"Quality Recommendation",'4.3 Clinical Governance'!$L:$L,"*Grey*")</f>
        <v>0</v>
      </c>
      <c r="Y62">
        <f>COUNTIFS('4.3 Clinical Governance'!$D:$D,"Quality Recommendation",'4.3 Clinical Governance'!$L:$L,"*Black*")</f>
        <v>3</v>
      </c>
      <c r="Z62">
        <f t="shared" si="2"/>
        <v>0</v>
      </c>
      <c r="AA62">
        <f t="shared" si="3"/>
        <v>0</v>
      </c>
    </row>
    <row r="63" spans="1:27" x14ac:dyDescent="0.35">
      <c r="A63" t="s">
        <v>2135</v>
      </c>
      <c r="B63">
        <f>COUNTIF('4.4 Patient Safety Standards'!$D:$D,"Minimum Standard")</f>
        <v>9</v>
      </c>
      <c r="C63">
        <f>COUNTIF('4.4 Patient Safety Standards'!$D:$D,"Quality Recommendation")</f>
        <v>0</v>
      </c>
      <c r="D63">
        <f>COUNTIFS('4.4 Patient Safety Standards'!$D:$D,"Minimum Standard",'4.4 Patient Safety Standards'!$G:$G,"Met")</f>
        <v>0</v>
      </c>
      <c r="E63">
        <f>COUNTIFS('4.4 Patient Safety Standards'!$D:$D,"Minimum Standard",'4.4 Patient Safety Standards'!$G:$G,"Partially compliant")</f>
        <v>0</v>
      </c>
      <c r="F63">
        <f>COUNTIFS('4.4 Patient Safety Standards'!$D:$D,"Minimum Standard",'4.4 Patient Safety Standards'!$G:$G,"Not met")</f>
        <v>0</v>
      </c>
      <c r="G63">
        <f>COUNTIFS('4.4 Patient Safety Standards'!$D:$D,"Minimum Standard",'4.4 Patient Safety Standards'!$G:$G,"Not assessed")</f>
        <v>9</v>
      </c>
      <c r="H63">
        <f>COUNTIFS('4.4 Patient Safety Standards'!$D:$D,"Minimum Standard",'4.4 Patient Safety Standards'!$G:$G,"Not applicable")</f>
        <v>0</v>
      </c>
      <c r="I63">
        <f>COUNTIFS('4.4 Patient Safety Standards'!$D:$D,"Quality Recommendation",'4.4 Patient Safety Standards'!$G:$G,"Achieved")</f>
        <v>0</v>
      </c>
      <c r="J63">
        <f>COUNTIFS('4.4 Patient Safety Standards'!$D:$D,"Quality Recommendation",'4.4 Patient Safety Standards'!$G:$G,"Partially achieved")</f>
        <v>0</v>
      </c>
      <c r="K63">
        <f>COUNTIFS('4.4 Patient Safety Standards'!$D:$D,"Quality Recommendation",'4.4 Patient Safety Standards'!$G:$G,"Not yet achieved")</f>
        <v>0</v>
      </c>
      <c r="L63">
        <f>COUNTIFS('4.4 Patient Safety Standards'!$D:$D,"Quality Recommendation",'4.4 Patient Safety Standards'!$G:$G,"Not assessed")</f>
        <v>0</v>
      </c>
      <c r="M63">
        <f>COUNTIFS('4.4 Patient Safety Standards'!$D:$D,"Quality Recommendation",'4.4 Patient Safety Standards'!$G:$G,"Not applicable")</f>
        <v>0</v>
      </c>
      <c r="N63">
        <f>COUNTIFS('4.4 Patient Safety Standards'!$D:$D,"Minimum Standard",'4.4 Patient Safety Standards'!$L:$L,"*Blue*")</f>
        <v>0</v>
      </c>
      <c r="O63">
        <f>COUNTIFS('4.4 Patient Safety Standards'!$D:$D,"Minimum Standard",'4.4 Patient Safety Standards'!$L:$L,"*Green*")</f>
        <v>0</v>
      </c>
      <c r="P63">
        <f>COUNTIFS('4.4 Patient Safety Standards'!$D:$D,"Minimum Standard",'4.4 Patient Safety Standards'!$L:$L,"*Amber*")</f>
        <v>0</v>
      </c>
      <c r="Q63">
        <f>COUNTIFS('4.4 Patient Safety Standards'!$D:$D,"Minimum Standard",'4.4 Patient Safety Standards'!$L:$L,"*Red*")</f>
        <v>0</v>
      </c>
      <c r="R63">
        <f>COUNTIFS('4.4 Patient Safety Standards'!$D:$D,"Minimum Standard",'4.4 Patient Safety Standards'!$L:$L,"*Grey*")</f>
        <v>0</v>
      </c>
      <c r="S63">
        <f>COUNTIFS('4.4 Patient Safety Standards'!$D:$D,"Minimum Standard",'4.4 Patient Safety Standards'!$L:$L,"*Black*")</f>
        <v>9</v>
      </c>
      <c r="T63">
        <f>COUNTIFS('4.4 Patient Safety Standards'!$D:$D,"Quality Recommendation",'4.4 Patient Safety Standards'!$L:$L,"*Blue*")</f>
        <v>0</v>
      </c>
      <c r="U63">
        <f>COUNTIFS('4.4 Patient Safety Standards'!$D:$D,"Quality Recommendation",'4.4 Patient Safety Standards'!$L:$L,"*Green*")</f>
        <v>0</v>
      </c>
      <c r="V63">
        <f>COUNTIFS('4.4 Patient Safety Standards'!$D:$D,"Quality Recommendation",'4.4 Patient Safety Standards'!$L:$L,"*Amber*")</f>
        <v>0</v>
      </c>
      <c r="W63">
        <f>COUNTIFS('4.4 Patient Safety Standards'!$D:$D,"Quality Recommendation",'4.4 Patient Safety Standards'!$L:$L,"*Red*")</f>
        <v>0</v>
      </c>
      <c r="X63">
        <f>COUNTIFS('4.4 Patient Safety Standards'!$D:$D,"Quality Recommendation",'4.4 Patient Safety Standards'!$L:$L,"*Grey*")</f>
        <v>0</v>
      </c>
      <c r="Y63">
        <f>COUNTIFS('4.4 Patient Safety Standards'!$D:$D,"Quality Recommendation",'4.4 Patient Safety Standards'!$L:$L,"*Black*")</f>
        <v>0</v>
      </c>
      <c r="Z63">
        <f t="shared" si="2"/>
        <v>0</v>
      </c>
      <c r="AA63">
        <f t="shared" si="3"/>
        <v>0</v>
      </c>
    </row>
    <row r="64" spans="1:27" x14ac:dyDescent="0.35">
      <c r="A64" t="s">
        <v>2136</v>
      </c>
      <c r="B64">
        <f>COUNTIF('4.5 Environmental Sustainabilit'!$D:$D,"Minimum Standard")</f>
        <v>4</v>
      </c>
      <c r="C64">
        <f>COUNTIF('4.5 Environmental Sustainabilit'!$D:$D,"Quality Recommendation")</f>
        <v>8</v>
      </c>
      <c r="D64">
        <f>COUNTIFS('4.5 Environmental Sustainabilit'!$D:$D,"Minimum Standard",'4.5 Environmental Sustainabilit'!$G:$G,"Met")</f>
        <v>0</v>
      </c>
      <c r="E64">
        <f>COUNTIFS('4.5 Environmental Sustainabilit'!$D:$D,"Minimum Standard",'4.5 Environmental Sustainabilit'!$G:$G,"Partially compliant")</f>
        <v>0</v>
      </c>
      <c r="F64">
        <f>COUNTIFS('4.5 Environmental Sustainabilit'!$D:$D,"Minimum Standard",'4.5 Environmental Sustainabilit'!$G:$G,"Not met")</f>
        <v>0</v>
      </c>
      <c r="G64">
        <f>COUNTIFS('4.5 Environmental Sustainabilit'!$D:$D,"Minimum Standard",'4.5 Environmental Sustainabilit'!$G:$G,"Not assessed")</f>
        <v>4</v>
      </c>
      <c r="H64">
        <f>COUNTIFS('4.5 Environmental Sustainabilit'!$D:$D,"Minimum Standard",'4.5 Environmental Sustainabilit'!$G:$G,"Not applicable")</f>
        <v>0</v>
      </c>
      <c r="I64">
        <f>COUNTIFS('4.5 Environmental Sustainabilit'!$D:$D,"Quality Recommendation",'4.5 Environmental Sustainabilit'!$G:$G,"Achieved")</f>
        <v>0</v>
      </c>
      <c r="J64">
        <f>COUNTIFS('4.5 Environmental Sustainabilit'!$D:$D,"Quality Recommendation",'4.5 Environmental Sustainabilit'!$G:$G,"Partially achieved")</f>
        <v>0</v>
      </c>
      <c r="K64">
        <f>COUNTIFS('4.5 Environmental Sustainabilit'!$D:$D,"Quality Recommendation",'4.5 Environmental Sustainabilit'!$G:$G,"Not yet achieved")</f>
        <v>0</v>
      </c>
      <c r="L64">
        <f>COUNTIFS('4.5 Environmental Sustainabilit'!$D:$D,"Quality Recommendation",'4.5 Environmental Sustainabilit'!$G:$G,"Not assessed")</f>
        <v>8</v>
      </c>
      <c r="M64">
        <f>COUNTIFS('4.5 Environmental Sustainabilit'!$D:$D,"Quality Recommendation",'4.5 Environmental Sustainabilit'!$G:$G,"Not applicable")</f>
        <v>0</v>
      </c>
      <c r="N64">
        <f>COUNTIFS('4.5 Environmental Sustainabilit'!$D:$D,"Minimum Standard",'4.5 Environmental Sustainabilit'!$L:$L,"*Blue*")</f>
        <v>0</v>
      </c>
      <c r="O64">
        <f>COUNTIFS('4.5 Environmental Sustainabilit'!$D:$D,"Minimum Standard",'4.5 Environmental Sustainabilit'!$L:$L,"*Green*")</f>
        <v>0</v>
      </c>
      <c r="P64">
        <f>COUNTIFS('4.5 Environmental Sustainabilit'!$D:$D,"Minimum Standard",'4.5 Environmental Sustainabilit'!$L:$L,"*Amber*")</f>
        <v>0</v>
      </c>
      <c r="Q64">
        <f>COUNTIFS('4.5 Environmental Sustainabilit'!$D:$D,"Minimum Standard",'4.5 Environmental Sustainabilit'!$L:$L,"*Red*")</f>
        <v>0</v>
      </c>
      <c r="R64">
        <f>COUNTIFS('4.5 Environmental Sustainabilit'!$D:$D,"Minimum Standard",'4.5 Environmental Sustainabilit'!$L:$L,"*Grey*")</f>
        <v>0</v>
      </c>
      <c r="S64">
        <f>COUNTIFS('4.5 Environmental Sustainabilit'!$D:$D,"Minimum Standard",'4.5 Environmental Sustainabilit'!$L:$L,"*Black*")</f>
        <v>4</v>
      </c>
      <c r="T64">
        <f>COUNTIFS('4.5 Environmental Sustainabilit'!$D:$D,"Quality Recommendation",'4.5 Environmental Sustainabilit'!$L:$L,"*Blue*")</f>
        <v>0</v>
      </c>
      <c r="U64">
        <f>COUNTIFS('4.5 Environmental Sustainabilit'!$D:$D,"Quality Recommendation",'4.5 Environmental Sustainabilit'!$L:$L,"*Green*")</f>
        <v>0</v>
      </c>
      <c r="V64">
        <f>COUNTIFS('4.5 Environmental Sustainabilit'!$D:$D,"Quality Recommendation",'4.5 Environmental Sustainabilit'!$L:$L,"*Amber*")</f>
        <v>0</v>
      </c>
      <c r="W64">
        <f>COUNTIFS('4.5 Environmental Sustainabilit'!$D:$D,"Quality Recommendation",'4.5 Environmental Sustainabilit'!$L:$L,"*Red*")</f>
        <v>0</v>
      </c>
      <c r="X64">
        <f>COUNTIFS('4.5 Environmental Sustainabilit'!$D:$D,"Quality Recommendation",'4.5 Environmental Sustainabilit'!$L:$L,"*Grey*")</f>
        <v>0</v>
      </c>
      <c r="Y64">
        <f>COUNTIFS('4.5 Environmental Sustainabilit'!$D:$D,"Quality Recommendation",'4.5 Environmental Sustainabilit'!$L:$L,"*Black*")</f>
        <v>8</v>
      </c>
      <c r="Z64">
        <f t="shared" si="2"/>
        <v>0</v>
      </c>
      <c r="AA64">
        <f t="shared" si="3"/>
        <v>0</v>
      </c>
    </row>
    <row r="65" spans="1:27" x14ac:dyDescent="0.35">
      <c r="A65" t="s">
        <v>2137</v>
      </c>
      <c r="B65">
        <f>COUNTIF('5.1 Capacity Management'!$D:$D,"Minimum Standard")</f>
        <v>11</v>
      </c>
      <c r="C65">
        <f>COUNTIF('5.1 Capacity Management'!$D:$D,"Quality Recommendation")</f>
        <v>4</v>
      </c>
      <c r="D65">
        <f>COUNTIFS('5.1 Capacity Management'!$D:$D,"Minimum Standard",'5.1 Capacity Management'!$G:$G,"Met")</f>
        <v>0</v>
      </c>
      <c r="E65">
        <f>COUNTIFS('5.1 Capacity Management'!$D:$D,"Minimum Standard",'5.1 Capacity Management'!$G:$G,"Partially compliant")</f>
        <v>0</v>
      </c>
      <c r="F65">
        <f>COUNTIFS('5.1 Capacity Management'!$D:$D,"Minimum Standard",'5.1 Capacity Management'!$G:$G,"Not met")</f>
        <v>0</v>
      </c>
      <c r="G65">
        <f>COUNTIFS('5.1 Capacity Management'!$D:$D,"Minimum Standard",'5.1 Capacity Management'!$G:$G,"Not assessed")</f>
        <v>11</v>
      </c>
      <c r="H65">
        <f>COUNTIFS('5.1 Capacity Management'!$D:$D,"Minimum Standard",'5.1 Capacity Management'!$G:$G,"Not applicable")</f>
        <v>0</v>
      </c>
      <c r="I65">
        <f>COUNTIFS('5.1 Capacity Management'!$D:$D,"Quality Recommendation",'5.1 Capacity Management'!$G:$G,"Achieved")</f>
        <v>0</v>
      </c>
      <c r="J65">
        <f>COUNTIFS('5.1 Capacity Management'!$D:$D,"Quality Recommendation",'5.1 Capacity Management'!$G:$G,"Partially achieved")</f>
        <v>0</v>
      </c>
      <c r="K65">
        <f>COUNTIFS('5.1 Capacity Management'!$D:$D,"Quality Recommendation",'5.1 Capacity Management'!$G:$G,"Not yet achieved")</f>
        <v>0</v>
      </c>
      <c r="L65">
        <f>COUNTIFS('5.1 Capacity Management'!$D:$D,"Quality Recommendation",'5.1 Capacity Management'!$G:$G,"Not assessed")</f>
        <v>4</v>
      </c>
      <c r="M65">
        <f>COUNTIFS('5.1 Capacity Management'!$D:$D,"Quality Recommendation",'5.1 Capacity Management'!$G:$G,"Not applicable")</f>
        <v>0</v>
      </c>
      <c r="N65">
        <f>COUNTIFS('5.1 Capacity Management'!$D:$D,"Minimum Standard",'5.1 Capacity Management'!$L:$L,"*Blue*")</f>
        <v>0</v>
      </c>
      <c r="O65">
        <f>COUNTIFS('5.1 Capacity Management'!$D:$D,"Minimum Standard",'5.1 Capacity Management'!$L:$L,"*Green*")</f>
        <v>0</v>
      </c>
      <c r="P65">
        <f>COUNTIFS('5.1 Capacity Management'!$D:$D,"Minimum Standard",'5.1 Capacity Management'!$L:$L,"*Amber*")</f>
        <v>0</v>
      </c>
      <c r="Q65">
        <f>COUNTIFS('5.1 Capacity Management'!$D:$D,"Minimum Standard",'5.1 Capacity Management'!$L:$L,"*Red*")</f>
        <v>0</v>
      </c>
      <c r="R65">
        <f>COUNTIFS('5.1 Capacity Management'!$D:$D,"Minimum Standard",'5.1 Capacity Management'!$L:$L,"*Grey*")</f>
        <v>0</v>
      </c>
      <c r="S65">
        <f>COUNTIFS('5.1 Capacity Management'!$D:$D,"Minimum Standard",'5.1 Capacity Management'!$L:$L,"*Black*")</f>
        <v>11</v>
      </c>
      <c r="T65">
        <f>COUNTIFS('5.1 Capacity Management'!$D:$D,"Quality Recommendation",'5.1 Capacity Management'!$L:$L,"*Blue*")</f>
        <v>0</v>
      </c>
      <c r="U65">
        <f>COUNTIFS('5.1 Capacity Management'!$D:$D,"Quality Recommendation",'5.1 Capacity Management'!$L:$L,"*Green*")</f>
        <v>0</v>
      </c>
      <c r="V65">
        <f>COUNTIFS('5.1 Capacity Management'!$D:$D,"Quality Recommendation",'5.1 Capacity Management'!$L:$L,"*Amber*")</f>
        <v>0</v>
      </c>
      <c r="W65">
        <f>COUNTIFS('5.1 Capacity Management'!$D:$D,"Quality Recommendation",'5.1 Capacity Management'!$L:$L,"*Red*")</f>
        <v>0</v>
      </c>
      <c r="X65">
        <f>COUNTIFS('5.1 Capacity Management'!$D:$D,"Quality Recommendation",'5.1 Capacity Management'!$L:$L,"*Grey*")</f>
        <v>0</v>
      </c>
      <c r="Y65">
        <f>COUNTIFS('5.1 Capacity Management'!$D:$D,"Quality Recommendation",'5.1 Capacity Management'!$L:$L,"*Black*")</f>
        <v>4</v>
      </c>
      <c r="Z65">
        <f t="shared" si="2"/>
        <v>0</v>
      </c>
      <c r="AA65">
        <f t="shared" si="3"/>
        <v>0</v>
      </c>
    </row>
    <row r="66" spans="1:27" x14ac:dyDescent="0.35">
      <c r="A66" t="s">
        <v>2138</v>
      </c>
      <c r="B66">
        <f>COUNTIF('5.2 Surge And Business Continui'!$D:$D,"Minimum Standard")</f>
        <v>5</v>
      </c>
      <c r="C66">
        <f>COUNTIF('5.2 Surge And Business Continui'!$D:$D,"Quality Recommendation")</f>
        <v>3</v>
      </c>
      <c r="D66">
        <f>COUNTIFS('5.2 Surge And Business Continui'!$D:$D,"Minimum Standard",'5.2 Surge And Business Continui'!$G:$G,"Met")</f>
        <v>0</v>
      </c>
      <c r="E66">
        <f>COUNTIFS('5.2 Surge And Business Continui'!$D:$D,"Minimum Standard",'5.2 Surge And Business Continui'!$G:$G,"Partially compliant")</f>
        <v>0</v>
      </c>
      <c r="F66">
        <f>COUNTIFS('5.2 Surge And Business Continui'!$D:$D,"Minimum Standard",'5.2 Surge And Business Continui'!$G:$G,"Not met")</f>
        <v>0</v>
      </c>
      <c r="G66">
        <f>COUNTIFS('5.2 Surge And Business Continui'!$D:$D,"Minimum Standard",'5.2 Surge And Business Continui'!$G:$G,"Not assessed")</f>
        <v>5</v>
      </c>
      <c r="H66">
        <f>COUNTIFS('5.2 Surge And Business Continui'!$D:$D,"Minimum Standard",'5.2 Surge And Business Continui'!$G:$G,"Not applicable")</f>
        <v>0</v>
      </c>
      <c r="I66">
        <f>COUNTIFS('5.2 Surge And Business Continui'!$D:$D,"Quality Recommendation",'5.2 Surge And Business Continui'!$G:$G,"Achieved")</f>
        <v>0</v>
      </c>
      <c r="J66">
        <f>COUNTIFS('5.2 Surge And Business Continui'!$D:$D,"Quality Recommendation",'5.2 Surge And Business Continui'!$G:$G,"Partially achieved")</f>
        <v>0</v>
      </c>
      <c r="K66">
        <f>COUNTIFS('5.2 Surge And Business Continui'!$D:$D,"Quality Recommendation",'5.2 Surge And Business Continui'!$G:$G,"Not yet achieved")</f>
        <v>0</v>
      </c>
      <c r="L66">
        <f>COUNTIFS('5.2 Surge And Business Continui'!$D:$D,"Quality Recommendation",'5.2 Surge And Business Continui'!$G:$G,"Not assessed")</f>
        <v>3</v>
      </c>
      <c r="M66">
        <f>COUNTIFS('5.2 Surge And Business Continui'!$D:$D,"Quality Recommendation",'5.2 Surge And Business Continui'!$G:$G,"Not applicable")</f>
        <v>0</v>
      </c>
      <c r="N66">
        <f>COUNTIFS('5.2 Surge And Business Continui'!$D:$D,"Minimum Standard",'5.2 Surge And Business Continui'!$L:$L,"*Blue*")</f>
        <v>0</v>
      </c>
      <c r="O66">
        <f>COUNTIFS('5.2 Surge And Business Continui'!$D:$D,"Minimum Standard",'5.2 Surge And Business Continui'!$L:$L,"*Green*")</f>
        <v>0</v>
      </c>
      <c r="P66">
        <f>COUNTIFS('5.2 Surge And Business Continui'!$D:$D,"Minimum Standard",'5.2 Surge And Business Continui'!$L:$L,"*Amber*")</f>
        <v>0</v>
      </c>
      <c r="Q66">
        <f>COUNTIFS('5.2 Surge And Business Continui'!$D:$D,"Minimum Standard",'5.2 Surge And Business Continui'!$L:$L,"*Red*")</f>
        <v>0</v>
      </c>
      <c r="R66">
        <f>COUNTIFS('5.2 Surge And Business Continui'!$D:$D,"Minimum Standard",'5.2 Surge And Business Continui'!$L:$L,"*Grey*")</f>
        <v>0</v>
      </c>
      <c r="S66">
        <f>COUNTIFS('5.2 Surge And Business Continui'!$D:$D,"Minimum Standard",'5.2 Surge And Business Continui'!$L:$L,"*Black*")</f>
        <v>5</v>
      </c>
      <c r="T66">
        <f>COUNTIFS('5.2 Surge And Business Continui'!$D:$D,"Quality Recommendation",'5.2 Surge And Business Continui'!$L:$L,"*Blue*")</f>
        <v>0</v>
      </c>
      <c r="U66">
        <f>COUNTIFS('5.2 Surge And Business Continui'!$D:$D,"Quality Recommendation",'5.2 Surge And Business Continui'!$L:$L,"*Green*")</f>
        <v>0</v>
      </c>
      <c r="V66">
        <f>COUNTIFS('5.2 Surge And Business Continui'!$D:$D,"Quality Recommendation",'5.2 Surge And Business Continui'!$L:$L,"*Amber*")</f>
        <v>0</v>
      </c>
      <c r="W66">
        <f>COUNTIFS('5.2 Surge And Business Continui'!$D:$D,"Quality Recommendation",'5.2 Surge And Business Continui'!$L:$L,"*Red*")</f>
        <v>0</v>
      </c>
      <c r="X66">
        <f>COUNTIFS('5.2 Surge And Business Continui'!$D:$D,"Quality Recommendation",'5.2 Surge And Business Continui'!$L:$L,"*Grey*")</f>
        <v>0</v>
      </c>
      <c r="Y66">
        <f>COUNTIFS('5.2 Surge And Business Continui'!$D:$D,"Quality Recommendation",'5.2 Surge And Business Continui'!$L:$L,"*Black*")</f>
        <v>3</v>
      </c>
      <c r="Z66">
        <f t="shared" si="2"/>
        <v>0</v>
      </c>
      <c r="AA66">
        <f t="shared" ref="AA66:AA69" si="4">IF(OR(C66=0,Z66=0),0,Z66+ROW()/1000000)</f>
        <v>0</v>
      </c>
    </row>
    <row r="67" spans="1:27" x14ac:dyDescent="0.35">
      <c r="A67" t="s">
        <v>2139</v>
      </c>
      <c r="B67">
        <f>COUNTIF('5.3 Major Incidents'!$D:$D,"Minimum Standard")</f>
        <v>5</v>
      </c>
      <c r="C67">
        <f>COUNTIF('5.3 Major Incidents'!$D:$D,"Quality Recommendation")</f>
        <v>7</v>
      </c>
      <c r="D67">
        <f>COUNTIFS('5.3 Major Incidents'!$D:$D,"Minimum Standard",'5.3 Major Incidents'!$G:$G,"Met")</f>
        <v>0</v>
      </c>
      <c r="E67">
        <f>COUNTIFS('5.3 Major Incidents'!$D:$D,"Minimum Standard",'5.3 Major Incidents'!$G:$G,"Partially compliant")</f>
        <v>0</v>
      </c>
      <c r="F67">
        <f>COUNTIFS('5.3 Major Incidents'!$D:$D,"Minimum Standard",'5.3 Major Incidents'!$G:$G,"Not met")</f>
        <v>0</v>
      </c>
      <c r="G67">
        <f>COUNTIFS('5.3 Major Incidents'!$D:$D,"Minimum Standard",'5.3 Major Incidents'!$G:$G,"Not assessed")</f>
        <v>5</v>
      </c>
      <c r="H67">
        <f>COUNTIFS('5.3 Major Incidents'!$D:$D,"Minimum Standard",'5.3 Major Incidents'!$G:$G,"Not applicable")</f>
        <v>0</v>
      </c>
      <c r="I67">
        <f>COUNTIFS('5.3 Major Incidents'!$D:$D,"Quality Recommendation",'5.3 Major Incidents'!$G:$G,"Achieved")</f>
        <v>0</v>
      </c>
      <c r="J67">
        <f>COUNTIFS('5.3 Major Incidents'!$D:$D,"Quality Recommendation",'5.3 Major Incidents'!$G:$G,"Partially achieved")</f>
        <v>0</v>
      </c>
      <c r="K67">
        <f>COUNTIFS('5.3 Major Incidents'!$D:$D,"Quality Recommendation",'5.3 Major Incidents'!$G:$G,"Not yet achieved")</f>
        <v>0</v>
      </c>
      <c r="L67">
        <f>COUNTIFS('5.3 Major Incidents'!$D:$D,"Quality Recommendation",'5.3 Major Incidents'!$G:$G,"Not assessed")</f>
        <v>7</v>
      </c>
      <c r="M67">
        <f>COUNTIFS('5.3 Major Incidents'!$D:$D,"Quality Recommendation",'5.3 Major Incidents'!$G:$G,"Not applicable")</f>
        <v>0</v>
      </c>
      <c r="N67">
        <f>COUNTIFS('5.3 Major Incidents'!$D:$D,"Minimum Standard",'5.3 Major Incidents'!$L:$L,"*Blue*")</f>
        <v>0</v>
      </c>
      <c r="O67">
        <f>COUNTIFS('5.3 Major Incidents'!$D:$D,"Minimum Standard",'5.3 Major Incidents'!$L:$L,"*Green*")</f>
        <v>0</v>
      </c>
      <c r="P67">
        <f>COUNTIFS('5.3 Major Incidents'!$D:$D,"Minimum Standard",'5.3 Major Incidents'!$L:$L,"*Amber*")</f>
        <v>0</v>
      </c>
      <c r="Q67">
        <f>COUNTIFS('5.3 Major Incidents'!$D:$D,"Minimum Standard",'5.3 Major Incidents'!$L:$L,"*Red*")</f>
        <v>0</v>
      </c>
      <c r="R67">
        <f>COUNTIFS('5.3 Major Incidents'!$D:$D,"Minimum Standard",'5.3 Major Incidents'!$L:$L,"*Grey*")</f>
        <v>0</v>
      </c>
      <c r="S67">
        <f>COUNTIFS('5.3 Major Incidents'!$D:$D,"Minimum Standard",'5.3 Major Incidents'!$L:$L,"*Black*")</f>
        <v>5</v>
      </c>
      <c r="T67">
        <f>COUNTIFS('5.3 Major Incidents'!$D:$D,"Quality Recommendation",'5.3 Major Incidents'!$L:$L,"*Blue*")</f>
        <v>0</v>
      </c>
      <c r="U67">
        <f>COUNTIFS('5.3 Major Incidents'!$D:$D,"Quality Recommendation",'5.3 Major Incidents'!$L:$L,"*Green*")</f>
        <v>0</v>
      </c>
      <c r="V67">
        <f>COUNTIFS('5.3 Major Incidents'!$D:$D,"Quality Recommendation",'5.3 Major Incidents'!$L:$L,"*Amber*")</f>
        <v>0</v>
      </c>
      <c r="W67">
        <f>COUNTIFS('5.3 Major Incidents'!$D:$D,"Quality Recommendation",'5.3 Major Incidents'!$L:$L,"*Red*")</f>
        <v>0</v>
      </c>
      <c r="X67">
        <f>COUNTIFS('5.3 Major Incidents'!$D:$D,"Quality Recommendation",'5.3 Major Incidents'!$L:$L,"*Grey*")</f>
        <v>0</v>
      </c>
      <c r="Y67">
        <f>COUNTIFS('5.3 Major Incidents'!$D:$D,"Quality Recommendation",'5.3 Major Incidents'!$L:$L,"*Black*")</f>
        <v>7</v>
      </c>
      <c r="Z67">
        <f t="shared" si="2"/>
        <v>0</v>
      </c>
      <c r="AA67">
        <f t="shared" si="4"/>
        <v>0</v>
      </c>
    </row>
    <row r="68" spans="1:27" x14ac:dyDescent="0.35">
      <c r="A68" t="s">
        <v>2140</v>
      </c>
      <c r="B68">
        <f>COUNTIF('5.4 High Consequence Infectious'!$D:$D,"Minimum Standard")</f>
        <v>3</v>
      </c>
      <c r="C68">
        <f>COUNTIF('5.4 High Consequence Infectious'!$D:$D,"Quality Recommendation")</f>
        <v>11</v>
      </c>
      <c r="D68">
        <f>COUNTIFS('5.4 High Consequence Infectious'!$D:$D,"Minimum Standard",'5.4 High Consequence Infectious'!$G:$G,"Met")</f>
        <v>0</v>
      </c>
      <c r="E68">
        <f>COUNTIFS('5.4 High Consequence Infectious'!$D:$D,"Minimum Standard",'5.4 High Consequence Infectious'!$G:$G,"Partially compliant")</f>
        <v>0</v>
      </c>
      <c r="F68">
        <f>COUNTIFS('5.4 High Consequence Infectious'!$D:$D,"Minimum Standard",'5.4 High Consequence Infectious'!$G:$G,"Not met")</f>
        <v>0</v>
      </c>
      <c r="G68">
        <f>COUNTIFS('5.4 High Consequence Infectious'!$D:$D,"Minimum Standard",'5.4 High Consequence Infectious'!$G:$G,"Not assessed")</f>
        <v>3</v>
      </c>
      <c r="H68">
        <f>COUNTIFS('5.4 High Consequence Infectious'!$D:$D,"Minimum Standard",'5.4 High Consequence Infectious'!$G:$G,"Not applicable")</f>
        <v>0</v>
      </c>
      <c r="I68">
        <f>COUNTIFS('5.4 High Consequence Infectious'!$D:$D,"Quality Recommendation",'5.4 High Consequence Infectious'!$G:$G,"Achieved")</f>
        <v>0</v>
      </c>
      <c r="J68">
        <f>COUNTIFS('5.4 High Consequence Infectious'!$D:$D,"Quality Recommendation",'5.4 High Consequence Infectious'!$G:$G,"Partially achieved")</f>
        <v>0</v>
      </c>
      <c r="K68">
        <f>COUNTIFS('5.4 High Consequence Infectious'!$D:$D,"Quality Recommendation",'5.4 High Consequence Infectious'!$G:$G,"Not yet achieved")</f>
        <v>0</v>
      </c>
      <c r="L68">
        <f>COUNTIFS('5.4 High Consequence Infectious'!$D:$D,"Quality Recommendation",'5.4 High Consequence Infectious'!$G:$G,"Not assessed")</f>
        <v>11</v>
      </c>
      <c r="M68">
        <f>COUNTIFS('5.4 High Consequence Infectious'!$D:$D,"Quality Recommendation",'5.4 High Consequence Infectious'!$G:$G,"Not applicable")</f>
        <v>0</v>
      </c>
      <c r="N68">
        <f>COUNTIFS('5.4 High Consequence Infectious'!$D:$D,"Minimum Standard",'5.4 High Consequence Infectious'!$L:$L,"*Blue*")</f>
        <v>0</v>
      </c>
      <c r="O68">
        <f>COUNTIFS('5.4 High Consequence Infectious'!$D:$D,"Minimum Standard",'5.4 High Consequence Infectious'!$L:$L,"*Green*")</f>
        <v>0</v>
      </c>
      <c r="P68">
        <f>COUNTIFS('5.4 High Consequence Infectious'!$D:$D,"Minimum Standard",'5.4 High Consequence Infectious'!$L:$L,"*Amber*")</f>
        <v>0</v>
      </c>
      <c r="Q68">
        <f>COUNTIFS('5.4 High Consequence Infectious'!$D:$D,"Minimum Standard",'5.4 High Consequence Infectious'!$L:$L,"*Red*")</f>
        <v>0</v>
      </c>
      <c r="R68">
        <f>COUNTIFS('5.4 High Consequence Infectious'!$D:$D,"Minimum Standard",'5.4 High Consequence Infectious'!$L:$L,"*Grey*")</f>
        <v>0</v>
      </c>
      <c r="S68">
        <f>COUNTIFS('5.4 High Consequence Infectious'!$D:$D,"Minimum Standard",'5.4 High Consequence Infectious'!$L:$L,"*Black*")</f>
        <v>3</v>
      </c>
      <c r="T68">
        <f>COUNTIFS('5.4 High Consequence Infectious'!$D:$D,"Quality Recommendation",'5.4 High Consequence Infectious'!$L:$L,"*Blue*")</f>
        <v>0</v>
      </c>
      <c r="U68">
        <f>COUNTIFS('5.4 High Consequence Infectious'!$D:$D,"Quality Recommendation",'5.4 High Consequence Infectious'!$L:$L,"*Green*")</f>
        <v>0</v>
      </c>
      <c r="V68">
        <f>COUNTIFS('5.4 High Consequence Infectious'!$D:$D,"Quality Recommendation",'5.4 High Consequence Infectious'!$L:$L,"*Amber*")</f>
        <v>0</v>
      </c>
      <c r="W68">
        <f>COUNTIFS('5.4 High Consequence Infectious'!$D:$D,"Quality Recommendation",'5.4 High Consequence Infectious'!$L:$L,"*Red*")</f>
        <v>0</v>
      </c>
      <c r="X68">
        <f>COUNTIFS('5.4 High Consequence Infectious'!$D:$D,"Quality Recommendation",'5.4 High Consequence Infectious'!$L:$L,"*Grey*")</f>
        <v>0</v>
      </c>
      <c r="Y68">
        <f>COUNTIFS('5.4 High Consequence Infectious'!$D:$D,"Quality Recommendation",'5.4 High Consequence Infectious'!$L:$L,"*Black*")</f>
        <v>11</v>
      </c>
      <c r="Z68">
        <f t="shared" si="2"/>
        <v>0</v>
      </c>
      <c r="AA68">
        <f t="shared" si="4"/>
        <v>0</v>
      </c>
    </row>
    <row r="69" spans="1:27" x14ac:dyDescent="0.35">
      <c r="A69" t="s">
        <v>2141</v>
      </c>
      <c r="B69">
        <f>COUNTIF('5.5 Fire And Evacuation'!$D:$D,"Minimum Standard")</f>
        <v>7</v>
      </c>
      <c r="C69">
        <f>COUNTIF('5.5 Fire And Evacuation'!$D:$D,"Quality Recommendation")</f>
        <v>7</v>
      </c>
      <c r="D69">
        <f>COUNTIFS('5.5 Fire And Evacuation'!$D:$D,"Minimum Standard",'5.5 Fire And Evacuation'!$G:$G,"Met")</f>
        <v>0</v>
      </c>
      <c r="E69">
        <f>COUNTIFS('5.5 Fire And Evacuation'!$D:$D,"Minimum Standard",'5.5 Fire And Evacuation'!$G:$G,"Partially compliant")</f>
        <v>0</v>
      </c>
      <c r="F69">
        <f>COUNTIFS('5.5 Fire And Evacuation'!$D:$D,"Minimum Standard",'5.5 Fire And Evacuation'!$G:$G,"Not met")</f>
        <v>0</v>
      </c>
      <c r="G69">
        <f>COUNTIFS('5.5 Fire And Evacuation'!$D:$D,"Minimum Standard",'5.5 Fire And Evacuation'!$G:$G,"Not assessed")</f>
        <v>7</v>
      </c>
      <c r="H69">
        <f>COUNTIFS('5.5 Fire And Evacuation'!$D:$D,"Minimum Standard",'5.5 Fire And Evacuation'!$G:$G,"Not applicable")</f>
        <v>0</v>
      </c>
      <c r="I69">
        <f>COUNTIFS('5.5 Fire And Evacuation'!$D:$D,"Quality Recommendation",'5.5 Fire And Evacuation'!$G:$G,"Achieved")</f>
        <v>0</v>
      </c>
      <c r="J69">
        <f>COUNTIFS('5.5 Fire And Evacuation'!$D:$D,"Quality Recommendation",'5.5 Fire And Evacuation'!$G:$G,"Partially achieved")</f>
        <v>0</v>
      </c>
      <c r="K69">
        <f>COUNTIFS('5.5 Fire And Evacuation'!$D:$D,"Quality Recommendation",'5.5 Fire And Evacuation'!$G:$G,"Not yet achieved")</f>
        <v>0</v>
      </c>
      <c r="L69">
        <f>COUNTIFS('5.5 Fire And Evacuation'!$D:$D,"Quality Recommendation",'5.5 Fire And Evacuation'!$G:$G,"Not assessed")</f>
        <v>7</v>
      </c>
      <c r="M69">
        <f>COUNTIFS('5.5 Fire And Evacuation'!$D:$D,"Quality Recommendation",'5.5 Fire And Evacuation'!$G:$G,"Not applicable")</f>
        <v>0</v>
      </c>
      <c r="N69">
        <f>COUNTIFS('5.5 Fire And Evacuation'!$D:$D,"Minimum Standard",'5.5 Fire And Evacuation'!$L:$L,"*Blue*")</f>
        <v>0</v>
      </c>
      <c r="O69">
        <f>COUNTIFS('5.5 Fire And Evacuation'!$D:$D,"Minimum Standard",'5.5 Fire And Evacuation'!$L:$L,"*Green*")</f>
        <v>0</v>
      </c>
      <c r="P69">
        <f>COUNTIFS('5.5 Fire And Evacuation'!$D:$D,"Minimum Standard",'5.5 Fire And Evacuation'!$L:$L,"*Amber*")</f>
        <v>0</v>
      </c>
      <c r="Q69">
        <f>COUNTIFS('5.5 Fire And Evacuation'!$D:$D,"Minimum Standard",'5.5 Fire And Evacuation'!$L:$L,"*Red*")</f>
        <v>0</v>
      </c>
      <c r="R69">
        <f>COUNTIFS('5.5 Fire And Evacuation'!$D:$D,"Minimum Standard",'5.5 Fire And Evacuation'!$L:$L,"*Grey*")</f>
        <v>0</v>
      </c>
      <c r="S69">
        <f>COUNTIFS('5.5 Fire And Evacuation'!$D:$D,"Minimum Standard",'5.5 Fire And Evacuation'!$L:$L,"*Black*")</f>
        <v>7</v>
      </c>
      <c r="T69">
        <f>COUNTIFS('5.5 Fire And Evacuation'!$D:$D,"Quality Recommendation",'5.5 Fire And Evacuation'!$L:$L,"*Blue*")</f>
        <v>0</v>
      </c>
      <c r="U69">
        <f>COUNTIFS('5.5 Fire And Evacuation'!$D:$D,"Quality Recommendation",'5.5 Fire And Evacuation'!$L:$L,"*Green*")</f>
        <v>0</v>
      </c>
      <c r="V69">
        <f>COUNTIFS('5.5 Fire And Evacuation'!$D:$D,"Quality Recommendation",'5.5 Fire And Evacuation'!$L:$L,"*Amber*")</f>
        <v>0</v>
      </c>
      <c r="W69">
        <f>COUNTIFS('5.5 Fire And Evacuation'!$D:$D,"Quality Recommendation",'5.5 Fire And Evacuation'!$L:$L,"*Red*")</f>
        <v>0</v>
      </c>
      <c r="X69">
        <f>COUNTIFS('5.5 Fire And Evacuation'!$D:$D,"Quality Recommendation",'5.5 Fire And Evacuation'!$L:$L,"*Grey*")</f>
        <v>0</v>
      </c>
      <c r="Y69">
        <f>COUNTIFS('5.5 Fire And Evacuation'!$D:$D,"Quality Recommendation",'5.5 Fire And Evacuation'!$L:$L,"*Black*")</f>
        <v>7</v>
      </c>
      <c r="Z69">
        <f t="shared" si="2"/>
        <v>0</v>
      </c>
      <c r="AA69">
        <f t="shared" si="4"/>
        <v>0</v>
      </c>
    </row>
  </sheetData>
  <sheetProtection sheet="1" objects="1" scenarios="1" selectLockedCells="1" selectUnlockedCells="1"/>
  <pageMargins left="0.75" right="0.75" top="1" bottom="1" header="0.5" footer="0.5"/>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Sheet77"/>
  <dimension ref="A1:F7"/>
  <sheetViews>
    <sheetView workbookViewId="0">
      <selection activeCell="F13" sqref="F13"/>
    </sheetView>
  </sheetViews>
  <sheetFormatPr defaultRowHeight="14.5" x14ac:dyDescent="0.35"/>
  <sheetData>
    <row r="1" spans="1:6" x14ac:dyDescent="0.35">
      <c r="A1" t="s">
        <v>2142</v>
      </c>
      <c r="C1" t="s">
        <v>2143</v>
      </c>
      <c r="F1" t="s">
        <v>2144</v>
      </c>
    </row>
    <row r="2" spans="1:6" ht="43.5" customHeight="1" x14ac:dyDescent="0.35">
      <c r="A2" t="s">
        <v>16</v>
      </c>
      <c r="C2" t="s">
        <v>17</v>
      </c>
      <c r="F2" s="11" t="s">
        <v>2145</v>
      </c>
    </row>
    <row r="3" spans="1:6" ht="43.5" customHeight="1" x14ac:dyDescent="0.35">
      <c r="A3" t="s">
        <v>20</v>
      </c>
      <c r="C3" t="s">
        <v>21</v>
      </c>
      <c r="F3" s="11" t="s">
        <v>181</v>
      </c>
    </row>
    <row r="4" spans="1:6" ht="43.5" customHeight="1" x14ac:dyDescent="0.35">
      <c r="A4" t="s">
        <v>24</v>
      </c>
      <c r="C4" t="s">
        <v>25</v>
      </c>
      <c r="F4" s="11" t="s">
        <v>189</v>
      </c>
    </row>
    <row r="5" spans="1:6" ht="43.5" customHeight="1" x14ac:dyDescent="0.35">
      <c r="A5" t="s">
        <v>28</v>
      </c>
      <c r="C5" t="s">
        <v>24</v>
      </c>
      <c r="F5" s="11" t="s">
        <v>187</v>
      </c>
    </row>
    <row r="6" spans="1:6" ht="43.5" customHeight="1" x14ac:dyDescent="0.35">
      <c r="C6" t="s">
        <v>28</v>
      </c>
      <c r="F6" s="11" t="s">
        <v>172</v>
      </c>
    </row>
    <row r="7" spans="1:6" ht="58" customHeight="1" x14ac:dyDescent="0.35"/>
  </sheetData>
  <sheetProtection sheet="1" objects="1" scenarios="1" selectLockedCells="1" selectUnlockedCells="1"/>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2E75B6"/>
  </sheetPr>
  <dimension ref="A1:Y22"/>
  <sheetViews>
    <sheetView showGridLines="0" showOutlineSymbols="0" topLeftCell="F1" zoomScaleNormal="100" workbookViewId="0">
      <pane ySplit="4" topLeftCell="A5" activePane="bottomLeft" state="frozen"/>
      <selection activeCell="P27" sqref="P27"/>
      <selection pane="bottomLeft" activeCell="J22" sqref="J22"/>
    </sheetView>
  </sheetViews>
  <sheetFormatPr defaultRowHeight="14.5" x14ac:dyDescent="0.35"/>
  <cols>
    <col min="1" max="1" width="10.81640625" customWidth="1"/>
    <col min="2" max="2" width="13" hidden="1" customWidth="1"/>
    <col min="3" max="3" width="31" hidden="1" customWidth="1"/>
    <col min="4" max="4" width="18" customWidth="1"/>
    <col min="5" max="5" width="12" hidden="1" customWidth="1"/>
    <col min="6" max="6" width="45" customWidth="1"/>
    <col min="7" max="7" width="30" customWidth="1"/>
    <col min="8" max="10" width="33.1796875" customWidth="1"/>
    <col min="11" max="11" width="16" customWidth="1"/>
    <col min="12" max="12" width="14" customWidth="1"/>
    <col min="13" max="13" width="13" customWidth="1"/>
    <col min="23" max="23" width="0" hidden="1" customWidth="1"/>
    <col min="24" max="24" width="8.90625" hidden="1" customWidth="1"/>
    <col min="25" max="25" width="13" hidden="1" customWidth="1"/>
    <col min="26" max="26" width="0" hidden="1" customWidth="1"/>
  </cols>
  <sheetData>
    <row r="1" spans="1:24" ht="80" customHeight="1" x14ac:dyDescent="0.45">
      <c r="A1" s="361" t="s">
        <v>162</v>
      </c>
      <c r="B1" s="362"/>
      <c r="C1" s="362"/>
      <c r="D1" s="362"/>
      <c r="E1" s="362"/>
      <c r="F1" s="362"/>
      <c r="G1" s="30" t="e" vm="3">
        <v>#VALUE!</v>
      </c>
      <c r="H1" s="29" t="e" vm="4">
        <v>#VALUE!</v>
      </c>
      <c r="I1" s="358" t="s">
        <v>163</v>
      </c>
      <c r="J1" s="359"/>
      <c r="K1" s="359"/>
      <c r="L1" s="360"/>
    </row>
    <row r="2" spans="1:24" ht="66" customHeight="1" x14ac:dyDescent="0.35">
      <c r="A2" s="31" t="s">
        <v>3089</v>
      </c>
      <c r="B2" s="363" t="str">
        <f>REPT("█",ROUND($X$2*50,0))&amp;REPT("░",50-ROUND($X$2*50,0))&amp;" "&amp;TEXT($X$2,"0%")</f>
        <v>░░░░░░░░░░░░░░░░░░░░░░░░░░░░░░░░░░░░░░░░░░░░░░░░░░ 0%</v>
      </c>
      <c r="C2" s="363"/>
      <c r="D2" s="363"/>
      <c r="E2" s="363"/>
      <c r="F2" s="363"/>
      <c r="G2" s="363"/>
      <c r="H2" s="363"/>
      <c r="I2" s="363"/>
      <c r="J2" s="363"/>
      <c r="K2" s="363"/>
      <c r="L2" s="364"/>
      <c r="X2" s="32">
        <f>IFERROR(1-COUNTIF($G:$G,"Not assessed")/(COUNTIF($D:$D,"Minimum Standard")+COUNTIF($D:$D,"Quality Recommendation")),0)</f>
        <v>0</v>
      </c>
    </row>
    <row r="3" spans="1:24" ht="20" customHeight="1" x14ac:dyDescent="0.35">
      <c r="A3" s="33"/>
      <c r="B3" s="33"/>
      <c r="C3" s="33"/>
      <c r="D3" s="33"/>
      <c r="E3" s="33"/>
      <c r="F3" s="33"/>
      <c r="G3" s="236"/>
      <c r="H3" s="235"/>
      <c r="I3" s="235"/>
      <c r="J3" s="236"/>
      <c r="K3" s="235"/>
      <c r="L3" s="235"/>
    </row>
    <row r="4" spans="1:24" s="38" customFormat="1" ht="30" customHeight="1" x14ac:dyDescent="0.35">
      <c r="A4" s="34" t="s">
        <v>161</v>
      </c>
      <c r="B4" s="34" t="s">
        <v>105</v>
      </c>
      <c r="C4" s="34" t="s">
        <v>164</v>
      </c>
      <c r="D4" s="34" t="s">
        <v>165</v>
      </c>
      <c r="E4" s="34" t="s">
        <v>166</v>
      </c>
      <c r="F4" s="34" t="s">
        <v>167</v>
      </c>
      <c r="G4" s="35" t="s">
        <v>68</v>
      </c>
      <c r="H4" s="34" t="s">
        <v>70</v>
      </c>
      <c r="I4" s="34" t="s">
        <v>45</v>
      </c>
      <c r="J4" s="34" t="s">
        <v>47</v>
      </c>
      <c r="K4" s="36" t="s">
        <v>49</v>
      </c>
      <c r="L4" s="34" t="s">
        <v>15</v>
      </c>
      <c r="M4" s="37"/>
    </row>
    <row r="5" spans="1:24" ht="60" customHeight="1" x14ac:dyDescent="0.35">
      <c r="A5" s="39" t="s">
        <v>168</v>
      </c>
      <c r="B5" s="39" t="s">
        <v>169</v>
      </c>
      <c r="C5" s="39" t="s">
        <v>170</v>
      </c>
      <c r="D5" s="39" t="s">
        <v>125</v>
      </c>
      <c r="E5" s="40">
        <v>1</v>
      </c>
      <c r="F5" s="41" t="s">
        <v>171</v>
      </c>
      <c r="G5" s="7" t="s">
        <v>24</v>
      </c>
      <c r="H5" s="19"/>
      <c r="I5" s="23"/>
      <c r="J5" s="15"/>
      <c r="K5" s="25"/>
      <c r="L5" s="6" t="s">
        <v>172</v>
      </c>
    </row>
    <row r="6" spans="1:24" ht="60" customHeight="1" x14ac:dyDescent="0.35">
      <c r="A6" s="42" t="s">
        <v>173</v>
      </c>
      <c r="B6" s="42" t="s">
        <v>169</v>
      </c>
      <c r="C6" s="42" t="s">
        <v>170</v>
      </c>
      <c r="D6" s="42" t="s">
        <v>125</v>
      </c>
      <c r="E6" s="42">
        <v>2</v>
      </c>
      <c r="F6" s="42" t="s">
        <v>3129</v>
      </c>
      <c r="G6" s="7" t="s">
        <v>24</v>
      </c>
      <c r="H6" s="13"/>
      <c r="I6" s="16"/>
      <c r="J6" s="17"/>
      <c r="K6" s="18"/>
      <c r="L6" s="6" t="s">
        <v>172</v>
      </c>
    </row>
    <row r="7" spans="1:24" ht="60" customHeight="1" x14ac:dyDescent="0.35">
      <c r="A7" s="40" t="s">
        <v>174</v>
      </c>
      <c r="B7" s="40" t="s">
        <v>169</v>
      </c>
      <c r="C7" s="40" t="s">
        <v>170</v>
      </c>
      <c r="D7" s="40" t="s">
        <v>125</v>
      </c>
      <c r="E7" s="40">
        <v>3</v>
      </c>
      <c r="F7" s="40" t="s">
        <v>3130</v>
      </c>
      <c r="G7" s="7" t="s">
        <v>24</v>
      </c>
      <c r="H7" s="19"/>
      <c r="I7" s="16"/>
      <c r="J7" s="17"/>
      <c r="K7" s="17"/>
      <c r="L7" s="6" t="s">
        <v>172</v>
      </c>
    </row>
    <row r="8" spans="1:24" ht="60" customHeight="1" x14ac:dyDescent="0.35">
      <c r="A8" s="42" t="s">
        <v>175</v>
      </c>
      <c r="B8" s="42" t="s">
        <v>169</v>
      </c>
      <c r="C8" s="42" t="s">
        <v>170</v>
      </c>
      <c r="D8" s="42" t="s">
        <v>125</v>
      </c>
      <c r="E8" s="42">
        <v>4</v>
      </c>
      <c r="F8" s="43" t="s">
        <v>176</v>
      </c>
      <c r="G8" s="7" t="s">
        <v>24</v>
      </c>
      <c r="H8" s="19"/>
      <c r="I8" s="16"/>
      <c r="J8" s="17"/>
      <c r="K8" s="17"/>
      <c r="L8" s="6" t="s">
        <v>172</v>
      </c>
    </row>
    <row r="9" spans="1:24" ht="60" customHeight="1" x14ac:dyDescent="0.35">
      <c r="A9" s="40" t="s">
        <v>177</v>
      </c>
      <c r="B9" s="40" t="s">
        <v>169</v>
      </c>
      <c r="C9" s="40" t="s">
        <v>170</v>
      </c>
      <c r="D9" s="40" t="s">
        <v>125</v>
      </c>
      <c r="E9" s="40">
        <v>5</v>
      </c>
      <c r="F9" s="40" t="s">
        <v>3131</v>
      </c>
      <c r="G9" s="7" t="s">
        <v>24</v>
      </c>
      <c r="H9" s="19"/>
      <c r="I9" s="16"/>
      <c r="J9" s="17"/>
      <c r="K9" s="17"/>
      <c r="L9" s="6" t="s">
        <v>172</v>
      </c>
    </row>
    <row r="10" spans="1:24" ht="60" customHeight="1" x14ac:dyDescent="0.35">
      <c r="A10" s="42" t="s">
        <v>178</v>
      </c>
      <c r="B10" s="42" t="s">
        <v>169</v>
      </c>
      <c r="C10" s="42" t="s">
        <v>170</v>
      </c>
      <c r="D10" s="42" t="s">
        <v>125</v>
      </c>
      <c r="E10" s="42">
        <v>6</v>
      </c>
      <c r="F10" s="42" t="s">
        <v>3132</v>
      </c>
      <c r="G10" s="7" t="s">
        <v>24</v>
      </c>
      <c r="H10" s="19"/>
      <c r="I10" s="16"/>
      <c r="J10" s="17"/>
      <c r="K10" s="17"/>
      <c r="L10" s="6" t="s">
        <v>172</v>
      </c>
    </row>
    <row r="11" spans="1:24" ht="60" customHeight="1" x14ac:dyDescent="0.35">
      <c r="A11" s="40" t="s">
        <v>179</v>
      </c>
      <c r="B11" s="40" t="s">
        <v>169</v>
      </c>
      <c r="C11" s="40" t="s">
        <v>170</v>
      </c>
      <c r="D11" s="40" t="s">
        <v>125</v>
      </c>
      <c r="E11" s="40">
        <v>7</v>
      </c>
      <c r="F11" s="40" t="s">
        <v>3133</v>
      </c>
      <c r="G11" s="7" t="s">
        <v>24</v>
      </c>
      <c r="H11" s="19"/>
      <c r="I11" s="16"/>
      <c r="J11" s="17"/>
      <c r="K11" s="17"/>
      <c r="L11" s="6" t="s">
        <v>172</v>
      </c>
    </row>
    <row r="12" spans="1:24" ht="60" customHeight="1" x14ac:dyDescent="0.35">
      <c r="A12" s="42" t="s">
        <v>180</v>
      </c>
      <c r="B12" s="42" t="s">
        <v>169</v>
      </c>
      <c r="C12" s="42" t="s">
        <v>170</v>
      </c>
      <c r="D12" s="42" t="s">
        <v>125</v>
      </c>
      <c r="E12" s="42">
        <v>8</v>
      </c>
      <c r="F12" s="42" t="s">
        <v>3134</v>
      </c>
      <c r="G12" s="7" t="s">
        <v>24</v>
      </c>
      <c r="H12" s="13"/>
      <c r="I12" s="16"/>
      <c r="J12" s="17"/>
      <c r="K12" s="18"/>
      <c r="L12" s="6" t="s">
        <v>172</v>
      </c>
    </row>
    <row r="13" spans="1:24" ht="60" customHeight="1" x14ac:dyDescent="0.35">
      <c r="A13" s="40" t="s">
        <v>182</v>
      </c>
      <c r="B13" s="40" t="s">
        <v>169</v>
      </c>
      <c r="C13" s="40" t="s">
        <v>170</v>
      </c>
      <c r="D13" s="40" t="s">
        <v>125</v>
      </c>
      <c r="E13" s="40">
        <v>9</v>
      </c>
      <c r="F13" s="53" t="s">
        <v>3138</v>
      </c>
      <c r="G13" s="7" t="s">
        <v>24</v>
      </c>
      <c r="H13" s="19"/>
      <c r="I13" s="16"/>
      <c r="J13" s="17"/>
      <c r="K13" s="18"/>
      <c r="L13" s="6" t="s">
        <v>172</v>
      </c>
    </row>
    <row r="14" spans="1:24" ht="60" customHeight="1" x14ac:dyDescent="0.35">
      <c r="A14" s="43" t="s">
        <v>183</v>
      </c>
      <c r="B14" s="42" t="s">
        <v>169</v>
      </c>
      <c r="C14" s="42" t="s">
        <v>170</v>
      </c>
      <c r="D14" s="42" t="s">
        <v>184</v>
      </c>
      <c r="E14" s="42">
        <v>1</v>
      </c>
      <c r="F14" s="43" t="s">
        <v>185</v>
      </c>
      <c r="G14" s="6" t="s">
        <v>24</v>
      </c>
      <c r="H14" s="13"/>
      <c r="I14" s="16"/>
      <c r="J14" s="17"/>
      <c r="K14" s="17"/>
      <c r="L14" s="6" t="s">
        <v>172</v>
      </c>
    </row>
    <row r="15" spans="1:24" ht="60" customHeight="1" x14ac:dyDescent="0.35">
      <c r="A15" s="40" t="s">
        <v>186</v>
      </c>
      <c r="B15" s="40" t="s">
        <v>169</v>
      </c>
      <c r="C15" s="40" t="s">
        <v>170</v>
      </c>
      <c r="D15" s="40" t="s">
        <v>184</v>
      </c>
      <c r="E15" s="40">
        <v>2</v>
      </c>
      <c r="F15" s="40" t="s">
        <v>3135</v>
      </c>
      <c r="G15" s="6" t="s">
        <v>24</v>
      </c>
      <c r="H15" s="13"/>
      <c r="I15" s="16"/>
      <c r="J15" s="17"/>
      <c r="K15" s="17"/>
      <c r="L15" s="6" t="s">
        <v>172</v>
      </c>
    </row>
    <row r="16" spans="1:24" ht="60" customHeight="1" x14ac:dyDescent="0.35">
      <c r="A16" s="42" t="s">
        <v>188</v>
      </c>
      <c r="B16" s="42" t="s">
        <v>169</v>
      </c>
      <c r="C16" s="42" t="s">
        <v>170</v>
      </c>
      <c r="D16" s="42" t="s">
        <v>184</v>
      </c>
      <c r="E16" s="42">
        <v>3</v>
      </c>
      <c r="F16" s="43" t="s">
        <v>3137</v>
      </c>
      <c r="G16" s="6" t="s">
        <v>24</v>
      </c>
      <c r="H16" s="13"/>
      <c r="I16" s="16"/>
      <c r="J16" s="17"/>
      <c r="K16" s="17"/>
      <c r="L16" s="6" t="s">
        <v>172</v>
      </c>
    </row>
    <row r="17" spans="1:12" ht="60" customHeight="1" x14ac:dyDescent="0.35">
      <c r="A17" s="40" t="s">
        <v>190</v>
      </c>
      <c r="B17" s="40" t="s">
        <v>169</v>
      </c>
      <c r="C17" s="40" t="s">
        <v>170</v>
      </c>
      <c r="D17" s="40" t="s">
        <v>184</v>
      </c>
      <c r="E17" s="40">
        <v>4</v>
      </c>
      <c r="F17" s="53" t="s">
        <v>191</v>
      </c>
      <c r="G17" s="6" t="s">
        <v>24</v>
      </c>
      <c r="H17" s="13"/>
      <c r="I17" s="16"/>
      <c r="J17" s="17"/>
      <c r="K17" s="18"/>
      <c r="L17" s="6" t="s">
        <v>172</v>
      </c>
    </row>
    <row r="18" spans="1:12" ht="60" customHeight="1" x14ac:dyDescent="0.35">
      <c r="A18" s="42" t="s">
        <v>192</v>
      </c>
      <c r="B18" s="42" t="s">
        <v>169</v>
      </c>
      <c r="C18" s="42" t="s">
        <v>170</v>
      </c>
      <c r="D18" s="42" t="s">
        <v>184</v>
      </c>
      <c r="E18" s="42">
        <v>5</v>
      </c>
      <c r="F18" s="42" t="s">
        <v>193</v>
      </c>
      <c r="G18" s="6" t="s">
        <v>24</v>
      </c>
      <c r="H18" s="13"/>
      <c r="I18" s="16"/>
      <c r="J18" s="17"/>
      <c r="K18" s="18"/>
      <c r="L18" s="6" t="s">
        <v>172</v>
      </c>
    </row>
    <row r="19" spans="1:12" ht="60" customHeight="1" x14ac:dyDescent="0.35">
      <c r="A19" s="40" t="s">
        <v>194</v>
      </c>
      <c r="B19" s="40" t="s">
        <v>169</v>
      </c>
      <c r="C19" s="40" t="s">
        <v>170</v>
      </c>
      <c r="D19" s="40" t="s">
        <v>184</v>
      </c>
      <c r="E19" s="40">
        <v>6</v>
      </c>
      <c r="F19" s="40" t="s">
        <v>3136</v>
      </c>
      <c r="G19" s="6" t="s">
        <v>24</v>
      </c>
      <c r="H19" s="13"/>
      <c r="I19" s="16"/>
      <c r="J19" s="17"/>
      <c r="K19" s="18"/>
      <c r="L19" s="6" t="s">
        <v>172</v>
      </c>
    </row>
    <row r="20" spans="1:12" ht="60" customHeight="1" x14ac:dyDescent="0.35">
      <c r="A20" s="42" t="s">
        <v>195</v>
      </c>
      <c r="B20" s="42" t="s">
        <v>169</v>
      </c>
      <c r="C20" s="42" t="s">
        <v>170</v>
      </c>
      <c r="D20" s="42" t="s">
        <v>184</v>
      </c>
      <c r="E20" s="42">
        <v>7</v>
      </c>
      <c r="F20" s="42" t="s">
        <v>196</v>
      </c>
      <c r="G20" s="6" t="s">
        <v>24</v>
      </c>
      <c r="H20" s="13"/>
      <c r="I20" s="16"/>
      <c r="J20" s="17"/>
      <c r="K20" s="18"/>
      <c r="L20" s="6" t="s">
        <v>172</v>
      </c>
    </row>
    <row r="21" spans="1:12" ht="60" customHeight="1" x14ac:dyDescent="0.35">
      <c r="A21" s="40" t="s">
        <v>197</v>
      </c>
      <c r="B21" s="40" t="s">
        <v>169</v>
      </c>
      <c r="C21" s="40" t="s">
        <v>170</v>
      </c>
      <c r="D21" s="40" t="s">
        <v>184</v>
      </c>
      <c r="E21" s="40">
        <v>8</v>
      </c>
      <c r="F21" s="53" t="s">
        <v>198</v>
      </c>
      <c r="G21" s="6" t="s">
        <v>24</v>
      </c>
      <c r="H21" s="13"/>
      <c r="I21" s="16"/>
      <c r="J21" s="17"/>
      <c r="K21" s="18"/>
      <c r="L21" s="6" t="s">
        <v>172</v>
      </c>
    </row>
    <row r="22" spans="1:12" ht="60" customHeight="1" x14ac:dyDescent="0.35">
      <c r="A22" s="42" t="s">
        <v>199</v>
      </c>
      <c r="B22" s="42" t="s">
        <v>169</v>
      </c>
      <c r="C22" s="42" t="s">
        <v>170</v>
      </c>
      <c r="D22" s="42" t="s">
        <v>184</v>
      </c>
      <c r="E22" s="42">
        <v>9</v>
      </c>
      <c r="F22" s="42" t="s">
        <v>200</v>
      </c>
      <c r="G22" s="6" t="s">
        <v>24</v>
      </c>
      <c r="H22" s="13"/>
      <c r="I22" s="16"/>
      <c r="J22" s="17"/>
      <c r="K22" s="17"/>
      <c r="L22" s="6" t="s">
        <v>172</v>
      </c>
    </row>
  </sheetData>
  <sheetProtection sheet="1" objects="1" scenarios="1" selectLockedCells="1" sort="0" autoFilter="0"/>
  <autoFilter ref="A4:L4" xr:uid="{00000000-0009-0000-0000-000005000000}"/>
  <mergeCells count="5">
    <mergeCell ref="I1:L1"/>
    <mergeCell ref="A1:F1"/>
    <mergeCell ref="B2:L2"/>
    <mergeCell ref="G3:I3"/>
    <mergeCell ref="J3:L3"/>
  </mergeCells>
  <conditionalFormatting sqref="B2:L2">
    <cfRule type="dataBar" priority="34">
      <dataBar>
        <cfvo type="num" val="0"/>
        <cfvo type="num" val="1"/>
        <color rgb="FF4F81BD"/>
      </dataBar>
    </cfRule>
    <cfRule type="expression" dxfId="1155" priority="34">
      <formula>$X$2&gt;=0.8</formula>
    </cfRule>
    <cfRule type="expression" dxfId="1154" priority="34">
      <formula>AND($X$2&gt;=0.5,$X$2&lt;0.8)</formula>
    </cfRule>
    <cfRule type="expression" dxfId="1153" priority="34">
      <formula>$X$2&lt;0.5</formula>
    </cfRule>
  </conditionalFormatting>
  <conditionalFormatting sqref="G5:G22">
    <cfRule type="expression" dxfId="1152" priority="21">
      <formula>$G5="Met"</formula>
    </cfRule>
    <cfRule type="expression" dxfId="1151" priority="22">
      <formula>$G5="Achieved"</formula>
    </cfRule>
    <cfRule type="expression" dxfId="1150" priority="23">
      <formula>$G5="Partially met"</formula>
    </cfRule>
    <cfRule type="expression" dxfId="1149" priority="24">
      <formula>$G5="Partially achieved"</formula>
    </cfRule>
    <cfRule type="expression" dxfId="1148" priority="25">
      <formula>$G5="Not met"</formula>
    </cfRule>
    <cfRule type="expression" dxfId="1147" priority="26">
      <formula>$G5="Not yet achieved"</formula>
    </cfRule>
    <cfRule type="expression" dxfId="1146" priority="27">
      <formula>$G5="Not applicable"</formula>
    </cfRule>
  </conditionalFormatting>
  <conditionalFormatting sqref="K5:K500">
    <cfRule type="expression" dxfId="1145" priority="1">
      <formula>AND(K5&lt;&gt;"",K5&lt;TODAY())</formula>
    </cfRule>
  </conditionalFormatting>
  <conditionalFormatting sqref="L5:L22">
    <cfRule type="beginsWith" dxfId="1144" priority="2" operator="beginsWith" text="Blue">
      <formula>LEFT(L5,LEN("Blue"))="Blue"</formula>
    </cfRule>
    <cfRule type="beginsWith" dxfId="1143" priority="3" operator="beginsWith" text="Green">
      <formula>LEFT(L5,LEN("Green"))="Green"</formula>
    </cfRule>
    <cfRule type="beginsWith" dxfId="1142" priority="4" operator="beginsWith" text="Red">
      <formula>LEFT(L5,LEN("Red"))="Red"</formula>
    </cfRule>
    <cfRule type="beginsWith" dxfId="1141" priority="5" operator="beginsWith" text="Grey">
      <formula>LEFT(L5,LEN("Grey"))="Grey"</formula>
    </cfRule>
    <cfRule type="beginsWith" dxfId="1140" priority="6" operator="beginsWith" text="Amber">
      <formula>LEFT(L5,LEN("Amber"))="Amber"</formula>
    </cfRule>
    <cfRule type="beginsWith" dxfId="1139" priority="7" operator="beginsWith" text="Black">
      <formula>LEFT(L5,LEN("Black"))="Black"</formula>
    </cfRule>
  </conditionalFormatting>
  <dataValidations count="3">
    <dataValidation type="list" allowBlank="1" sqref="G5:G13" xr:uid="{00000000-0002-0000-0500-000000000000}">
      <formula1>MSStatus</formula1>
    </dataValidation>
    <dataValidation type="list" allowBlank="1" sqref="G14:G22" xr:uid="{00000000-0002-0000-0500-000001000000}">
      <formula1>RecStatus</formula1>
    </dataValidation>
    <dataValidation type="list" allowBlank="1" sqref="L5:L22" xr:uid="{00000000-0002-0000-0500-000002000000}">
      <formula1>BRAGStatus</formula1>
    </dataValidation>
  </dataValidations>
  <hyperlinks>
    <hyperlink ref="I1" r:id="rId1" xr:uid="{00000000-0004-0000-0500-000000000000}"/>
    <hyperlink ref="H1" location="Dashboard!A1" display="← Dashboard" xr:uid="{BA9576C4-F10B-480B-B767-5D5C1CCE8157}"/>
  </hyperlinks>
  <pageMargins left="0.3" right="0.3" top="0.75" bottom="0.75" header="0.5" footer="0.5"/>
  <pageSetup fitToHeight="0" orientation="landscape"/>
  <headerFooter>
    <oddHeader>&amp;LMid Cheshire Hospitals NHS Foundation Trust&amp;CGPICS V3 – Appendix 3 Audit&amp;R28 Jan 2026</oddHeader>
    <oddFooter>&amp;LConfidential – For internal audit use&amp;CPage &amp;P of &amp;N&amp;R© NHS</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Sheet78"/>
  <dimension ref="A1:GT245"/>
  <sheetViews>
    <sheetView workbookViewId="0">
      <selection activeCell="C2" sqref="C2"/>
    </sheetView>
  </sheetViews>
  <sheetFormatPr defaultRowHeight="14.5" x14ac:dyDescent="0.35"/>
  <sheetData>
    <row r="1" spans="1:202" x14ac:dyDescent="0.35">
      <c r="A1" t="s">
        <v>2146</v>
      </c>
      <c r="B1" t="s">
        <v>2147</v>
      </c>
      <c r="C1" t="s">
        <v>2148</v>
      </c>
      <c r="E1" t="s">
        <v>2149</v>
      </c>
      <c r="J1" t="s">
        <v>2150</v>
      </c>
      <c r="K1" t="s">
        <v>2151</v>
      </c>
      <c r="M1" t="s">
        <v>2152</v>
      </c>
      <c r="N1" t="s">
        <v>2153</v>
      </c>
      <c r="P1" t="s">
        <v>111</v>
      </c>
      <c r="Q1" t="s">
        <v>2154</v>
      </c>
      <c r="R1" t="s">
        <v>2155</v>
      </c>
      <c r="S1" t="s">
        <v>2156</v>
      </c>
      <c r="T1" t="s">
        <v>2157</v>
      </c>
      <c r="U1" t="s">
        <v>2158</v>
      </c>
      <c r="V1" t="s">
        <v>2159</v>
      </c>
      <c r="W1" t="s">
        <v>2160</v>
      </c>
      <c r="X1" t="s">
        <v>2161</v>
      </c>
      <c r="Y1" t="s">
        <v>2162</v>
      </c>
      <c r="Z1" t="s">
        <v>2163</v>
      </c>
      <c r="AA1" t="s">
        <v>2164</v>
      </c>
      <c r="AB1" t="s">
        <v>2165</v>
      </c>
      <c r="AC1" t="s">
        <v>2166</v>
      </c>
      <c r="AD1" t="s">
        <v>2167</v>
      </c>
      <c r="AE1" t="s">
        <v>2168</v>
      </c>
      <c r="AF1" t="s">
        <v>2169</v>
      </c>
      <c r="AG1" t="s">
        <v>2170</v>
      </c>
      <c r="AH1" t="s">
        <v>2171</v>
      </c>
      <c r="AI1" t="s">
        <v>2172</v>
      </c>
      <c r="AJ1" t="s">
        <v>2173</v>
      </c>
      <c r="AK1" t="s">
        <v>2174</v>
      </c>
      <c r="AL1" t="s">
        <v>2175</v>
      </c>
      <c r="AM1" t="s">
        <v>2176</v>
      </c>
      <c r="AN1" t="s">
        <v>2177</v>
      </c>
      <c r="AO1" t="s">
        <v>2178</v>
      </c>
      <c r="AP1" t="s">
        <v>2179</v>
      </c>
      <c r="AQ1" t="s">
        <v>2552</v>
      </c>
      <c r="AR1" t="s">
        <v>2180</v>
      </c>
      <c r="AS1" t="s">
        <v>2181</v>
      </c>
      <c r="AT1" t="s">
        <v>2182</v>
      </c>
      <c r="AU1" t="s">
        <v>2183</v>
      </c>
      <c r="AV1" t="s">
        <v>2184</v>
      </c>
      <c r="AW1" t="s">
        <v>2185</v>
      </c>
      <c r="AX1" t="s">
        <v>2186</v>
      </c>
      <c r="AY1" t="s">
        <v>2187</v>
      </c>
      <c r="AZ1" t="s">
        <v>2188</v>
      </c>
      <c r="BA1" t="s">
        <v>2189</v>
      </c>
      <c r="BB1" t="s">
        <v>2190</v>
      </c>
      <c r="BC1" t="s">
        <v>2191</v>
      </c>
      <c r="BD1" t="s">
        <v>2192</v>
      </c>
      <c r="BE1" t="s">
        <v>2193</v>
      </c>
      <c r="BF1" t="s">
        <v>2194</v>
      </c>
      <c r="BG1" t="s">
        <v>2195</v>
      </c>
      <c r="BH1" t="s">
        <v>2196</v>
      </c>
      <c r="BI1" t="s">
        <v>2197</v>
      </c>
      <c r="BJ1" t="s">
        <v>2198</v>
      </c>
      <c r="BK1" t="s">
        <v>2199</v>
      </c>
      <c r="BL1" t="s">
        <v>2200</v>
      </c>
      <c r="BM1" t="s">
        <v>2201</v>
      </c>
      <c r="BN1" t="s">
        <v>2202</v>
      </c>
      <c r="BO1" t="s">
        <v>2203</v>
      </c>
      <c r="BP1" t="s">
        <v>2204</v>
      </c>
      <c r="BQ1" t="s">
        <v>2205</v>
      </c>
      <c r="BR1" t="s">
        <v>2206</v>
      </c>
      <c r="BS1" t="s">
        <v>2207</v>
      </c>
      <c r="BT1" t="s">
        <v>2208</v>
      </c>
      <c r="BU1" t="s">
        <v>2209</v>
      </c>
      <c r="BV1" t="s">
        <v>2210</v>
      </c>
      <c r="BW1" t="s">
        <v>2211</v>
      </c>
      <c r="BX1" t="s">
        <v>2212</v>
      </c>
      <c r="BY1" t="s">
        <v>2213</v>
      </c>
      <c r="BZ1" t="s">
        <v>2214</v>
      </c>
      <c r="CA1" t="s">
        <v>2215</v>
      </c>
      <c r="CB1" t="s">
        <v>2216</v>
      </c>
      <c r="CC1" t="s">
        <v>2217</v>
      </c>
      <c r="CD1" t="s">
        <v>2218</v>
      </c>
      <c r="CE1" t="s">
        <v>2219</v>
      </c>
      <c r="CF1" t="s">
        <v>2220</v>
      </c>
      <c r="CG1" t="s">
        <v>2221</v>
      </c>
      <c r="CH1" t="s">
        <v>2222</v>
      </c>
      <c r="CI1" t="s">
        <v>2223</v>
      </c>
      <c r="CJ1" t="s">
        <v>2224</v>
      </c>
      <c r="CK1" t="s">
        <v>2225</v>
      </c>
      <c r="CL1" t="s">
        <v>2226</v>
      </c>
      <c r="CM1" t="s">
        <v>2227</v>
      </c>
      <c r="CN1" t="s">
        <v>2228</v>
      </c>
      <c r="CO1" t="s">
        <v>2229</v>
      </c>
      <c r="CP1" t="s">
        <v>2230</v>
      </c>
      <c r="CQ1" t="s">
        <v>2231</v>
      </c>
      <c r="CR1" t="s">
        <v>2232</v>
      </c>
      <c r="CS1" t="s">
        <v>2233</v>
      </c>
      <c r="CT1" t="s">
        <v>2234</v>
      </c>
      <c r="CU1" t="s">
        <v>2235</v>
      </c>
      <c r="CV1" t="s">
        <v>2236</v>
      </c>
      <c r="CW1" t="s">
        <v>2237</v>
      </c>
      <c r="CX1" t="s">
        <v>2238</v>
      </c>
      <c r="CY1" t="s">
        <v>2239</v>
      </c>
      <c r="CZ1" t="s">
        <v>2240</v>
      </c>
      <c r="DA1" t="s">
        <v>2241</v>
      </c>
      <c r="DB1" t="s">
        <v>2242</v>
      </c>
      <c r="DC1" t="s">
        <v>2243</v>
      </c>
      <c r="DD1" t="s">
        <v>2244</v>
      </c>
      <c r="DE1" t="s">
        <v>2245</v>
      </c>
      <c r="DF1" t="s">
        <v>2246</v>
      </c>
      <c r="DG1" t="s">
        <v>2247</v>
      </c>
      <c r="DH1" t="s">
        <v>2248</v>
      </c>
      <c r="DI1" t="s">
        <v>2249</v>
      </c>
      <c r="DJ1" t="s">
        <v>2250</v>
      </c>
      <c r="DK1" t="s">
        <v>2251</v>
      </c>
      <c r="DL1" t="s">
        <v>2252</v>
      </c>
      <c r="DM1" t="s">
        <v>2253</v>
      </c>
      <c r="DN1" t="s">
        <v>2254</v>
      </c>
      <c r="DO1" t="s">
        <v>2255</v>
      </c>
      <c r="DP1" t="s">
        <v>2256</v>
      </c>
      <c r="DQ1" t="s">
        <v>2257</v>
      </c>
      <c r="DR1" t="s">
        <v>2258</v>
      </c>
      <c r="DS1" t="s">
        <v>2259</v>
      </c>
      <c r="DT1" t="s">
        <v>2260</v>
      </c>
      <c r="DU1" t="s">
        <v>2261</v>
      </c>
      <c r="DV1" t="s">
        <v>2262</v>
      </c>
      <c r="DW1" t="s">
        <v>2263</v>
      </c>
      <c r="DX1" t="s">
        <v>2264</v>
      </c>
      <c r="DY1" t="s">
        <v>2265</v>
      </c>
      <c r="DZ1" t="s">
        <v>2266</v>
      </c>
      <c r="EA1" t="s">
        <v>2267</v>
      </c>
      <c r="EB1" t="s">
        <v>2268</v>
      </c>
      <c r="EC1" t="s">
        <v>2269</v>
      </c>
      <c r="ED1" t="s">
        <v>2270</v>
      </c>
      <c r="EE1" t="s">
        <v>2271</v>
      </c>
      <c r="EF1" t="s">
        <v>2272</v>
      </c>
      <c r="EG1" t="s">
        <v>2273</v>
      </c>
      <c r="EH1" t="s">
        <v>2274</v>
      </c>
      <c r="EI1" t="s">
        <v>2275</v>
      </c>
      <c r="EJ1" t="s">
        <v>2276</v>
      </c>
      <c r="EK1" t="s">
        <v>2277</v>
      </c>
      <c r="EL1" t="s">
        <v>2278</v>
      </c>
      <c r="EM1" t="s">
        <v>2279</v>
      </c>
      <c r="EN1" t="s">
        <v>2280</v>
      </c>
      <c r="EO1" t="s">
        <v>2281</v>
      </c>
      <c r="EP1" t="s">
        <v>2282</v>
      </c>
      <c r="EQ1" t="s">
        <v>2283</v>
      </c>
      <c r="ER1" t="s">
        <v>2284</v>
      </c>
      <c r="ES1" t="s">
        <v>2285</v>
      </c>
      <c r="ET1" t="s">
        <v>2286</v>
      </c>
      <c r="EU1" t="s">
        <v>2287</v>
      </c>
      <c r="EV1" t="s">
        <v>2288</v>
      </c>
      <c r="EW1" t="s">
        <v>2289</v>
      </c>
      <c r="EX1" t="s">
        <v>2290</v>
      </c>
      <c r="EY1" t="s">
        <v>2291</v>
      </c>
      <c r="EZ1" t="s">
        <v>2292</v>
      </c>
      <c r="FA1" t="s">
        <v>2293</v>
      </c>
      <c r="FB1" t="s">
        <v>2294</v>
      </c>
      <c r="FC1" t="s">
        <v>2295</v>
      </c>
      <c r="FD1" t="s">
        <v>2296</v>
      </c>
      <c r="FE1" t="s">
        <v>2297</v>
      </c>
      <c r="FF1" t="s">
        <v>2298</v>
      </c>
      <c r="FG1" t="s">
        <v>2299</v>
      </c>
      <c r="FH1" t="s">
        <v>2300</v>
      </c>
      <c r="FI1" t="s">
        <v>2301</v>
      </c>
      <c r="FJ1" t="s">
        <v>2302</v>
      </c>
      <c r="FK1" t="s">
        <v>2303</v>
      </c>
      <c r="FL1" t="s">
        <v>2304</v>
      </c>
      <c r="FM1" t="s">
        <v>2305</v>
      </c>
      <c r="FN1" t="s">
        <v>2306</v>
      </c>
      <c r="FO1" t="s">
        <v>2307</v>
      </c>
      <c r="FP1" t="s">
        <v>2308</v>
      </c>
      <c r="FQ1" t="s">
        <v>2309</v>
      </c>
      <c r="FR1" t="s">
        <v>2310</v>
      </c>
      <c r="FS1" t="s">
        <v>2311</v>
      </c>
      <c r="FT1" t="s">
        <v>2312</v>
      </c>
      <c r="FU1" t="s">
        <v>2313</v>
      </c>
      <c r="FV1" t="s">
        <v>2314</v>
      </c>
      <c r="FW1" t="s">
        <v>2315</v>
      </c>
      <c r="FX1" t="s">
        <v>2316</v>
      </c>
      <c r="FY1" t="s">
        <v>2317</v>
      </c>
      <c r="FZ1" t="s">
        <v>2318</v>
      </c>
      <c r="GA1" t="s">
        <v>2319</v>
      </c>
      <c r="GB1" t="s">
        <v>2320</v>
      </c>
      <c r="GC1" t="s">
        <v>2321</v>
      </c>
      <c r="GD1" t="s">
        <v>2322</v>
      </c>
      <c r="GE1" t="s">
        <v>2323</v>
      </c>
      <c r="GF1" t="s">
        <v>2324</v>
      </c>
      <c r="GG1" t="s">
        <v>2325</v>
      </c>
      <c r="GH1" t="s">
        <v>2326</v>
      </c>
      <c r="GI1" t="s">
        <v>2327</v>
      </c>
      <c r="GJ1" t="s">
        <v>2328</v>
      </c>
      <c r="GK1" t="s">
        <v>2329</v>
      </c>
      <c r="GL1" t="s">
        <v>2330</v>
      </c>
      <c r="GM1" t="s">
        <v>2331</v>
      </c>
      <c r="GN1" t="s">
        <v>2332</v>
      </c>
      <c r="GO1" t="s">
        <v>2333</v>
      </c>
      <c r="GP1" t="s">
        <v>2334</v>
      </c>
      <c r="GQ1" t="s">
        <v>2335</v>
      </c>
      <c r="GR1" t="s">
        <v>2336</v>
      </c>
      <c r="GS1" t="s">
        <v>2337</v>
      </c>
      <c r="GT1" t="s">
        <v>2338</v>
      </c>
    </row>
    <row r="2" spans="1:202" x14ac:dyDescent="0.35">
      <c r="A2" t="s">
        <v>111</v>
      </c>
      <c r="B2" t="s">
        <v>2339</v>
      </c>
      <c r="C2" t="s">
        <v>2340</v>
      </c>
      <c r="J2" t="s">
        <v>111</v>
      </c>
      <c r="K2" t="s">
        <v>2341</v>
      </c>
      <c r="M2" t="s">
        <v>2342</v>
      </c>
      <c r="N2" t="s">
        <v>2343</v>
      </c>
      <c r="P2" t="s">
        <v>2339</v>
      </c>
      <c r="Q2" t="s">
        <v>2344</v>
      </c>
      <c r="R2" t="s">
        <v>2345</v>
      </c>
      <c r="S2" t="s">
        <v>2346</v>
      </c>
      <c r="T2" t="s">
        <v>2347</v>
      </c>
      <c r="U2" t="s">
        <v>2348</v>
      </c>
      <c r="V2" t="s">
        <v>2349</v>
      </c>
      <c r="W2" t="s">
        <v>2350</v>
      </c>
      <c r="X2" t="s">
        <v>2351</v>
      </c>
      <c r="Y2" t="s">
        <v>2352</v>
      </c>
      <c r="Z2" t="s">
        <v>2353</v>
      </c>
      <c r="AA2" t="s">
        <v>2354</v>
      </c>
      <c r="AB2" t="s">
        <v>2355</v>
      </c>
      <c r="AC2" t="s">
        <v>2356</v>
      </c>
      <c r="AD2" t="s">
        <v>2357</v>
      </c>
      <c r="AE2" t="s">
        <v>2358</v>
      </c>
      <c r="AF2" t="s">
        <v>2359</v>
      </c>
      <c r="AG2" t="s">
        <v>2360</v>
      </c>
      <c r="AH2" t="s">
        <v>2361</v>
      </c>
      <c r="AI2" t="s">
        <v>2362</v>
      </c>
      <c r="AJ2" t="s">
        <v>2363</v>
      </c>
      <c r="AK2" t="s">
        <v>2364</v>
      </c>
      <c r="AL2" t="s">
        <v>2365</v>
      </c>
      <c r="AM2" t="s">
        <v>2366</v>
      </c>
      <c r="AN2" t="s">
        <v>2367</v>
      </c>
      <c r="AO2" t="s">
        <v>2368</v>
      </c>
      <c r="AP2" t="s">
        <v>2369</v>
      </c>
      <c r="AQ2" t="s">
        <v>2552</v>
      </c>
      <c r="AR2" t="s">
        <v>2340</v>
      </c>
      <c r="AS2" t="s">
        <v>2370</v>
      </c>
      <c r="AT2" t="s">
        <v>2371</v>
      </c>
      <c r="AU2" t="s">
        <v>2372</v>
      </c>
      <c r="AV2" t="s">
        <v>116</v>
      </c>
      <c r="AW2" t="s">
        <v>2373</v>
      </c>
      <c r="AX2" t="s">
        <v>2374</v>
      </c>
      <c r="AY2" t="s">
        <v>2375</v>
      </c>
      <c r="AZ2" t="s">
        <v>2376</v>
      </c>
      <c r="BA2" t="s">
        <v>2377</v>
      </c>
      <c r="BB2" t="s">
        <v>2378</v>
      </c>
      <c r="BC2" t="s">
        <v>2379</v>
      </c>
      <c r="BD2" t="s">
        <v>2380</v>
      </c>
      <c r="BE2" t="s">
        <v>2381</v>
      </c>
      <c r="BF2" t="s">
        <v>2382</v>
      </c>
      <c r="BG2" t="s">
        <v>2383</v>
      </c>
      <c r="BH2" t="s">
        <v>2384</v>
      </c>
      <c r="BI2" t="s">
        <v>2385</v>
      </c>
      <c r="BJ2" t="s">
        <v>2386</v>
      </c>
      <c r="BK2" t="s">
        <v>2387</v>
      </c>
      <c r="BL2" t="s">
        <v>2388</v>
      </c>
      <c r="BM2" t="s">
        <v>2389</v>
      </c>
      <c r="BN2" t="s">
        <v>2390</v>
      </c>
      <c r="BO2" t="s">
        <v>2391</v>
      </c>
      <c r="BP2" t="s">
        <v>2392</v>
      </c>
      <c r="BQ2" t="s">
        <v>2393</v>
      </c>
      <c r="BR2" t="s">
        <v>2394</v>
      </c>
      <c r="BS2" t="s">
        <v>2395</v>
      </c>
      <c r="BT2" t="s">
        <v>2396</v>
      </c>
      <c r="BU2" t="s">
        <v>2397</v>
      </c>
      <c r="BV2" t="s">
        <v>2398</v>
      </c>
      <c r="BW2" t="s">
        <v>2399</v>
      </c>
      <c r="BX2" t="s">
        <v>2400</v>
      </c>
      <c r="BY2" t="s">
        <v>2401</v>
      </c>
      <c r="BZ2" t="s">
        <v>2402</v>
      </c>
      <c r="CA2" t="s">
        <v>2403</v>
      </c>
      <c r="CB2" t="s">
        <v>2404</v>
      </c>
      <c r="CC2" t="s">
        <v>2405</v>
      </c>
      <c r="CD2" t="s">
        <v>2406</v>
      </c>
      <c r="CE2" t="s">
        <v>2407</v>
      </c>
      <c r="CF2" t="s">
        <v>2408</v>
      </c>
      <c r="CG2" t="s">
        <v>2409</v>
      </c>
      <c r="CH2" t="s">
        <v>2410</v>
      </c>
      <c r="CI2" t="s">
        <v>2411</v>
      </c>
      <c r="CJ2" t="s">
        <v>2412</v>
      </c>
      <c r="CK2" t="s">
        <v>2413</v>
      </c>
      <c r="CL2" t="s">
        <v>2414</v>
      </c>
      <c r="CM2" t="s">
        <v>2415</v>
      </c>
      <c r="CN2" t="s">
        <v>2416</v>
      </c>
      <c r="CO2" t="s">
        <v>2417</v>
      </c>
      <c r="CP2" t="s">
        <v>2418</v>
      </c>
      <c r="CQ2" t="s">
        <v>2419</v>
      </c>
      <c r="CR2" t="s">
        <v>2420</v>
      </c>
      <c r="CS2" t="s">
        <v>2421</v>
      </c>
      <c r="CT2" t="s">
        <v>2422</v>
      </c>
      <c r="CU2" t="s">
        <v>2423</v>
      </c>
      <c r="CV2" t="s">
        <v>2424</v>
      </c>
      <c r="CW2" t="s">
        <v>2425</v>
      </c>
      <c r="CX2" t="s">
        <v>2426</v>
      </c>
      <c r="CY2" t="s">
        <v>2427</v>
      </c>
      <c r="CZ2" t="s">
        <v>2428</v>
      </c>
      <c r="DA2" t="s">
        <v>2429</v>
      </c>
      <c r="DB2" t="s">
        <v>2430</v>
      </c>
      <c r="DC2" t="s">
        <v>2431</v>
      </c>
      <c r="DD2" t="s">
        <v>2432</v>
      </c>
      <c r="DE2" t="s">
        <v>2433</v>
      </c>
      <c r="DF2" t="s">
        <v>2434</v>
      </c>
      <c r="DG2" t="s">
        <v>2435</v>
      </c>
      <c r="DH2" t="s">
        <v>2436</v>
      </c>
      <c r="DI2" t="s">
        <v>2437</v>
      </c>
      <c r="DJ2" t="s">
        <v>2438</v>
      </c>
      <c r="DK2" t="s">
        <v>2439</v>
      </c>
      <c r="DL2" t="s">
        <v>2440</v>
      </c>
      <c r="DM2" t="s">
        <v>2441</v>
      </c>
      <c r="DN2" t="s">
        <v>2442</v>
      </c>
      <c r="DO2" t="s">
        <v>2443</v>
      </c>
      <c r="DP2" t="s">
        <v>2444</v>
      </c>
      <c r="DQ2" t="s">
        <v>2445</v>
      </c>
      <c r="DR2" t="s">
        <v>2446</v>
      </c>
      <c r="DS2" t="s">
        <v>2447</v>
      </c>
      <c r="DT2" t="s">
        <v>2448</v>
      </c>
      <c r="DU2" t="s">
        <v>2449</v>
      </c>
      <c r="DV2" t="s">
        <v>2450</v>
      </c>
      <c r="DW2" t="s">
        <v>2451</v>
      </c>
      <c r="DX2" t="s">
        <v>2452</v>
      </c>
      <c r="DY2" t="s">
        <v>2453</v>
      </c>
      <c r="DZ2" t="s">
        <v>2454</v>
      </c>
      <c r="EA2" t="s">
        <v>2455</v>
      </c>
      <c r="EB2" t="s">
        <v>2456</v>
      </c>
      <c r="EC2" t="s">
        <v>2457</v>
      </c>
      <c r="ED2" t="s">
        <v>2458</v>
      </c>
      <c r="EE2" t="s">
        <v>2459</v>
      </c>
      <c r="EF2" t="s">
        <v>2460</v>
      </c>
      <c r="EG2" t="s">
        <v>2461</v>
      </c>
      <c r="EH2" t="s">
        <v>2462</v>
      </c>
      <c r="EI2" t="s">
        <v>2463</v>
      </c>
      <c r="EJ2" t="s">
        <v>2464</v>
      </c>
      <c r="EK2" t="s">
        <v>2465</v>
      </c>
      <c r="EL2" t="s">
        <v>2466</v>
      </c>
      <c r="EM2" t="s">
        <v>2467</v>
      </c>
      <c r="EN2" t="s">
        <v>2468</v>
      </c>
      <c r="EO2" t="s">
        <v>2469</v>
      </c>
      <c r="EP2" t="s">
        <v>2470</v>
      </c>
      <c r="EQ2" t="s">
        <v>2471</v>
      </c>
      <c r="ER2" t="s">
        <v>2472</v>
      </c>
      <c r="ES2" t="s">
        <v>2473</v>
      </c>
      <c r="ET2" t="s">
        <v>2474</v>
      </c>
      <c r="EU2" t="s">
        <v>2475</v>
      </c>
      <c r="EV2" t="s">
        <v>2476</v>
      </c>
      <c r="EW2" t="s">
        <v>2477</v>
      </c>
      <c r="EX2" t="s">
        <v>2478</v>
      </c>
      <c r="EY2" t="s">
        <v>2479</v>
      </c>
      <c r="EZ2" t="s">
        <v>2480</v>
      </c>
      <c r="FA2" t="s">
        <v>2481</v>
      </c>
      <c r="FB2" t="s">
        <v>2482</v>
      </c>
      <c r="FC2" t="s">
        <v>2483</v>
      </c>
      <c r="FD2" t="s">
        <v>2484</v>
      </c>
      <c r="FE2" t="s">
        <v>2485</v>
      </c>
      <c r="FF2" t="s">
        <v>2486</v>
      </c>
      <c r="FG2" t="s">
        <v>2487</v>
      </c>
      <c r="FH2" t="s">
        <v>2488</v>
      </c>
      <c r="FI2" t="s">
        <v>2489</v>
      </c>
      <c r="FJ2" t="s">
        <v>2490</v>
      </c>
      <c r="FK2" t="s">
        <v>2491</v>
      </c>
      <c r="FL2" t="s">
        <v>2492</v>
      </c>
      <c r="FM2" t="s">
        <v>2493</v>
      </c>
      <c r="FN2" t="s">
        <v>2494</v>
      </c>
      <c r="FO2" t="s">
        <v>2495</v>
      </c>
      <c r="FP2" t="s">
        <v>2496</v>
      </c>
      <c r="FQ2" t="s">
        <v>2497</v>
      </c>
      <c r="FR2" t="s">
        <v>2498</v>
      </c>
      <c r="FS2" t="s">
        <v>2499</v>
      </c>
      <c r="FT2" t="s">
        <v>2500</v>
      </c>
      <c r="FU2" t="s">
        <v>2501</v>
      </c>
      <c r="FV2" t="s">
        <v>2502</v>
      </c>
      <c r="FW2" t="s">
        <v>2503</v>
      </c>
      <c r="FX2" t="s">
        <v>2504</v>
      </c>
      <c r="FY2" t="s">
        <v>2505</v>
      </c>
      <c r="FZ2" t="s">
        <v>2506</v>
      </c>
      <c r="GA2" t="s">
        <v>2507</v>
      </c>
      <c r="GB2" t="s">
        <v>2508</v>
      </c>
      <c r="GC2" t="s">
        <v>2509</v>
      </c>
      <c r="GD2" t="s">
        <v>2510</v>
      </c>
      <c r="GE2" t="s">
        <v>2511</v>
      </c>
      <c r="GF2" t="s">
        <v>2512</v>
      </c>
      <c r="GG2" t="s">
        <v>2513</v>
      </c>
      <c r="GH2" t="s">
        <v>2514</v>
      </c>
      <c r="GI2" t="s">
        <v>2515</v>
      </c>
      <c r="GJ2" t="s">
        <v>2516</v>
      </c>
      <c r="GK2" t="s">
        <v>2517</v>
      </c>
      <c r="GL2" t="s">
        <v>2518</v>
      </c>
      <c r="GM2" t="s">
        <v>2519</v>
      </c>
      <c r="GN2" t="s">
        <v>2520</v>
      </c>
      <c r="GO2" t="s">
        <v>2521</v>
      </c>
      <c r="GP2" t="s">
        <v>2522</v>
      </c>
      <c r="GQ2" t="s">
        <v>2523</v>
      </c>
      <c r="GR2" t="s">
        <v>2524</v>
      </c>
      <c r="GS2" t="s">
        <v>2525</v>
      </c>
      <c r="GT2" t="s">
        <v>2526</v>
      </c>
    </row>
    <row r="3" spans="1:202" x14ac:dyDescent="0.35">
      <c r="A3" t="s">
        <v>111</v>
      </c>
      <c r="B3" t="s">
        <v>2527</v>
      </c>
      <c r="C3" t="s">
        <v>2370</v>
      </c>
      <c r="E3" t="s">
        <v>111</v>
      </c>
      <c r="J3" t="s">
        <v>2154</v>
      </c>
      <c r="K3" t="s">
        <v>2528</v>
      </c>
      <c r="M3" t="s">
        <v>2529</v>
      </c>
      <c r="N3" t="s">
        <v>2530</v>
      </c>
      <c r="P3" t="s">
        <v>2527</v>
      </c>
      <c r="Q3" t="s">
        <v>2531</v>
      </c>
      <c r="R3" t="s">
        <v>2532</v>
      </c>
      <c r="S3" t="s">
        <v>2533</v>
      </c>
      <c r="T3" t="s">
        <v>2534</v>
      </c>
      <c r="U3" t="s">
        <v>2535</v>
      </c>
      <c r="V3" t="s">
        <v>2536</v>
      </c>
      <c r="W3" t="s">
        <v>2537</v>
      </c>
      <c r="X3" t="s">
        <v>2538</v>
      </c>
      <c r="Y3" t="s">
        <v>2539</v>
      </c>
      <c r="Z3" t="s">
        <v>2540</v>
      </c>
      <c r="AA3" t="s">
        <v>2541</v>
      </c>
      <c r="AB3" t="s">
        <v>2542</v>
      </c>
      <c r="AC3" t="s">
        <v>2543</v>
      </c>
      <c r="AD3" t="s">
        <v>2544</v>
      </c>
      <c r="AE3" t="s">
        <v>2545</v>
      </c>
      <c r="AF3" t="s">
        <v>2546</v>
      </c>
      <c r="AG3" t="s">
        <v>2547</v>
      </c>
      <c r="AH3" t="s">
        <v>2548</v>
      </c>
      <c r="AI3" t="s">
        <v>2552</v>
      </c>
      <c r="AJ3" t="s">
        <v>2552</v>
      </c>
      <c r="AK3" t="s">
        <v>2552</v>
      </c>
      <c r="AL3" t="s">
        <v>2552</v>
      </c>
      <c r="AM3" t="s">
        <v>2552</v>
      </c>
      <c r="AN3" t="s">
        <v>2549</v>
      </c>
      <c r="AO3" t="s">
        <v>2550</v>
      </c>
      <c r="AP3" t="s">
        <v>2551</v>
      </c>
      <c r="AR3" t="s">
        <v>2552</v>
      </c>
      <c r="AS3" t="s">
        <v>2552</v>
      </c>
      <c r="AT3" t="s">
        <v>2553</v>
      </c>
      <c r="AU3" t="s">
        <v>2552</v>
      </c>
      <c r="AV3" t="s">
        <v>2552</v>
      </c>
      <c r="AW3" t="s">
        <v>2552</v>
      </c>
      <c r="AX3" t="s">
        <v>2552</v>
      </c>
      <c r="AY3" t="s">
        <v>2552</v>
      </c>
      <c r="AZ3" t="s">
        <v>2552</v>
      </c>
      <c r="BA3" t="s">
        <v>2552</v>
      </c>
      <c r="BB3" t="s">
        <v>2552</v>
      </c>
      <c r="BC3" t="s">
        <v>2552</v>
      </c>
      <c r="BD3" t="s">
        <v>2554</v>
      </c>
      <c r="BE3" t="s">
        <v>2552</v>
      </c>
      <c r="BF3" t="s">
        <v>2555</v>
      </c>
      <c r="BG3" t="s">
        <v>2556</v>
      </c>
      <c r="BH3" t="s">
        <v>2557</v>
      </c>
      <c r="BI3" t="s">
        <v>2552</v>
      </c>
      <c r="BJ3" t="s">
        <v>2552</v>
      </c>
      <c r="BK3" t="s">
        <v>2558</v>
      </c>
      <c r="BL3" t="s">
        <v>2552</v>
      </c>
      <c r="BM3" t="s">
        <v>2559</v>
      </c>
      <c r="BN3" t="s">
        <v>2552</v>
      </c>
      <c r="BO3" t="s">
        <v>2560</v>
      </c>
      <c r="BP3" t="s">
        <v>2552</v>
      </c>
      <c r="BQ3" t="s">
        <v>2561</v>
      </c>
      <c r="BR3" t="s">
        <v>2552</v>
      </c>
      <c r="BS3" t="s">
        <v>2552</v>
      </c>
      <c r="BT3" t="s">
        <v>2552</v>
      </c>
      <c r="BU3" t="s">
        <v>2552</v>
      </c>
      <c r="BV3" t="s">
        <v>2552</v>
      </c>
      <c r="BW3" t="s">
        <v>2552</v>
      </c>
      <c r="BX3" t="s">
        <v>2552</v>
      </c>
      <c r="BY3" t="s">
        <v>2562</v>
      </c>
      <c r="BZ3" t="s">
        <v>2563</v>
      </c>
      <c r="CA3" t="s">
        <v>2552</v>
      </c>
      <c r="CB3" t="s">
        <v>2552</v>
      </c>
      <c r="CC3" t="s">
        <v>2552</v>
      </c>
      <c r="CD3" t="s">
        <v>2552</v>
      </c>
      <c r="CE3" t="s">
        <v>2552</v>
      </c>
      <c r="CF3" t="s">
        <v>2552</v>
      </c>
      <c r="CG3" t="s">
        <v>2564</v>
      </c>
      <c r="CH3" t="s">
        <v>2565</v>
      </c>
      <c r="CI3" t="s">
        <v>2552</v>
      </c>
      <c r="CJ3" t="s">
        <v>2566</v>
      </c>
      <c r="CK3" t="s">
        <v>2552</v>
      </c>
      <c r="CL3" t="s">
        <v>2552</v>
      </c>
      <c r="CM3" t="s">
        <v>2552</v>
      </c>
      <c r="CN3" t="s">
        <v>2552</v>
      </c>
      <c r="CO3" t="s">
        <v>2567</v>
      </c>
      <c r="CP3" t="s">
        <v>2568</v>
      </c>
      <c r="CQ3" t="s">
        <v>2552</v>
      </c>
      <c r="CR3" t="s">
        <v>2552</v>
      </c>
      <c r="CS3" t="s">
        <v>2569</v>
      </c>
      <c r="CT3" t="s">
        <v>2570</v>
      </c>
      <c r="CU3" t="s">
        <v>2552</v>
      </c>
      <c r="CV3" t="s">
        <v>2552</v>
      </c>
      <c r="CW3" t="s">
        <v>2552</v>
      </c>
      <c r="CX3" t="s">
        <v>2571</v>
      </c>
      <c r="CY3" t="s">
        <v>2552</v>
      </c>
      <c r="CZ3" t="s">
        <v>2572</v>
      </c>
      <c r="DA3" t="s">
        <v>2573</v>
      </c>
      <c r="DB3" t="s">
        <v>2574</v>
      </c>
      <c r="DC3" t="s">
        <v>2552</v>
      </c>
      <c r="DD3" t="s">
        <v>2575</v>
      </c>
      <c r="DE3" t="s">
        <v>2576</v>
      </c>
      <c r="DF3" t="s">
        <v>2577</v>
      </c>
      <c r="DG3" t="s">
        <v>2552</v>
      </c>
      <c r="DH3" t="s">
        <v>2578</v>
      </c>
      <c r="DI3" t="s">
        <v>2552</v>
      </c>
      <c r="DJ3" t="s">
        <v>2552</v>
      </c>
      <c r="DK3" t="s">
        <v>2552</v>
      </c>
      <c r="DL3" t="s">
        <v>2552</v>
      </c>
      <c r="DM3" t="s">
        <v>2579</v>
      </c>
      <c r="DN3" t="s">
        <v>2552</v>
      </c>
      <c r="DO3" t="s">
        <v>2580</v>
      </c>
      <c r="DP3" t="s">
        <v>2581</v>
      </c>
      <c r="DQ3" t="s">
        <v>2582</v>
      </c>
      <c r="DR3" t="s">
        <v>2583</v>
      </c>
      <c r="DS3" t="s">
        <v>2584</v>
      </c>
      <c r="DT3" t="s">
        <v>2552</v>
      </c>
      <c r="DU3" t="s">
        <v>2552</v>
      </c>
      <c r="DV3" t="s">
        <v>2552</v>
      </c>
      <c r="DW3" t="s">
        <v>2552</v>
      </c>
      <c r="DX3" t="s">
        <v>2552</v>
      </c>
      <c r="DY3" t="s">
        <v>2552</v>
      </c>
      <c r="DZ3" t="s">
        <v>2552</v>
      </c>
      <c r="EA3" t="s">
        <v>2552</v>
      </c>
      <c r="EB3" t="s">
        <v>2552</v>
      </c>
      <c r="EC3" t="s">
        <v>2585</v>
      </c>
      <c r="ED3" t="s">
        <v>2586</v>
      </c>
      <c r="EE3" t="s">
        <v>2552</v>
      </c>
      <c r="EF3" t="s">
        <v>2552</v>
      </c>
      <c r="EG3" t="s">
        <v>2587</v>
      </c>
      <c r="EH3" t="s">
        <v>2588</v>
      </c>
      <c r="EI3" t="s">
        <v>2552</v>
      </c>
      <c r="EJ3" t="s">
        <v>2589</v>
      </c>
      <c r="EK3" t="s">
        <v>2552</v>
      </c>
      <c r="EL3" t="s">
        <v>2590</v>
      </c>
      <c r="EM3" t="s">
        <v>2591</v>
      </c>
      <c r="EN3" t="s">
        <v>2552</v>
      </c>
      <c r="EO3" t="s">
        <v>2552</v>
      </c>
      <c r="EP3" t="s">
        <v>2592</v>
      </c>
      <c r="EQ3" t="s">
        <v>2552</v>
      </c>
      <c r="ER3" t="s">
        <v>2552</v>
      </c>
      <c r="ES3" t="s">
        <v>2593</v>
      </c>
      <c r="ET3" t="s">
        <v>2552</v>
      </c>
      <c r="EU3" t="s">
        <v>2552</v>
      </c>
      <c r="EV3" t="s">
        <v>2552</v>
      </c>
      <c r="EW3" t="s">
        <v>2594</v>
      </c>
      <c r="EX3" t="s">
        <v>2552</v>
      </c>
      <c r="EY3" t="s">
        <v>2552</v>
      </c>
      <c r="EZ3" t="s">
        <v>2552</v>
      </c>
      <c r="FA3" t="s">
        <v>2552</v>
      </c>
      <c r="FB3" t="s">
        <v>2552</v>
      </c>
      <c r="FC3" t="s">
        <v>2552</v>
      </c>
      <c r="FD3" t="s">
        <v>2552</v>
      </c>
      <c r="FE3" t="s">
        <v>2552</v>
      </c>
      <c r="FF3" t="s">
        <v>2552</v>
      </c>
      <c r="FG3" t="s">
        <v>2595</v>
      </c>
      <c r="FH3" t="s">
        <v>2552</v>
      </c>
      <c r="FI3" t="s">
        <v>2552</v>
      </c>
      <c r="FJ3" t="s">
        <v>2552</v>
      </c>
      <c r="FK3" t="s">
        <v>2552</v>
      </c>
      <c r="FL3" t="s">
        <v>2552</v>
      </c>
      <c r="FM3" t="s">
        <v>2552</v>
      </c>
      <c r="FN3" t="s">
        <v>2552</v>
      </c>
      <c r="FO3" t="s">
        <v>2552</v>
      </c>
      <c r="FP3" t="s">
        <v>2552</v>
      </c>
      <c r="FQ3" t="s">
        <v>2596</v>
      </c>
      <c r="FR3" t="s">
        <v>2552</v>
      </c>
      <c r="FS3" t="s">
        <v>2552</v>
      </c>
      <c r="FT3" t="s">
        <v>2552</v>
      </c>
      <c r="FU3" t="s">
        <v>2552</v>
      </c>
      <c r="FV3" t="s">
        <v>2552</v>
      </c>
      <c r="FW3" t="s">
        <v>2552</v>
      </c>
      <c r="FX3" t="s">
        <v>2597</v>
      </c>
      <c r="FY3" t="s">
        <v>2598</v>
      </c>
      <c r="FZ3" t="s">
        <v>2552</v>
      </c>
      <c r="GA3" t="s">
        <v>2552</v>
      </c>
      <c r="GB3" t="s">
        <v>2599</v>
      </c>
      <c r="GC3" t="s">
        <v>2552</v>
      </c>
      <c r="GD3" t="s">
        <v>2552</v>
      </c>
      <c r="GE3" t="s">
        <v>2552</v>
      </c>
      <c r="GF3" t="s">
        <v>2552</v>
      </c>
      <c r="GG3" t="s">
        <v>2552</v>
      </c>
      <c r="GH3" t="s">
        <v>2552</v>
      </c>
      <c r="GI3" t="s">
        <v>2600</v>
      </c>
      <c r="GJ3" t="s">
        <v>2552</v>
      </c>
      <c r="GK3" t="s">
        <v>2601</v>
      </c>
      <c r="GL3" t="s">
        <v>2602</v>
      </c>
      <c r="GM3" t="s">
        <v>2552</v>
      </c>
      <c r="GN3" t="s">
        <v>2552</v>
      </c>
      <c r="GO3" t="s">
        <v>2603</v>
      </c>
      <c r="GP3" t="s">
        <v>2604</v>
      </c>
      <c r="GQ3" t="s">
        <v>2605</v>
      </c>
      <c r="GR3" t="s">
        <v>2606</v>
      </c>
      <c r="GS3" t="s">
        <v>2607</v>
      </c>
      <c r="GT3" t="s">
        <v>2608</v>
      </c>
    </row>
    <row r="4" spans="1:202" x14ac:dyDescent="0.35">
      <c r="A4" t="s">
        <v>111</v>
      </c>
      <c r="B4" t="s">
        <v>2609</v>
      </c>
      <c r="C4" t="s">
        <v>2371</v>
      </c>
      <c r="E4" t="s">
        <v>2154</v>
      </c>
      <c r="J4" t="s">
        <v>2155</v>
      </c>
      <c r="K4" t="s">
        <v>2610</v>
      </c>
      <c r="M4" t="s">
        <v>2611</v>
      </c>
      <c r="N4" t="s">
        <v>2612</v>
      </c>
      <c r="P4" t="s">
        <v>2609</v>
      </c>
      <c r="Q4" t="s">
        <v>2613</v>
      </c>
      <c r="R4" t="s">
        <v>2614</v>
      </c>
      <c r="S4" t="s">
        <v>2615</v>
      </c>
      <c r="T4" t="s">
        <v>2616</v>
      </c>
      <c r="U4" t="s">
        <v>2617</v>
      </c>
      <c r="V4" t="s">
        <v>2618</v>
      </c>
      <c r="W4" t="s">
        <v>2619</v>
      </c>
      <c r="X4" t="s">
        <v>2620</v>
      </c>
      <c r="Y4" t="s">
        <v>2621</v>
      </c>
      <c r="Z4" t="s">
        <v>2622</v>
      </c>
      <c r="AA4" t="s">
        <v>2623</v>
      </c>
      <c r="AB4" t="s">
        <v>2624</v>
      </c>
      <c r="AC4" t="s">
        <v>2625</v>
      </c>
      <c r="AD4" t="s">
        <v>2626</v>
      </c>
      <c r="AE4" t="s">
        <v>2627</v>
      </c>
      <c r="AF4" t="s">
        <v>2628</v>
      </c>
      <c r="AG4" t="s">
        <v>2629</v>
      </c>
      <c r="AH4" t="s">
        <v>2630</v>
      </c>
      <c r="AN4" t="s">
        <v>2631</v>
      </c>
      <c r="AO4" t="s">
        <v>2632</v>
      </c>
      <c r="AP4" t="s">
        <v>2633</v>
      </c>
      <c r="AT4" t="s">
        <v>2634</v>
      </c>
      <c r="BD4" t="s">
        <v>2635</v>
      </c>
      <c r="BF4" t="s">
        <v>2552</v>
      </c>
      <c r="BG4" t="s">
        <v>2552</v>
      </c>
      <c r="BH4" t="s">
        <v>2636</v>
      </c>
      <c r="BK4" t="s">
        <v>2552</v>
      </c>
      <c r="BM4" t="s">
        <v>2552</v>
      </c>
      <c r="BO4" t="s">
        <v>2637</v>
      </c>
      <c r="BQ4" t="s">
        <v>2552</v>
      </c>
      <c r="BY4" t="s">
        <v>2638</v>
      </c>
      <c r="BZ4" t="s">
        <v>2639</v>
      </c>
      <c r="CG4" t="s">
        <v>2640</v>
      </c>
      <c r="CH4" t="s">
        <v>2552</v>
      </c>
      <c r="CJ4" t="s">
        <v>2552</v>
      </c>
      <c r="CO4" t="s">
        <v>2641</v>
      </c>
      <c r="CP4" t="s">
        <v>2552</v>
      </c>
      <c r="CS4" t="s">
        <v>2552</v>
      </c>
      <c r="CT4" t="s">
        <v>2552</v>
      </c>
      <c r="CX4" t="s">
        <v>2642</v>
      </c>
      <c r="CZ4" t="s">
        <v>2552</v>
      </c>
      <c r="DA4" t="s">
        <v>2643</v>
      </c>
      <c r="DB4" t="s">
        <v>2552</v>
      </c>
      <c r="DD4" t="s">
        <v>2644</v>
      </c>
      <c r="DE4" t="s">
        <v>2552</v>
      </c>
      <c r="DF4" t="s">
        <v>2552</v>
      </c>
      <c r="DH4" t="s">
        <v>2552</v>
      </c>
      <c r="DM4" t="s">
        <v>2552</v>
      </c>
      <c r="DO4" t="s">
        <v>2552</v>
      </c>
      <c r="DP4" t="s">
        <v>2645</v>
      </c>
      <c r="DQ4" t="s">
        <v>2552</v>
      </c>
      <c r="DR4" t="s">
        <v>2552</v>
      </c>
      <c r="DS4" t="s">
        <v>2552</v>
      </c>
      <c r="EC4" t="s">
        <v>2646</v>
      </c>
      <c r="ED4" t="s">
        <v>2552</v>
      </c>
      <c r="EG4" t="s">
        <v>2552</v>
      </c>
      <c r="EH4" t="s">
        <v>2647</v>
      </c>
      <c r="EJ4" t="s">
        <v>2552</v>
      </c>
      <c r="EL4" t="s">
        <v>2648</v>
      </c>
      <c r="EM4" t="s">
        <v>2552</v>
      </c>
      <c r="EP4" t="s">
        <v>2552</v>
      </c>
      <c r="ES4" t="s">
        <v>2649</v>
      </c>
      <c r="EW4" t="s">
        <v>2650</v>
      </c>
      <c r="FG4" t="s">
        <v>2552</v>
      </c>
      <c r="FQ4" t="s">
        <v>2552</v>
      </c>
      <c r="FX4" t="s">
        <v>2552</v>
      </c>
      <c r="FY4" t="s">
        <v>2552</v>
      </c>
      <c r="GB4" t="s">
        <v>2552</v>
      </c>
      <c r="GI4" t="s">
        <v>2651</v>
      </c>
      <c r="GK4" t="s">
        <v>2652</v>
      </c>
      <c r="GL4" t="s">
        <v>2552</v>
      </c>
      <c r="GO4" t="s">
        <v>2653</v>
      </c>
      <c r="GP4" t="s">
        <v>2654</v>
      </c>
      <c r="GQ4" t="s">
        <v>2552</v>
      </c>
      <c r="GR4" t="s">
        <v>2552</v>
      </c>
      <c r="GS4" t="s">
        <v>2552</v>
      </c>
      <c r="GT4" t="s">
        <v>2655</v>
      </c>
    </row>
    <row r="5" spans="1:202" x14ac:dyDescent="0.35">
      <c r="A5" t="s">
        <v>111</v>
      </c>
      <c r="B5" t="s">
        <v>2609</v>
      </c>
      <c r="C5" t="s">
        <v>2553</v>
      </c>
      <c r="E5" t="s">
        <v>2155</v>
      </c>
      <c r="J5" t="s">
        <v>2156</v>
      </c>
      <c r="K5" t="s">
        <v>2656</v>
      </c>
      <c r="M5" t="s">
        <v>2657</v>
      </c>
      <c r="N5" t="s">
        <v>2658</v>
      </c>
      <c r="P5" t="s">
        <v>2659</v>
      </c>
      <c r="Q5" t="s">
        <v>2660</v>
      </c>
      <c r="R5" t="s">
        <v>2661</v>
      </c>
      <c r="S5" t="s">
        <v>2662</v>
      </c>
      <c r="T5" t="s">
        <v>2663</v>
      </c>
      <c r="U5" t="s">
        <v>2664</v>
      </c>
      <c r="V5" t="s">
        <v>2552</v>
      </c>
      <c r="W5" t="s">
        <v>2552</v>
      </c>
      <c r="X5" t="s">
        <v>2665</v>
      </c>
      <c r="Y5" t="s">
        <v>2552</v>
      </c>
      <c r="Z5" t="s">
        <v>2666</v>
      </c>
      <c r="AA5" t="s">
        <v>2667</v>
      </c>
      <c r="AB5" t="s">
        <v>2552</v>
      </c>
      <c r="AC5" t="s">
        <v>2668</v>
      </c>
      <c r="AD5" t="s">
        <v>2669</v>
      </c>
      <c r="AE5" t="s">
        <v>2552</v>
      </c>
      <c r="AF5" t="s">
        <v>2670</v>
      </c>
      <c r="AG5" t="s">
        <v>2671</v>
      </c>
      <c r="AH5" t="s">
        <v>2672</v>
      </c>
      <c r="AN5" t="s">
        <v>2673</v>
      </c>
      <c r="AO5" t="s">
        <v>2674</v>
      </c>
      <c r="AP5" t="s">
        <v>2675</v>
      </c>
      <c r="AT5" t="s">
        <v>2552</v>
      </c>
      <c r="BD5" t="s">
        <v>2552</v>
      </c>
      <c r="BH5" t="s">
        <v>2552</v>
      </c>
      <c r="BO5" t="s">
        <v>2676</v>
      </c>
      <c r="BY5" t="s">
        <v>2677</v>
      </c>
      <c r="BZ5" t="s">
        <v>2552</v>
      </c>
      <c r="CG5" t="s">
        <v>2552</v>
      </c>
      <c r="CO5" t="s">
        <v>2678</v>
      </c>
      <c r="CX5" t="s">
        <v>2679</v>
      </c>
      <c r="DA5" t="s">
        <v>2552</v>
      </c>
      <c r="DD5" t="s">
        <v>2552</v>
      </c>
      <c r="DP5" t="s">
        <v>2680</v>
      </c>
      <c r="EC5" t="s">
        <v>2552</v>
      </c>
      <c r="EH5" t="s">
        <v>2552</v>
      </c>
      <c r="EL5" t="s">
        <v>2552</v>
      </c>
      <c r="ES5" t="s">
        <v>2552</v>
      </c>
      <c r="EW5" t="s">
        <v>2552</v>
      </c>
      <c r="GI5" t="s">
        <v>2552</v>
      </c>
      <c r="GK5" t="s">
        <v>2552</v>
      </c>
      <c r="GO5" t="s">
        <v>2552</v>
      </c>
      <c r="GP5" t="s">
        <v>2552</v>
      </c>
      <c r="GT5" t="s">
        <v>2552</v>
      </c>
    </row>
    <row r="6" spans="1:202" x14ac:dyDescent="0.35">
      <c r="A6" t="s">
        <v>111</v>
      </c>
      <c r="B6" t="s">
        <v>2609</v>
      </c>
      <c r="C6" t="s">
        <v>2634</v>
      </c>
      <c r="E6" t="s">
        <v>2156</v>
      </c>
      <c r="J6" t="s">
        <v>2157</v>
      </c>
      <c r="K6" t="s">
        <v>2681</v>
      </c>
      <c r="M6" t="s">
        <v>2682</v>
      </c>
      <c r="N6" t="s">
        <v>2683</v>
      </c>
      <c r="P6" t="s">
        <v>114</v>
      </c>
      <c r="Q6" t="s">
        <v>2684</v>
      </c>
      <c r="R6" t="s">
        <v>2685</v>
      </c>
      <c r="S6" t="s">
        <v>2686</v>
      </c>
      <c r="T6" t="s">
        <v>2628</v>
      </c>
      <c r="U6" t="s">
        <v>2552</v>
      </c>
      <c r="X6" t="s">
        <v>2552</v>
      </c>
      <c r="Z6" t="s">
        <v>2687</v>
      </c>
      <c r="AA6" t="s">
        <v>2688</v>
      </c>
      <c r="AC6" t="s">
        <v>2689</v>
      </c>
      <c r="AD6" t="s">
        <v>2552</v>
      </c>
      <c r="AF6" t="s">
        <v>2365</v>
      </c>
      <c r="AG6" t="s">
        <v>2690</v>
      </c>
      <c r="AH6" t="s">
        <v>2691</v>
      </c>
      <c r="AN6" t="s">
        <v>2692</v>
      </c>
      <c r="AO6" t="s">
        <v>2693</v>
      </c>
      <c r="AP6" t="s">
        <v>2694</v>
      </c>
      <c r="BO6" t="s">
        <v>2552</v>
      </c>
      <c r="BY6" t="s">
        <v>2695</v>
      </c>
      <c r="CO6" t="s">
        <v>2696</v>
      </c>
      <c r="CX6" t="s">
        <v>2552</v>
      </c>
      <c r="DP6" t="s">
        <v>2552</v>
      </c>
      <c r="EC6" t="s">
        <v>2552</v>
      </c>
      <c r="EH6" t="s">
        <v>2552</v>
      </c>
      <c r="EL6" t="s">
        <v>2552</v>
      </c>
      <c r="ES6" t="s">
        <v>2552</v>
      </c>
      <c r="EW6" t="s">
        <v>2552</v>
      </c>
      <c r="GI6" t="s">
        <v>2552</v>
      </c>
      <c r="GK6" t="s">
        <v>2552</v>
      </c>
      <c r="GO6" t="s">
        <v>2552</v>
      </c>
      <c r="GP6" t="s">
        <v>2552</v>
      </c>
      <c r="GT6" t="s">
        <v>2552</v>
      </c>
    </row>
    <row r="7" spans="1:202" x14ac:dyDescent="0.35">
      <c r="A7" t="s">
        <v>111</v>
      </c>
      <c r="B7" t="s">
        <v>2659</v>
      </c>
      <c r="C7" t="s">
        <v>2372</v>
      </c>
      <c r="E7" t="s">
        <v>2157</v>
      </c>
      <c r="J7" t="s">
        <v>2158</v>
      </c>
      <c r="K7" t="s">
        <v>2697</v>
      </c>
      <c r="M7" t="s">
        <v>2698</v>
      </c>
      <c r="N7" t="s">
        <v>2699</v>
      </c>
      <c r="P7" t="s">
        <v>2700</v>
      </c>
      <c r="Q7" t="s">
        <v>2701</v>
      </c>
      <c r="R7" t="s">
        <v>2702</v>
      </c>
      <c r="S7" t="s">
        <v>2703</v>
      </c>
      <c r="T7" t="s">
        <v>2704</v>
      </c>
      <c r="Z7" t="s">
        <v>2552</v>
      </c>
      <c r="AA7" t="s">
        <v>2552</v>
      </c>
      <c r="AC7" t="s">
        <v>2705</v>
      </c>
      <c r="AF7" t="s">
        <v>2706</v>
      </c>
      <c r="AG7" t="s">
        <v>2707</v>
      </c>
      <c r="AH7" t="s">
        <v>2708</v>
      </c>
      <c r="AN7" t="s">
        <v>2552</v>
      </c>
      <c r="AO7" t="s">
        <v>2709</v>
      </c>
      <c r="AP7" t="s">
        <v>2710</v>
      </c>
      <c r="BY7" t="s">
        <v>2552</v>
      </c>
      <c r="CO7" t="s">
        <v>2552</v>
      </c>
      <c r="CX7" t="s">
        <v>2552</v>
      </c>
      <c r="DP7" t="s">
        <v>2552</v>
      </c>
    </row>
    <row r="8" spans="1:202" x14ac:dyDescent="0.35">
      <c r="A8" t="s">
        <v>111</v>
      </c>
      <c r="B8" t="s">
        <v>114</v>
      </c>
      <c r="C8" t="s">
        <v>116</v>
      </c>
      <c r="E8" t="s">
        <v>2158</v>
      </c>
      <c r="J8" t="s">
        <v>2159</v>
      </c>
      <c r="K8" t="s">
        <v>2711</v>
      </c>
      <c r="M8" t="s">
        <v>2712</v>
      </c>
      <c r="N8" t="s">
        <v>2713</v>
      </c>
      <c r="P8" t="s">
        <v>2374</v>
      </c>
      <c r="Q8" t="s">
        <v>2714</v>
      </c>
      <c r="R8" t="s">
        <v>2715</v>
      </c>
      <c r="S8" t="s">
        <v>2716</v>
      </c>
      <c r="T8" t="s">
        <v>2717</v>
      </c>
      <c r="AC8" t="s">
        <v>2718</v>
      </c>
      <c r="AF8" t="s">
        <v>2719</v>
      </c>
      <c r="AG8" t="s">
        <v>2720</v>
      </c>
      <c r="AH8" t="s">
        <v>2552</v>
      </c>
      <c r="AO8" t="s">
        <v>2721</v>
      </c>
      <c r="AP8" t="s">
        <v>2552</v>
      </c>
      <c r="BY8" t="s">
        <v>2552</v>
      </c>
      <c r="CO8" t="s">
        <v>2552</v>
      </c>
    </row>
    <row r="9" spans="1:202" x14ac:dyDescent="0.35">
      <c r="A9" t="s">
        <v>111</v>
      </c>
      <c r="B9" t="s">
        <v>2700</v>
      </c>
      <c r="C9" t="s">
        <v>2373</v>
      </c>
      <c r="E9" t="s">
        <v>2159</v>
      </c>
      <c r="J9" t="s">
        <v>2160</v>
      </c>
      <c r="K9" t="s">
        <v>2722</v>
      </c>
      <c r="M9" t="s">
        <v>2723</v>
      </c>
      <c r="N9" t="s">
        <v>2724</v>
      </c>
      <c r="P9" t="s">
        <v>2725</v>
      </c>
      <c r="Q9" t="s">
        <v>2726</v>
      </c>
      <c r="R9" t="s">
        <v>2727</v>
      </c>
      <c r="S9" t="s">
        <v>2728</v>
      </c>
      <c r="T9" t="s">
        <v>2729</v>
      </c>
      <c r="AC9" t="s">
        <v>2455</v>
      </c>
      <c r="AF9" t="s">
        <v>2730</v>
      </c>
      <c r="AG9" t="s">
        <v>2731</v>
      </c>
      <c r="AO9" t="s">
        <v>2732</v>
      </c>
    </row>
    <row r="10" spans="1:202" x14ac:dyDescent="0.35">
      <c r="A10" t="s">
        <v>111</v>
      </c>
      <c r="B10" t="s">
        <v>2374</v>
      </c>
      <c r="C10" t="s">
        <v>2374</v>
      </c>
      <c r="E10" t="s">
        <v>2160</v>
      </c>
      <c r="J10" t="s">
        <v>2161</v>
      </c>
      <c r="K10" t="s">
        <v>2733</v>
      </c>
      <c r="M10" t="s">
        <v>2734</v>
      </c>
      <c r="N10" t="s">
        <v>2735</v>
      </c>
      <c r="P10" t="s">
        <v>2736</v>
      </c>
      <c r="Q10" t="s">
        <v>2552</v>
      </c>
      <c r="R10" t="s">
        <v>2737</v>
      </c>
      <c r="S10" t="s">
        <v>2552</v>
      </c>
      <c r="T10" t="s">
        <v>2738</v>
      </c>
      <c r="AC10" t="s">
        <v>2739</v>
      </c>
      <c r="AF10" t="s">
        <v>2740</v>
      </c>
      <c r="AG10" t="s">
        <v>2741</v>
      </c>
      <c r="AO10" t="s">
        <v>2742</v>
      </c>
    </row>
    <row r="11" spans="1:202" x14ac:dyDescent="0.35">
      <c r="A11" t="s">
        <v>111</v>
      </c>
      <c r="B11" t="s">
        <v>2725</v>
      </c>
      <c r="C11" t="s">
        <v>2375</v>
      </c>
      <c r="E11" t="s">
        <v>2161</v>
      </c>
      <c r="J11" t="s">
        <v>2162</v>
      </c>
      <c r="K11" t="s">
        <v>2743</v>
      </c>
      <c r="M11" t="s">
        <v>2744</v>
      </c>
      <c r="N11" t="s">
        <v>2745</v>
      </c>
      <c r="P11" t="s">
        <v>2552</v>
      </c>
      <c r="R11" t="s">
        <v>2746</v>
      </c>
      <c r="T11" t="s">
        <v>2747</v>
      </c>
      <c r="AC11" t="s">
        <v>2748</v>
      </c>
      <c r="AF11" t="s">
        <v>2749</v>
      </c>
      <c r="AG11" t="s">
        <v>2750</v>
      </c>
      <c r="AO11" t="s">
        <v>2751</v>
      </c>
    </row>
    <row r="12" spans="1:202" x14ac:dyDescent="0.35">
      <c r="A12" t="s">
        <v>111</v>
      </c>
      <c r="B12" t="s">
        <v>2736</v>
      </c>
      <c r="C12" t="s">
        <v>2376</v>
      </c>
      <c r="E12" t="s">
        <v>2162</v>
      </c>
      <c r="J12" t="s">
        <v>2163</v>
      </c>
      <c r="K12" t="s">
        <v>2752</v>
      </c>
      <c r="M12" t="s">
        <v>2753</v>
      </c>
      <c r="N12" t="s">
        <v>2754</v>
      </c>
      <c r="R12" t="s">
        <v>2755</v>
      </c>
      <c r="T12" t="s">
        <v>2756</v>
      </c>
      <c r="AC12" t="s">
        <v>2757</v>
      </c>
      <c r="AF12" t="s">
        <v>2758</v>
      </c>
      <c r="AG12" t="s">
        <v>2759</v>
      </c>
      <c r="AO12" t="s">
        <v>2760</v>
      </c>
    </row>
    <row r="13" spans="1:202" x14ac:dyDescent="0.35">
      <c r="A13" t="s">
        <v>2154</v>
      </c>
      <c r="B13" t="s">
        <v>2344</v>
      </c>
      <c r="C13" t="s">
        <v>2377</v>
      </c>
      <c r="E13" t="s">
        <v>2163</v>
      </c>
      <c r="J13" t="s">
        <v>2164</v>
      </c>
      <c r="K13" t="s">
        <v>2761</v>
      </c>
      <c r="M13" t="s">
        <v>2762</v>
      </c>
      <c r="N13" t="s">
        <v>2763</v>
      </c>
      <c r="R13" t="s">
        <v>2764</v>
      </c>
      <c r="T13" t="s">
        <v>2552</v>
      </c>
      <c r="AC13" t="s">
        <v>2765</v>
      </c>
      <c r="AF13" t="s">
        <v>2766</v>
      </c>
      <c r="AG13" t="s">
        <v>2767</v>
      </c>
      <c r="AO13" t="s">
        <v>2768</v>
      </c>
    </row>
    <row r="14" spans="1:202" x14ac:dyDescent="0.35">
      <c r="A14" t="s">
        <v>2154</v>
      </c>
      <c r="B14" t="s">
        <v>2531</v>
      </c>
      <c r="C14" t="s">
        <v>2378</v>
      </c>
      <c r="E14" t="s">
        <v>2164</v>
      </c>
      <c r="J14" t="s">
        <v>2165</v>
      </c>
      <c r="K14" t="s">
        <v>2769</v>
      </c>
      <c r="M14" t="s">
        <v>2770</v>
      </c>
      <c r="N14" t="s">
        <v>2771</v>
      </c>
      <c r="R14" t="s">
        <v>2772</v>
      </c>
      <c r="AC14" t="s">
        <v>2552</v>
      </c>
      <c r="AF14" t="s">
        <v>2552</v>
      </c>
      <c r="AG14" t="s">
        <v>2773</v>
      </c>
      <c r="AO14" t="s">
        <v>2552</v>
      </c>
    </row>
    <row r="15" spans="1:202" x14ac:dyDescent="0.35">
      <c r="A15" t="s">
        <v>2154</v>
      </c>
      <c r="B15" t="s">
        <v>2613</v>
      </c>
      <c r="C15" t="s">
        <v>2379</v>
      </c>
      <c r="E15" t="s">
        <v>2165</v>
      </c>
      <c r="J15" t="s">
        <v>2166</v>
      </c>
      <c r="K15" t="s">
        <v>2774</v>
      </c>
      <c r="M15" t="s">
        <v>2775</v>
      </c>
      <c r="N15" t="s">
        <v>2776</v>
      </c>
      <c r="R15" t="s">
        <v>2777</v>
      </c>
      <c r="AG15" t="s">
        <v>2778</v>
      </c>
    </row>
    <row r="16" spans="1:202" x14ac:dyDescent="0.35">
      <c r="A16" t="s">
        <v>2154</v>
      </c>
      <c r="B16" t="s">
        <v>2660</v>
      </c>
      <c r="C16" t="s">
        <v>2380</v>
      </c>
      <c r="E16" t="s">
        <v>2166</v>
      </c>
      <c r="J16" t="s">
        <v>2167</v>
      </c>
      <c r="K16" t="s">
        <v>2779</v>
      </c>
      <c r="M16" t="s">
        <v>2780</v>
      </c>
      <c r="N16" t="s">
        <v>2781</v>
      </c>
      <c r="R16" t="s">
        <v>2552</v>
      </c>
      <c r="AG16" t="s">
        <v>2552</v>
      </c>
    </row>
    <row r="17" spans="1:14" x14ac:dyDescent="0.35">
      <c r="A17" t="s">
        <v>2154</v>
      </c>
      <c r="B17" t="s">
        <v>2660</v>
      </c>
      <c r="C17" t="s">
        <v>2554</v>
      </c>
      <c r="E17" t="s">
        <v>2167</v>
      </c>
      <c r="J17" t="s">
        <v>2168</v>
      </c>
      <c r="K17" t="s">
        <v>2782</v>
      </c>
      <c r="M17" t="s">
        <v>2783</v>
      </c>
      <c r="N17" t="s">
        <v>2784</v>
      </c>
    </row>
    <row r="18" spans="1:14" x14ac:dyDescent="0.35">
      <c r="A18" t="s">
        <v>2154</v>
      </c>
      <c r="B18" t="s">
        <v>2660</v>
      </c>
      <c r="C18" t="s">
        <v>2635</v>
      </c>
      <c r="E18" t="s">
        <v>2168</v>
      </c>
      <c r="J18" t="s">
        <v>2169</v>
      </c>
      <c r="K18" t="s">
        <v>2785</v>
      </c>
      <c r="M18" t="s">
        <v>2786</v>
      </c>
      <c r="N18" t="s">
        <v>2787</v>
      </c>
    </row>
    <row r="19" spans="1:14" x14ac:dyDescent="0.35">
      <c r="A19" t="s">
        <v>2154</v>
      </c>
      <c r="B19" t="s">
        <v>2684</v>
      </c>
      <c r="C19" t="s">
        <v>2381</v>
      </c>
      <c r="E19" t="s">
        <v>2169</v>
      </c>
      <c r="J19" t="s">
        <v>2170</v>
      </c>
      <c r="K19" t="s">
        <v>2788</v>
      </c>
      <c r="M19" t="s">
        <v>2789</v>
      </c>
      <c r="N19" t="s">
        <v>2790</v>
      </c>
    </row>
    <row r="20" spans="1:14" x14ac:dyDescent="0.35">
      <c r="A20" t="s">
        <v>2154</v>
      </c>
      <c r="B20" t="s">
        <v>2701</v>
      </c>
      <c r="C20" t="s">
        <v>2382</v>
      </c>
      <c r="E20" t="s">
        <v>2170</v>
      </c>
      <c r="J20" t="s">
        <v>2171</v>
      </c>
      <c r="K20" t="s">
        <v>2791</v>
      </c>
      <c r="M20" t="s">
        <v>2792</v>
      </c>
      <c r="N20" t="s">
        <v>2793</v>
      </c>
    </row>
    <row r="21" spans="1:14" x14ac:dyDescent="0.35">
      <c r="A21" t="s">
        <v>2154</v>
      </c>
      <c r="B21" t="s">
        <v>2701</v>
      </c>
      <c r="C21" t="s">
        <v>2555</v>
      </c>
      <c r="E21" t="s">
        <v>2171</v>
      </c>
      <c r="J21" t="s">
        <v>2172</v>
      </c>
      <c r="K21" t="s">
        <v>2794</v>
      </c>
      <c r="M21" t="s">
        <v>2795</v>
      </c>
      <c r="N21" t="s">
        <v>2796</v>
      </c>
    </row>
    <row r="22" spans="1:14" x14ac:dyDescent="0.35">
      <c r="A22" t="s">
        <v>2154</v>
      </c>
      <c r="B22" t="s">
        <v>2714</v>
      </c>
      <c r="C22" t="s">
        <v>2383</v>
      </c>
      <c r="E22" t="s">
        <v>2172</v>
      </c>
      <c r="J22" t="s">
        <v>2173</v>
      </c>
      <c r="K22" t="s">
        <v>2797</v>
      </c>
      <c r="M22" t="s">
        <v>2798</v>
      </c>
      <c r="N22" t="s">
        <v>2799</v>
      </c>
    </row>
    <row r="23" spans="1:14" x14ac:dyDescent="0.35">
      <c r="A23" t="s">
        <v>2154</v>
      </c>
      <c r="B23" t="s">
        <v>2714</v>
      </c>
      <c r="C23" t="s">
        <v>2556</v>
      </c>
      <c r="E23" t="s">
        <v>2173</v>
      </c>
      <c r="J23" t="s">
        <v>2174</v>
      </c>
      <c r="K23" t="s">
        <v>2800</v>
      </c>
      <c r="M23" t="s">
        <v>2801</v>
      </c>
      <c r="N23" t="s">
        <v>2802</v>
      </c>
    </row>
    <row r="24" spans="1:14" x14ac:dyDescent="0.35">
      <c r="A24" t="s">
        <v>2154</v>
      </c>
      <c r="B24" t="s">
        <v>2726</v>
      </c>
      <c r="C24" t="s">
        <v>2384</v>
      </c>
      <c r="E24" t="s">
        <v>2174</v>
      </c>
      <c r="J24" t="s">
        <v>2175</v>
      </c>
      <c r="K24" t="s">
        <v>2803</v>
      </c>
      <c r="M24" t="s">
        <v>2804</v>
      </c>
      <c r="N24" t="s">
        <v>2805</v>
      </c>
    </row>
    <row r="25" spans="1:14" x14ac:dyDescent="0.35">
      <c r="A25" t="s">
        <v>2154</v>
      </c>
      <c r="B25" t="s">
        <v>2726</v>
      </c>
      <c r="C25" t="s">
        <v>2557</v>
      </c>
      <c r="E25" t="s">
        <v>2175</v>
      </c>
      <c r="J25" t="s">
        <v>2176</v>
      </c>
      <c r="K25" t="s">
        <v>2806</v>
      </c>
      <c r="M25" t="s">
        <v>2807</v>
      </c>
      <c r="N25" t="s">
        <v>2808</v>
      </c>
    </row>
    <row r="26" spans="1:14" x14ac:dyDescent="0.35">
      <c r="A26" t="s">
        <v>2154</v>
      </c>
      <c r="B26" t="s">
        <v>2726</v>
      </c>
      <c r="C26" t="s">
        <v>2636</v>
      </c>
      <c r="E26" t="s">
        <v>2176</v>
      </c>
      <c r="J26" t="s">
        <v>2177</v>
      </c>
      <c r="K26" t="s">
        <v>2809</v>
      </c>
      <c r="M26" t="s">
        <v>2810</v>
      </c>
      <c r="N26" t="s">
        <v>2811</v>
      </c>
    </row>
    <row r="27" spans="1:14" x14ac:dyDescent="0.35">
      <c r="A27" t="s">
        <v>2155</v>
      </c>
      <c r="B27" t="s">
        <v>2345</v>
      </c>
      <c r="C27" t="s">
        <v>2385</v>
      </c>
      <c r="E27" t="s">
        <v>2177</v>
      </c>
      <c r="J27" t="s">
        <v>2178</v>
      </c>
      <c r="K27" t="s">
        <v>2812</v>
      </c>
      <c r="M27" t="s">
        <v>2813</v>
      </c>
      <c r="N27" t="s">
        <v>2814</v>
      </c>
    </row>
    <row r="28" spans="1:14" x14ac:dyDescent="0.35">
      <c r="A28" t="s">
        <v>2155</v>
      </c>
      <c r="B28" t="s">
        <v>2532</v>
      </c>
      <c r="C28" t="s">
        <v>2386</v>
      </c>
      <c r="E28" t="s">
        <v>2178</v>
      </c>
      <c r="J28" t="s">
        <v>2179</v>
      </c>
      <c r="K28" t="s">
        <v>2815</v>
      </c>
      <c r="M28" t="s">
        <v>2816</v>
      </c>
      <c r="N28" t="s">
        <v>2817</v>
      </c>
    </row>
    <row r="29" spans="1:14" x14ac:dyDescent="0.35">
      <c r="A29" t="s">
        <v>2155</v>
      </c>
      <c r="B29" t="s">
        <v>2614</v>
      </c>
      <c r="C29" t="s">
        <v>2387</v>
      </c>
      <c r="E29" t="s">
        <v>2179</v>
      </c>
      <c r="J29" t="s">
        <v>2552</v>
      </c>
      <c r="K29" t="s">
        <v>3097</v>
      </c>
      <c r="M29" t="s">
        <v>2818</v>
      </c>
      <c r="N29" t="s">
        <v>2819</v>
      </c>
    </row>
    <row r="30" spans="1:14" x14ac:dyDescent="0.35">
      <c r="A30" t="s">
        <v>2155</v>
      </c>
      <c r="B30" t="s">
        <v>2614</v>
      </c>
      <c r="C30" t="s">
        <v>2558</v>
      </c>
      <c r="E30" t="s">
        <v>2552</v>
      </c>
      <c r="M30" t="s">
        <v>2820</v>
      </c>
      <c r="N30" t="s">
        <v>2821</v>
      </c>
    </row>
    <row r="31" spans="1:14" x14ac:dyDescent="0.35">
      <c r="A31" t="s">
        <v>2155</v>
      </c>
      <c r="B31" t="s">
        <v>2661</v>
      </c>
      <c r="C31" t="s">
        <v>2388</v>
      </c>
      <c r="M31" t="s">
        <v>2822</v>
      </c>
      <c r="N31" t="s">
        <v>2823</v>
      </c>
    </row>
    <row r="32" spans="1:14" x14ac:dyDescent="0.35">
      <c r="A32" t="s">
        <v>2155</v>
      </c>
      <c r="B32" t="s">
        <v>2685</v>
      </c>
      <c r="C32" t="s">
        <v>2389</v>
      </c>
      <c r="M32" t="s">
        <v>2824</v>
      </c>
      <c r="N32" t="s">
        <v>2825</v>
      </c>
    </row>
    <row r="33" spans="1:14" x14ac:dyDescent="0.35">
      <c r="A33" t="s">
        <v>2155</v>
      </c>
      <c r="B33" t="s">
        <v>2685</v>
      </c>
      <c r="C33" t="s">
        <v>2559</v>
      </c>
      <c r="M33" t="s">
        <v>2826</v>
      </c>
      <c r="N33" t="s">
        <v>2827</v>
      </c>
    </row>
    <row r="34" spans="1:14" x14ac:dyDescent="0.35">
      <c r="A34" t="s">
        <v>2155</v>
      </c>
      <c r="B34" t="s">
        <v>2702</v>
      </c>
      <c r="C34" t="s">
        <v>2390</v>
      </c>
      <c r="M34" t="s">
        <v>2828</v>
      </c>
      <c r="N34" t="s">
        <v>2829</v>
      </c>
    </row>
    <row r="35" spans="1:14" x14ac:dyDescent="0.35">
      <c r="A35" t="s">
        <v>2155</v>
      </c>
      <c r="B35" t="s">
        <v>2715</v>
      </c>
      <c r="C35" t="s">
        <v>2391</v>
      </c>
      <c r="M35" t="s">
        <v>2830</v>
      </c>
      <c r="N35" t="s">
        <v>2831</v>
      </c>
    </row>
    <row r="36" spans="1:14" x14ac:dyDescent="0.35">
      <c r="A36" t="s">
        <v>2155</v>
      </c>
      <c r="B36" t="s">
        <v>2715</v>
      </c>
      <c r="C36" t="s">
        <v>2560</v>
      </c>
      <c r="M36" t="s">
        <v>2832</v>
      </c>
      <c r="N36" t="s">
        <v>2833</v>
      </c>
    </row>
    <row r="37" spans="1:14" x14ac:dyDescent="0.35">
      <c r="A37" t="s">
        <v>2155</v>
      </c>
      <c r="B37" t="s">
        <v>2715</v>
      </c>
      <c r="C37" t="s">
        <v>2637</v>
      </c>
      <c r="M37" t="s">
        <v>2834</v>
      </c>
      <c r="N37" t="s">
        <v>2835</v>
      </c>
    </row>
    <row r="38" spans="1:14" x14ac:dyDescent="0.35">
      <c r="A38" t="s">
        <v>2155</v>
      </c>
      <c r="B38" t="s">
        <v>2715</v>
      </c>
      <c r="C38" t="s">
        <v>2676</v>
      </c>
      <c r="M38" t="s">
        <v>2836</v>
      </c>
      <c r="N38" t="s">
        <v>2837</v>
      </c>
    </row>
    <row r="39" spans="1:14" x14ac:dyDescent="0.35">
      <c r="A39" t="s">
        <v>2155</v>
      </c>
      <c r="B39" t="s">
        <v>2727</v>
      </c>
      <c r="C39" t="s">
        <v>2392</v>
      </c>
      <c r="M39" t="s">
        <v>2838</v>
      </c>
      <c r="N39" t="s">
        <v>2839</v>
      </c>
    </row>
    <row r="40" spans="1:14" x14ac:dyDescent="0.35">
      <c r="A40" t="s">
        <v>2155</v>
      </c>
      <c r="B40" t="s">
        <v>2737</v>
      </c>
      <c r="C40" t="s">
        <v>2393</v>
      </c>
      <c r="M40" t="s">
        <v>2840</v>
      </c>
      <c r="N40" t="s">
        <v>2841</v>
      </c>
    </row>
    <row r="41" spans="1:14" x14ac:dyDescent="0.35">
      <c r="A41" t="s">
        <v>2155</v>
      </c>
      <c r="B41" t="s">
        <v>2737</v>
      </c>
      <c r="C41" t="s">
        <v>2561</v>
      </c>
      <c r="M41" t="s">
        <v>2842</v>
      </c>
      <c r="N41" t="s">
        <v>2843</v>
      </c>
    </row>
    <row r="42" spans="1:14" x14ac:dyDescent="0.35">
      <c r="A42" t="s">
        <v>2155</v>
      </c>
      <c r="B42" t="s">
        <v>2746</v>
      </c>
      <c r="C42" t="s">
        <v>2394</v>
      </c>
      <c r="M42" t="s">
        <v>2844</v>
      </c>
      <c r="N42" t="s">
        <v>2845</v>
      </c>
    </row>
    <row r="43" spans="1:14" x14ac:dyDescent="0.35">
      <c r="A43" t="s">
        <v>2155</v>
      </c>
      <c r="B43" t="s">
        <v>2755</v>
      </c>
      <c r="C43" t="s">
        <v>2395</v>
      </c>
      <c r="M43" t="s">
        <v>2846</v>
      </c>
      <c r="N43" t="s">
        <v>2847</v>
      </c>
    </row>
    <row r="44" spans="1:14" x14ac:dyDescent="0.35">
      <c r="A44" t="s">
        <v>2155</v>
      </c>
      <c r="B44" t="s">
        <v>2764</v>
      </c>
      <c r="C44" t="s">
        <v>2396</v>
      </c>
      <c r="M44" t="s">
        <v>2848</v>
      </c>
      <c r="N44" t="s">
        <v>2849</v>
      </c>
    </row>
    <row r="45" spans="1:14" x14ac:dyDescent="0.35">
      <c r="A45" t="s">
        <v>2155</v>
      </c>
      <c r="B45" t="s">
        <v>2772</v>
      </c>
      <c r="C45" t="s">
        <v>2397</v>
      </c>
      <c r="M45" t="s">
        <v>2850</v>
      </c>
      <c r="N45" t="s">
        <v>2851</v>
      </c>
    </row>
    <row r="46" spans="1:14" x14ac:dyDescent="0.35">
      <c r="A46" t="s">
        <v>2155</v>
      </c>
      <c r="B46" t="s">
        <v>2777</v>
      </c>
      <c r="C46" t="s">
        <v>2398</v>
      </c>
      <c r="M46" t="s">
        <v>2852</v>
      </c>
      <c r="N46" t="s">
        <v>2853</v>
      </c>
    </row>
    <row r="47" spans="1:14" x14ac:dyDescent="0.35">
      <c r="A47" t="s">
        <v>2156</v>
      </c>
      <c r="B47" t="s">
        <v>2346</v>
      </c>
      <c r="C47" t="s">
        <v>2399</v>
      </c>
      <c r="M47" t="s">
        <v>2854</v>
      </c>
      <c r="N47" t="s">
        <v>2855</v>
      </c>
    </row>
    <row r="48" spans="1:14" x14ac:dyDescent="0.35">
      <c r="A48" t="s">
        <v>2156</v>
      </c>
      <c r="B48" t="s">
        <v>2533</v>
      </c>
      <c r="C48" t="s">
        <v>2400</v>
      </c>
      <c r="M48" t="s">
        <v>2856</v>
      </c>
      <c r="N48" t="s">
        <v>2857</v>
      </c>
    </row>
    <row r="49" spans="1:14" x14ac:dyDescent="0.35">
      <c r="A49" t="s">
        <v>2156</v>
      </c>
      <c r="B49" t="s">
        <v>2615</v>
      </c>
      <c r="C49" t="s">
        <v>2401</v>
      </c>
      <c r="M49" t="s">
        <v>2858</v>
      </c>
      <c r="N49" t="s">
        <v>2859</v>
      </c>
    </row>
    <row r="50" spans="1:14" x14ac:dyDescent="0.35">
      <c r="A50" t="s">
        <v>2156</v>
      </c>
      <c r="B50" t="s">
        <v>2615</v>
      </c>
      <c r="C50" t="s">
        <v>2562</v>
      </c>
      <c r="M50" t="s">
        <v>2860</v>
      </c>
      <c r="N50" t="s">
        <v>2861</v>
      </c>
    </row>
    <row r="51" spans="1:14" x14ac:dyDescent="0.35">
      <c r="A51" t="s">
        <v>2156</v>
      </c>
      <c r="B51" t="s">
        <v>2615</v>
      </c>
      <c r="C51" t="s">
        <v>2638</v>
      </c>
      <c r="M51" t="s">
        <v>2862</v>
      </c>
      <c r="N51" t="s">
        <v>2863</v>
      </c>
    </row>
    <row r="52" spans="1:14" x14ac:dyDescent="0.35">
      <c r="A52" t="s">
        <v>2156</v>
      </c>
      <c r="B52" t="s">
        <v>2615</v>
      </c>
      <c r="C52" t="s">
        <v>2677</v>
      </c>
      <c r="M52" t="s">
        <v>2864</v>
      </c>
      <c r="N52" t="s">
        <v>2865</v>
      </c>
    </row>
    <row r="53" spans="1:14" x14ac:dyDescent="0.35">
      <c r="A53" t="s">
        <v>2156</v>
      </c>
      <c r="B53" t="s">
        <v>2615</v>
      </c>
      <c r="C53" t="s">
        <v>2695</v>
      </c>
      <c r="M53" t="s">
        <v>2866</v>
      </c>
      <c r="N53" t="s">
        <v>2867</v>
      </c>
    </row>
    <row r="54" spans="1:14" x14ac:dyDescent="0.35">
      <c r="A54" t="s">
        <v>2156</v>
      </c>
      <c r="B54" t="s">
        <v>2662</v>
      </c>
      <c r="C54" t="s">
        <v>2402</v>
      </c>
      <c r="M54" t="s">
        <v>2868</v>
      </c>
      <c r="N54" t="s">
        <v>2869</v>
      </c>
    </row>
    <row r="55" spans="1:14" x14ac:dyDescent="0.35">
      <c r="A55" t="s">
        <v>2156</v>
      </c>
      <c r="B55" t="s">
        <v>2662</v>
      </c>
      <c r="C55" t="s">
        <v>2563</v>
      </c>
      <c r="M55" t="s">
        <v>2870</v>
      </c>
      <c r="N55" t="s">
        <v>2871</v>
      </c>
    </row>
    <row r="56" spans="1:14" x14ac:dyDescent="0.35">
      <c r="A56" t="s">
        <v>2156</v>
      </c>
      <c r="B56" t="s">
        <v>2662</v>
      </c>
      <c r="C56" t="s">
        <v>2639</v>
      </c>
      <c r="M56" t="s">
        <v>2872</v>
      </c>
      <c r="N56" t="s">
        <v>2873</v>
      </c>
    </row>
    <row r="57" spans="1:14" x14ac:dyDescent="0.35">
      <c r="A57" t="s">
        <v>2156</v>
      </c>
      <c r="B57" t="s">
        <v>2686</v>
      </c>
      <c r="C57" t="s">
        <v>2403</v>
      </c>
      <c r="M57" t="s">
        <v>2874</v>
      </c>
      <c r="N57" t="s">
        <v>2875</v>
      </c>
    </row>
    <row r="58" spans="1:14" x14ac:dyDescent="0.35">
      <c r="A58" t="s">
        <v>2156</v>
      </c>
      <c r="B58" t="s">
        <v>2703</v>
      </c>
      <c r="C58" t="s">
        <v>2404</v>
      </c>
      <c r="M58" t="s">
        <v>2876</v>
      </c>
      <c r="N58" t="s">
        <v>2877</v>
      </c>
    </row>
    <row r="59" spans="1:14" x14ac:dyDescent="0.35">
      <c r="A59" t="s">
        <v>2156</v>
      </c>
      <c r="B59" t="s">
        <v>2716</v>
      </c>
      <c r="C59" t="s">
        <v>2405</v>
      </c>
      <c r="M59" t="s">
        <v>2878</v>
      </c>
      <c r="N59" t="s">
        <v>2879</v>
      </c>
    </row>
    <row r="60" spans="1:14" x14ac:dyDescent="0.35">
      <c r="A60" t="s">
        <v>2156</v>
      </c>
      <c r="B60" t="s">
        <v>2728</v>
      </c>
      <c r="C60" t="s">
        <v>2406</v>
      </c>
      <c r="M60" t="s">
        <v>2880</v>
      </c>
      <c r="N60" t="s">
        <v>2881</v>
      </c>
    </row>
    <row r="61" spans="1:14" x14ac:dyDescent="0.35">
      <c r="A61" t="s">
        <v>2157</v>
      </c>
      <c r="B61" t="s">
        <v>2347</v>
      </c>
      <c r="C61" t="s">
        <v>2407</v>
      </c>
      <c r="M61" t="s">
        <v>2882</v>
      </c>
      <c r="N61" t="s">
        <v>2883</v>
      </c>
    </row>
    <row r="62" spans="1:14" x14ac:dyDescent="0.35">
      <c r="A62" t="s">
        <v>2157</v>
      </c>
      <c r="B62" t="s">
        <v>2534</v>
      </c>
      <c r="C62" t="s">
        <v>2408</v>
      </c>
      <c r="M62" t="s">
        <v>2884</v>
      </c>
      <c r="N62" t="s">
        <v>2885</v>
      </c>
    </row>
    <row r="63" spans="1:14" x14ac:dyDescent="0.35">
      <c r="A63" t="s">
        <v>2157</v>
      </c>
      <c r="B63" t="s">
        <v>2616</v>
      </c>
      <c r="C63" t="s">
        <v>2409</v>
      </c>
      <c r="M63" t="s">
        <v>2886</v>
      </c>
      <c r="N63" t="s">
        <v>2887</v>
      </c>
    </row>
    <row r="64" spans="1:14" x14ac:dyDescent="0.35">
      <c r="A64" t="s">
        <v>2157</v>
      </c>
      <c r="B64" t="s">
        <v>2616</v>
      </c>
      <c r="C64" t="s">
        <v>2564</v>
      </c>
      <c r="M64" t="s">
        <v>2888</v>
      </c>
      <c r="N64" t="s">
        <v>2889</v>
      </c>
    </row>
    <row r="65" spans="1:14" x14ac:dyDescent="0.35">
      <c r="A65" t="s">
        <v>2157</v>
      </c>
      <c r="B65" t="s">
        <v>2616</v>
      </c>
      <c r="C65" t="s">
        <v>2640</v>
      </c>
      <c r="M65" t="s">
        <v>2890</v>
      </c>
      <c r="N65" t="s">
        <v>2891</v>
      </c>
    </row>
    <row r="66" spans="1:14" x14ac:dyDescent="0.35">
      <c r="A66" t="s">
        <v>2157</v>
      </c>
      <c r="B66" t="s">
        <v>2663</v>
      </c>
      <c r="C66" t="s">
        <v>2410</v>
      </c>
      <c r="M66" t="s">
        <v>2892</v>
      </c>
      <c r="N66" t="s">
        <v>2893</v>
      </c>
    </row>
    <row r="67" spans="1:14" x14ac:dyDescent="0.35">
      <c r="A67" t="s">
        <v>2157</v>
      </c>
      <c r="B67" t="s">
        <v>2663</v>
      </c>
      <c r="C67" t="s">
        <v>2565</v>
      </c>
      <c r="M67" t="s">
        <v>2894</v>
      </c>
      <c r="N67" t="s">
        <v>2895</v>
      </c>
    </row>
    <row r="68" spans="1:14" x14ac:dyDescent="0.35">
      <c r="A68" t="s">
        <v>2157</v>
      </c>
      <c r="B68" t="s">
        <v>2628</v>
      </c>
      <c r="C68" t="s">
        <v>2411</v>
      </c>
      <c r="M68" t="s">
        <v>2896</v>
      </c>
      <c r="N68" t="s">
        <v>2897</v>
      </c>
    </row>
    <row r="69" spans="1:14" x14ac:dyDescent="0.35">
      <c r="A69" t="s">
        <v>2157</v>
      </c>
      <c r="B69" t="s">
        <v>2704</v>
      </c>
      <c r="C69" t="s">
        <v>2412</v>
      </c>
      <c r="M69" t="s">
        <v>2898</v>
      </c>
      <c r="N69" t="s">
        <v>2899</v>
      </c>
    </row>
    <row r="70" spans="1:14" x14ac:dyDescent="0.35">
      <c r="A70" t="s">
        <v>2157</v>
      </c>
      <c r="B70" t="s">
        <v>2704</v>
      </c>
      <c r="C70" t="s">
        <v>2566</v>
      </c>
      <c r="M70" t="s">
        <v>2900</v>
      </c>
      <c r="N70" t="s">
        <v>2901</v>
      </c>
    </row>
    <row r="71" spans="1:14" x14ac:dyDescent="0.35">
      <c r="A71" t="s">
        <v>2157</v>
      </c>
      <c r="B71" t="s">
        <v>2717</v>
      </c>
      <c r="C71" t="s">
        <v>2413</v>
      </c>
      <c r="M71" t="s">
        <v>2902</v>
      </c>
      <c r="N71" t="s">
        <v>2903</v>
      </c>
    </row>
    <row r="72" spans="1:14" x14ac:dyDescent="0.35">
      <c r="A72" t="s">
        <v>2157</v>
      </c>
      <c r="B72" t="s">
        <v>2729</v>
      </c>
      <c r="C72" t="s">
        <v>2414</v>
      </c>
      <c r="M72" t="s">
        <v>2904</v>
      </c>
      <c r="N72" t="s">
        <v>2905</v>
      </c>
    </row>
    <row r="73" spans="1:14" x14ac:dyDescent="0.35">
      <c r="A73" t="s">
        <v>2157</v>
      </c>
      <c r="B73" t="s">
        <v>2738</v>
      </c>
      <c r="C73" t="s">
        <v>2415</v>
      </c>
      <c r="M73" t="s">
        <v>2906</v>
      </c>
      <c r="N73" t="s">
        <v>2907</v>
      </c>
    </row>
    <row r="74" spans="1:14" x14ac:dyDescent="0.35">
      <c r="A74" t="s">
        <v>2157</v>
      </c>
      <c r="B74" t="s">
        <v>2747</v>
      </c>
      <c r="C74" t="s">
        <v>2416</v>
      </c>
      <c r="M74" t="s">
        <v>2908</v>
      </c>
      <c r="N74" t="s">
        <v>2909</v>
      </c>
    </row>
    <row r="75" spans="1:14" x14ac:dyDescent="0.35">
      <c r="A75" t="s">
        <v>2157</v>
      </c>
      <c r="B75" t="s">
        <v>2756</v>
      </c>
      <c r="C75" t="s">
        <v>2417</v>
      </c>
      <c r="M75" t="s">
        <v>2910</v>
      </c>
      <c r="N75" t="s">
        <v>2911</v>
      </c>
    </row>
    <row r="76" spans="1:14" x14ac:dyDescent="0.35">
      <c r="A76" t="s">
        <v>2157</v>
      </c>
      <c r="B76" t="s">
        <v>2756</v>
      </c>
      <c r="C76" t="s">
        <v>2567</v>
      </c>
      <c r="M76" t="s">
        <v>2912</v>
      </c>
      <c r="N76" t="s">
        <v>2913</v>
      </c>
    </row>
    <row r="77" spans="1:14" x14ac:dyDescent="0.35">
      <c r="A77" t="s">
        <v>2157</v>
      </c>
      <c r="B77" t="s">
        <v>2756</v>
      </c>
      <c r="C77" t="s">
        <v>2641</v>
      </c>
      <c r="M77" t="s">
        <v>2914</v>
      </c>
      <c r="N77" t="s">
        <v>2915</v>
      </c>
    </row>
    <row r="78" spans="1:14" x14ac:dyDescent="0.35">
      <c r="A78" t="s">
        <v>2157</v>
      </c>
      <c r="B78" t="s">
        <v>2756</v>
      </c>
      <c r="C78" t="s">
        <v>2678</v>
      </c>
      <c r="M78" t="s">
        <v>2916</v>
      </c>
      <c r="N78" t="s">
        <v>2917</v>
      </c>
    </row>
    <row r="79" spans="1:14" x14ac:dyDescent="0.35">
      <c r="A79" t="s">
        <v>2157</v>
      </c>
      <c r="B79" t="s">
        <v>2756</v>
      </c>
      <c r="C79" t="s">
        <v>2696</v>
      </c>
      <c r="M79" t="s">
        <v>2918</v>
      </c>
      <c r="N79" t="s">
        <v>2919</v>
      </c>
    </row>
    <row r="80" spans="1:14" x14ac:dyDescent="0.35">
      <c r="A80" t="s">
        <v>2158</v>
      </c>
      <c r="B80" t="s">
        <v>2348</v>
      </c>
      <c r="C80" t="s">
        <v>2418</v>
      </c>
      <c r="M80" t="s">
        <v>2920</v>
      </c>
      <c r="N80" t="s">
        <v>2921</v>
      </c>
    </row>
    <row r="81" spans="1:14" x14ac:dyDescent="0.35">
      <c r="A81" t="s">
        <v>2158</v>
      </c>
      <c r="B81" t="s">
        <v>2348</v>
      </c>
      <c r="C81" t="s">
        <v>2568</v>
      </c>
      <c r="M81" t="s">
        <v>2922</v>
      </c>
      <c r="N81" t="s">
        <v>2923</v>
      </c>
    </row>
    <row r="82" spans="1:14" x14ac:dyDescent="0.35">
      <c r="A82" t="s">
        <v>2158</v>
      </c>
      <c r="B82" t="s">
        <v>2535</v>
      </c>
      <c r="C82" t="s">
        <v>2419</v>
      </c>
      <c r="M82" t="s">
        <v>2924</v>
      </c>
      <c r="N82" t="s">
        <v>2925</v>
      </c>
    </row>
    <row r="83" spans="1:14" x14ac:dyDescent="0.35">
      <c r="A83" t="s">
        <v>2158</v>
      </c>
      <c r="B83" t="s">
        <v>2617</v>
      </c>
      <c r="C83" t="s">
        <v>2420</v>
      </c>
      <c r="M83" t="s">
        <v>2926</v>
      </c>
      <c r="N83" t="s">
        <v>2927</v>
      </c>
    </row>
    <row r="84" spans="1:14" x14ac:dyDescent="0.35">
      <c r="A84" t="s">
        <v>2158</v>
      </c>
      <c r="B84" t="s">
        <v>2664</v>
      </c>
      <c r="C84" t="s">
        <v>2421</v>
      </c>
      <c r="M84" t="s">
        <v>2928</v>
      </c>
      <c r="N84" t="s">
        <v>2929</v>
      </c>
    </row>
    <row r="85" spans="1:14" x14ac:dyDescent="0.35">
      <c r="A85" t="s">
        <v>2158</v>
      </c>
      <c r="B85" t="s">
        <v>2664</v>
      </c>
      <c r="C85" t="s">
        <v>2569</v>
      </c>
      <c r="M85" t="s">
        <v>2930</v>
      </c>
      <c r="N85" t="s">
        <v>2931</v>
      </c>
    </row>
    <row r="86" spans="1:14" x14ac:dyDescent="0.35">
      <c r="A86" t="s">
        <v>2159</v>
      </c>
      <c r="B86" t="s">
        <v>2349</v>
      </c>
      <c r="C86" t="s">
        <v>2422</v>
      </c>
      <c r="M86" t="s">
        <v>2932</v>
      </c>
      <c r="N86" t="s">
        <v>2933</v>
      </c>
    </row>
    <row r="87" spans="1:14" x14ac:dyDescent="0.35">
      <c r="A87" t="s">
        <v>2159</v>
      </c>
      <c r="B87" t="s">
        <v>2349</v>
      </c>
      <c r="C87" t="s">
        <v>2570</v>
      </c>
      <c r="M87" t="s">
        <v>2934</v>
      </c>
      <c r="N87" t="s">
        <v>2935</v>
      </c>
    </row>
    <row r="88" spans="1:14" x14ac:dyDescent="0.35">
      <c r="A88" t="s">
        <v>2159</v>
      </c>
      <c r="B88" t="s">
        <v>2536</v>
      </c>
      <c r="C88" t="s">
        <v>2423</v>
      </c>
      <c r="M88" t="s">
        <v>2936</v>
      </c>
      <c r="N88" t="s">
        <v>2937</v>
      </c>
    </row>
    <row r="89" spans="1:14" x14ac:dyDescent="0.35">
      <c r="A89" t="s">
        <v>2159</v>
      </c>
      <c r="B89" t="s">
        <v>2618</v>
      </c>
      <c r="C89" t="s">
        <v>2424</v>
      </c>
      <c r="M89" t="s">
        <v>2938</v>
      </c>
      <c r="N89" t="s">
        <v>2939</v>
      </c>
    </row>
    <row r="90" spans="1:14" x14ac:dyDescent="0.35">
      <c r="A90" t="s">
        <v>2160</v>
      </c>
      <c r="B90" t="s">
        <v>2350</v>
      </c>
      <c r="C90" t="s">
        <v>2425</v>
      </c>
      <c r="M90" t="s">
        <v>2940</v>
      </c>
      <c r="N90" t="s">
        <v>2941</v>
      </c>
    </row>
    <row r="91" spans="1:14" x14ac:dyDescent="0.35">
      <c r="A91" t="s">
        <v>2160</v>
      </c>
      <c r="B91" t="s">
        <v>2537</v>
      </c>
      <c r="C91" t="s">
        <v>2426</v>
      </c>
      <c r="M91" t="s">
        <v>2942</v>
      </c>
      <c r="N91" t="s">
        <v>2943</v>
      </c>
    </row>
    <row r="92" spans="1:14" x14ac:dyDescent="0.35">
      <c r="A92" t="s">
        <v>2160</v>
      </c>
      <c r="B92" t="s">
        <v>2537</v>
      </c>
      <c r="C92" t="s">
        <v>2571</v>
      </c>
      <c r="M92" t="s">
        <v>2944</v>
      </c>
      <c r="N92" t="s">
        <v>2945</v>
      </c>
    </row>
    <row r="93" spans="1:14" x14ac:dyDescent="0.35">
      <c r="A93" t="s">
        <v>2160</v>
      </c>
      <c r="B93" t="s">
        <v>2537</v>
      </c>
      <c r="C93" t="s">
        <v>2642</v>
      </c>
      <c r="M93" t="s">
        <v>2946</v>
      </c>
      <c r="N93" t="s">
        <v>2947</v>
      </c>
    </row>
    <row r="94" spans="1:14" x14ac:dyDescent="0.35">
      <c r="A94" t="s">
        <v>2160</v>
      </c>
      <c r="B94" t="s">
        <v>2537</v>
      </c>
      <c r="C94" t="s">
        <v>2679</v>
      </c>
      <c r="M94" t="s">
        <v>2948</v>
      </c>
      <c r="N94" t="s">
        <v>2949</v>
      </c>
    </row>
    <row r="95" spans="1:14" x14ac:dyDescent="0.35">
      <c r="A95" t="s">
        <v>2160</v>
      </c>
      <c r="B95" t="s">
        <v>2619</v>
      </c>
      <c r="C95" t="s">
        <v>2427</v>
      </c>
      <c r="M95" t="s">
        <v>2950</v>
      </c>
      <c r="N95" t="s">
        <v>2951</v>
      </c>
    </row>
    <row r="96" spans="1:14" x14ac:dyDescent="0.35">
      <c r="A96" t="s">
        <v>2161</v>
      </c>
      <c r="B96" t="s">
        <v>2351</v>
      </c>
      <c r="C96" t="s">
        <v>2428</v>
      </c>
      <c r="M96" t="s">
        <v>2952</v>
      </c>
      <c r="N96" t="s">
        <v>2953</v>
      </c>
    </row>
    <row r="97" spans="1:14" x14ac:dyDescent="0.35">
      <c r="A97" t="s">
        <v>2161</v>
      </c>
      <c r="B97" t="s">
        <v>2351</v>
      </c>
      <c r="C97" t="s">
        <v>2572</v>
      </c>
      <c r="M97" t="s">
        <v>2954</v>
      </c>
      <c r="N97" t="s">
        <v>2955</v>
      </c>
    </row>
    <row r="98" spans="1:14" x14ac:dyDescent="0.35">
      <c r="A98" t="s">
        <v>2161</v>
      </c>
      <c r="B98" t="s">
        <v>2538</v>
      </c>
      <c r="C98" t="s">
        <v>2429</v>
      </c>
      <c r="M98" t="s">
        <v>2956</v>
      </c>
      <c r="N98" t="s">
        <v>2957</v>
      </c>
    </row>
    <row r="99" spans="1:14" x14ac:dyDescent="0.35">
      <c r="A99" t="s">
        <v>2161</v>
      </c>
      <c r="B99" t="s">
        <v>2538</v>
      </c>
      <c r="C99" t="s">
        <v>2573</v>
      </c>
      <c r="M99" t="s">
        <v>2958</v>
      </c>
      <c r="N99" t="s">
        <v>2959</v>
      </c>
    </row>
    <row r="100" spans="1:14" x14ac:dyDescent="0.35">
      <c r="A100" t="s">
        <v>2161</v>
      </c>
      <c r="B100" t="s">
        <v>2538</v>
      </c>
      <c r="C100" t="s">
        <v>2643</v>
      </c>
      <c r="M100" t="s">
        <v>2960</v>
      </c>
      <c r="N100" t="s">
        <v>2961</v>
      </c>
    </row>
    <row r="101" spans="1:14" x14ac:dyDescent="0.35">
      <c r="A101" t="s">
        <v>2161</v>
      </c>
      <c r="B101" t="s">
        <v>2620</v>
      </c>
      <c r="C101" t="s">
        <v>2430</v>
      </c>
      <c r="M101" t="s">
        <v>2962</v>
      </c>
      <c r="N101" t="s">
        <v>2963</v>
      </c>
    </row>
    <row r="102" spans="1:14" x14ac:dyDescent="0.35">
      <c r="A102" t="s">
        <v>2161</v>
      </c>
      <c r="B102" t="s">
        <v>2620</v>
      </c>
      <c r="C102" t="s">
        <v>2574</v>
      </c>
      <c r="M102" t="s">
        <v>2964</v>
      </c>
      <c r="N102" t="s">
        <v>2965</v>
      </c>
    </row>
    <row r="103" spans="1:14" x14ac:dyDescent="0.35">
      <c r="A103" t="s">
        <v>2161</v>
      </c>
      <c r="B103" t="s">
        <v>2665</v>
      </c>
      <c r="C103" t="s">
        <v>2431</v>
      </c>
      <c r="M103" t="s">
        <v>2966</v>
      </c>
      <c r="N103" t="s">
        <v>2967</v>
      </c>
    </row>
    <row r="104" spans="1:14" x14ac:dyDescent="0.35">
      <c r="A104" t="s">
        <v>2162</v>
      </c>
      <c r="B104" t="s">
        <v>2352</v>
      </c>
      <c r="C104" t="s">
        <v>2432</v>
      </c>
      <c r="M104" t="s">
        <v>2968</v>
      </c>
      <c r="N104" t="s">
        <v>2969</v>
      </c>
    </row>
    <row r="105" spans="1:14" x14ac:dyDescent="0.35">
      <c r="A105" t="s">
        <v>2162</v>
      </c>
      <c r="B105" t="s">
        <v>2352</v>
      </c>
      <c r="C105" t="s">
        <v>2575</v>
      </c>
      <c r="M105" t="s">
        <v>2970</v>
      </c>
      <c r="N105" t="s">
        <v>2971</v>
      </c>
    </row>
    <row r="106" spans="1:14" x14ac:dyDescent="0.35">
      <c r="A106" t="s">
        <v>2162</v>
      </c>
      <c r="B106" t="s">
        <v>2352</v>
      </c>
      <c r="C106" t="s">
        <v>2644</v>
      </c>
      <c r="M106" t="s">
        <v>2972</v>
      </c>
      <c r="N106" t="s">
        <v>2973</v>
      </c>
    </row>
    <row r="107" spans="1:14" x14ac:dyDescent="0.35">
      <c r="A107" t="s">
        <v>2162</v>
      </c>
      <c r="B107" t="s">
        <v>2539</v>
      </c>
      <c r="C107" t="s">
        <v>2433</v>
      </c>
      <c r="M107" t="s">
        <v>2974</v>
      </c>
      <c r="N107" t="s">
        <v>2975</v>
      </c>
    </row>
    <row r="108" spans="1:14" x14ac:dyDescent="0.35">
      <c r="A108" t="s">
        <v>2162</v>
      </c>
      <c r="B108" t="s">
        <v>2539</v>
      </c>
      <c r="C108" t="s">
        <v>2576</v>
      </c>
      <c r="M108" t="s">
        <v>2976</v>
      </c>
      <c r="N108" t="s">
        <v>2977</v>
      </c>
    </row>
    <row r="109" spans="1:14" x14ac:dyDescent="0.35">
      <c r="A109" t="s">
        <v>2162</v>
      </c>
      <c r="B109" t="s">
        <v>2621</v>
      </c>
      <c r="C109" t="s">
        <v>2434</v>
      </c>
      <c r="M109" t="s">
        <v>2978</v>
      </c>
      <c r="N109" t="s">
        <v>2979</v>
      </c>
    </row>
    <row r="110" spans="1:14" x14ac:dyDescent="0.35">
      <c r="A110" t="s">
        <v>2162</v>
      </c>
      <c r="B110" t="s">
        <v>2621</v>
      </c>
      <c r="C110" t="s">
        <v>2577</v>
      </c>
      <c r="M110" t="s">
        <v>2980</v>
      </c>
      <c r="N110" t="s">
        <v>2981</v>
      </c>
    </row>
    <row r="111" spans="1:14" x14ac:dyDescent="0.35">
      <c r="A111" t="s">
        <v>2163</v>
      </c>
      <c r="B111" t="s">
        <v>2353</v>
      </c>
      <c r="C111" t="s">
        <v>2435</v>
      </c>
      <c r="M111" t="s">
        <v>2982</v>
      </c>
      <c r="N111" t="s">
        <v>2983</v>
      </c>
    </row>
    <row r="112" spans="1:14" x14ac:dyDescent="0.35">
      <c r="A112" t="s">
        <v>2163</v>
      </c>
      <c r="B112" t="s">
        <v>2540</v>
      </c>
      <c r="C112" t="s">
        <v>2436</v>
      </c>
      <c r="M112" t="s">
        <v>2984</v>
      </c>
      <c r="N112" t="s">
        <v>2985</v>
      </c>
    </row>
    <row r="113" spans="1:14" x14ac:dyDescent="0.35">
      <c r="A113" t="s">
        <v>2163</v>
      </c>
      <c r="B113" t="s">
        <v>2540</v>
      </c>
      <c r="C113" t="s">
        <v>2578</v>
      </c>
      <c r="M113" t="s">
        <v>2986</v>
      </c>
      <c r="N113" t="s">
        <v>2987</v>
      </c>
    </row>
    <row r="114" spans="1:14" x14ac:dyDescent="0.35">
      <c r="A114" t="s">
        <v>2163</v>
      </c>
      <c r="B114" t="s">
        <v>2622</v>
      </c>
      <c r="C114" t="s">
        <v>2437</v>
      </c>
      <c r="M114" t="s">
        <v>2988</v>
      </c>
      <c r="N114" t="s">
        <v>2989</v>
      </c>
    </row>
    <row r="115" spans="1:14" x14ac:dyDescent="0.35">
      <c r="A115" t="s">
        <v>2163</v>
      </c>
      <c r="B115" t="s">
        <v>2666</v>
      </c>
      <c r="C115" t="s">
        <v>2438</v>
      </c>
      <c r="M115" t="s">
        <v>2990</v>
      </c>
      <c r="N115" t="s">
        <v>2991</v>
      </c>
    </row>
    <row r="116" spans="1:14" x14ac:dyDescent="0.35">
      <c r="A116" t="s">
        <v>2163</v>
      </c>
      <c r="B116" t="s">
        <v>2687</v>
      </c>
      <c r="C116" t="s">
        <v>2439</v>
      </c>
      <c r="M116" t="s">
        <v>2992</v>
      </c>
      <c r="N116" t="s">
        <v>2993</v>
      </c>
    </row>
    <row r="117" spans="1:14" x14ac:dyDescent="0.35">
      <c r="A117" t="s">
        <v>2164</v>
      </c>
      <c r="B117" t="s">
        <v>2354</v>
      </c>
      <c r="C117" t="s">
        <v>2440</v>
      </c>
      <c r="M117" t="s">
        <v>2994</v>
      </c>
      <c r="N117" t="s">
        <v>2995</v>
      </c>
    </row>
    <row r="118" spans="1:14" x14ac:dyDescent="0.35">
      <c r="A118" t="s">
        <v>2164</v>
      </c>
      <c r="B118" t="s">
        <v>2541</v>
      </c>
      <c r="C118" t="s">
        <v>2441</v>
      </c>
      <c r="M118" t="s">
        <v>2996</v>
      </c>
      <c r="N118" t="s">
        <v>2997</v>
      </c>
    </row>
    <row r="119" spans="1:14" x14ac:dyDescent="0.35">
      <c r="A119" t="s">
        <v>2164</v>
      </c>
      <c r="B119" t="s">
        <v>2541</v>
      </c>
      <c r="C119" t="s">
        <v>2579</v>
      </c>
      <c r="M119" t="s">
        <v>2998</v>
      </c>
      <c r="N119" t="s">
        <v>2999</v>
      </c>
    </row>
    <row r="120" spans="1:14" x14ac:dyDescent="0.35">
      <c r="A120" t="s">
        <v>2164</v>
      </c>
      <c r="B120" t="s">
        <v>2623</v>
      </c>
      <c r="C120" t="s">
        <v>2442</v>
      </c>
      <c r="M120" t="s">
        <v>3000</v>
      </c>
      <c r="N120" t="s">
        <v>3001</v>
      </c>
    </row>
    <row r="121" spans="1:14" x14ac:dyDescent="0.35">
      <c r="A121" t="s">
        <v>2164</v>
      </c>
      <c r="B121" t="s">
        <v>2667</v>
      </c>
      <c r="C121" t="s">
        <v>2443</v>
      </c>
      <c r="M121" t="s">
        <v>3002</v>
      </c>
      <c r="N121" t="s">
        <v>3003</v>
      </c>
    </row>
    <row r="122" spans="1:14" x14ac:dyDescent="0.35">
      <c r="A122" t="s">
        <v>2164</v>
      </c>
      <c r="B122" t="s">
        <v>2667</v>
      </c>
      <c r="C122" t="s">
        <v>2580</v>
      </c>
      <c r="M122" t="s">
        <v>3004</v>
      </c>
      <c r="N122" t="s">
        <v>3005</v>
      </c>
    </row>
    <row r="123" spans="1:14" x14ac:dyDescent="0.35">
      <c r="A123" t="s">
        <v>2164</v>
      </c>
      <c r="B123" t="s">
        <v>2688</v>
      </c>
      <c r="C123" t="s">
        <v>2444</v>
      </c>
      <c r="M123" t="s">
        <v>3006</v>
      </c>
      <c r="N123" t="s">
        <v>3007</v>
      </c>
    </row>
    <row r="124" spans="1:14" x14ac:dyDescent="0.35">
      <c r="A124" t="s">
        <v>2164</v>
      </c>
      <c r="B124" t="s">
        <v>2688</v>
      </c>
      <c r="C124" t="s">
        <v>2581</v>
      </c>
      <c r="M124" t="s">
        <v>3008</v>
      </c>
      <c r="N124" t="s">
        <v>3009</v>
      </c>
    </row>
    <row r="125" spans="1:14" x14ac:dyDescent="0.35">
      <c r="A125" t="s">
        <v>2164</v>
      </c>
      <c r="B125" t="s">
        <v>2688</v>
      </c>
      <c r="C125" t="s">
        <v>2645</v>
      </c>
      <c r="M125" t="s">
        <v>3010</v>
      </c>
      <c r="N125" t="s">
        <v>3011</v>
      </c>
    </row>
    <row r="126" spans="1:14" x14ac:dyDescent="0.35">
      <c r="A126" t="s">
        <v>2164</v>
      </c>
      <c r="B126" t="s">
        <v>2688</v>
      </c>
      <c r="C126" t="s">
        <v>2680</v>
      </c>
      <c r="M126" t="s">
        <v>3012</v>
      </c>
      <c r="N126" t="s">
        <v>3013</v>
      </c>
    </row>
    <row r="127" spans="1:14" x14ac:dyDescent="0.35">
      <c r="A127" t="s">
        <v>2165</v>
      </c>
      <c r="B127" t="s">
        <v>2355</v>
      </c>
      <c r="C127" t="s">
        <v>2445</v>
      </c>
      <c r="M127" t="s">
        <v>3014</v>
      </c>
      <c r="N127" t="s">
        <v>3015</v>
      </c>
    </row>
    <row r="128" spans="1:14" x14ac:dyDescent="0.35">
      <c r="A128" t="s">
        <v>2165</v>
      </c>
      <c r="B128" t="s">
        <v>2355</v>
      </c>
      <c r="C128" t="s">
        <v>2582</v>
      </c>
      <c r="M128" t="s">
        <v>3016</v>
      </c>
      <c r="N128" t="s">
        <v>3017</v>
      </c>
    </row>
    <row r="129" spans="1:14" x14ac:dyDescent="0.35">
      <c r="A129" t="s">
        <v>2165</v>
      </c>
      <c r="B129" t="s">
        <v>2542</v>
      </c>
      <c r="C129" t="s">
        <v>2446</v>
      </c>
      <c r="M129" t="s">
        <v>3018</v>
      </c>
      <c r="N129" t="s">
        <v>3019</v>
      </c>
    </row>
    <row r="130" spans="1:14" x14ac:dyDescent="0.35">
      <c r="A130" t="s">
        <v>2165</v>
      </c>
      <c r="B130" t="s">
        <v>2542</v>
      </c>
      <c r="C130" t="s">
        <v>2583</v>
      </c>
      <c r="M130" t="s">
        <v>3020</v>
      </c>
      <c r="N130" t="s">
        <v>3021</v>
      </c>
    </row>
    <row r="131" spans="1:14" x14ac:dyDescent="0.35">
      <c r="A131" t="s">
        <v>2165</v>
      </c>
      <c r="B131" t="s">
        <v>2624</v>
      </c>
      <c r="C131" t="s">
        <v>2447</v>
      </c>
      <c r="M131" t="s">
        <v>3022</v>
      </c>
      <c r="N131" t="s">
        <v>3023</v>
      </c>
    </row>
    <row r="132" spans="1:14" x14ac:dyDescent="0.35">
      <c r="A132" t="s">
        <v>2165</v>
      </c>
      <c r="B132" t="s">
        <v>2624</v>
      </c>
      <c r="C132" t="s">
        <v>2584</v>
      </c>
      <c r="M132" t="s">
        <v>3024</v>
      </c>
      <c r="N132" t="s">
        <v>3025</v>
      </c>
    </row>
    <row r="133" spans="1:14" x14ac:dyDescent="0.35">
      <c r="A133" t="s">
        <v>2166</v>
      </c>
      <c r="B133" t="s">
        <v>2356</v>
      </c>
      <c r="C133" t="s">
        <v>2448</v>
      </c>
      <c r="M133" t="s">
        <v>3026</v>
      </c>
      <c r="N133" t="s">
        <v>3027</v>
      </c>
    </row>
    <row r="134" spans="1:14" x14ac:dyDescent="0.35">
      <c r="A134" t="s">
        <v>2166</v>
      </c>
      <c r="B134" t="s">
        <v>2543</v>
      </c>
      <c r="C134" t="s">
        <v>2449</v>
      </c>
      <c r="M134" t="s">
        <v>3028</v>
      </c>
      <c r="N134" t="s">
        <v>3029</v>
      </c>
    </row>
    <row r="135" spans="1:14" x14ac:dyDescent="0.35">
      <c r="A135" t="s">
        <v>2166</v>
      </c>
      <c r="B135" t="s">
        <v>2625</v>
      </c>
      <c r="C135" t="s">
        <v>2450</v>
      </c>
      <c r="M135" t="s">
        <v>3030</v>
      </c>
      <c r="N135" t="s">
        <v>3031</v>
      </c>
    </row>
    <row r="136" spans="1:14" x14ac:dyDescent="0.35">
      <c r="A136" t="s">
        <v>2166</v>
      </c>
      <c r="B136" t="s">
        <v>2668</v>
      </c>
      <c r="C136" t="s">
        <v>2451</v>
      </c>
      <c r="M136" t="s">
        <v>3032</v>
      </c>
      <c r="N136" t="s">
        <v>3033</v>
      </c>
    </row>
    <row r="137" spans="1:14" x14ac:dyDescent="0.35">
      <c r="A137" t="s">
        <v>2166</v>
      </c>
      <c r="B137" t="s">
        <v>2689</v>
      </c>
      <c r="C137" t="s">
        <v>2452</v>
      </c>
      <c r="M137" t="s">
        <v>3034</v>
      </c>
      <c r="N137" t="s">
        <v>3035</v>
      </c>
    </row>
    <row r="138" spans="1:14" x14ac:dyDescent="0.35">
      <c r="A138" t="s">
        <v>2166</v>
      </c>
      <c r="B138" t="s">
        <v>2705</v>
      </c>
      <c r="C138" t="s">
        <v>2453</v>
      </c>
      <c r="M138" t="s">
        <v>3036</v>
      </c>
      <c r="N138" t="s">
        <v>3037</v>
      </c>
    </row>
    <row r="139" spans="1:14" x14ac:dyDescent="0.35">
      <c r="A139" t="s">
        <v>2166</v>
      </c>
      <c r="B139" t="s">
        <v>2718</v>
      </c>
      <c r="C139" t="s">
        <v>2454</v>
      </c>
      <c r="M139" t="s">
        <v>3038</v>
      </c>
      <c r="N139" t="s">
        <v>3039</v>
      </c>
    </row>
    <row r="140" spans="1:14" x14ac:dyDescent="0.35">
      <c r="A140" t="s">
        <v>2166</v>
      </c>
      <c r="B140" t="s">
        <v>2455</v>
      </c>
      <c r="C140" t="s">
        <v>2455</v>
      </c>
      <c r="M140" t="s">
        <v>3040</v>
      </c>
      <c r="N140" t="s">
        <v>3041</v>
      </c>
    </row>
    <row r="141" spans="1:14" x14ac:dyDescent="0.35">
      <c r="A141" t="s">
        <v>2166</v>
      </c>
      <c r="B141" t="s">
        <v>2739</v>
      </c>
      <c r="C141" t="s">
        <v>2456</v>
      </c>
      <c r="M141" t="s">
        <v>3042</v>
      </c>
      <c r="N141" t="s">
        <v>3043</v>
      </c>
    </row>
    <row r="142" spans="1:14" x14ac:dyDescent="0.35">
      <c r="A142" t="s">
        <v>2166</v>
      </c>
      <c r="B142" t="s">
        <v>2748</v>
      </c>
      <c r="C142" t="s">
        <v>2457</v>
      </c>
      <c r="M142" t="s">
        <v>3044</v>
      </c>
      <c r="N142" t="s">
        <v>3045</v>
      </c>
    </row>
    <row r="143" spans="1:14" x14ac:dyDescent="0.35">
      <c r="A143" t="s">
        <v>2166</v>
      </c>
      <c r="B143" t="s">
        <v>2748</v>
      </c>
      <c r="C143" t="s">
        <v>2585</v>
      </c>
      <c r="M143" t="s">
        <v>3046</v>
      </c>
      <c r="N143" t="s">
        <v>3047</v>
      </c>
    </row>
    <row r="144" spans="1:14" x14ac:dyDescent="0.35">
      <c r="A144" t="s">
        <v>2166</v>
      </c>
      <c r="B144" t="s">
        <v>2748</v>
      </c>
      <c r="C144" t="s">
        <v>2646</v>
      </c>
      <c r="M144" t="s">
        <v>3048</v>
      </c>
      <c r="N144" t="s">
        <v>3049</v>
      </c>
    </row>
    <row r="145" spans="1:14" x14ac:dyDescent="0.35">
      <c r="A145" t="s">
        <v>2166</v>
      </c>
      <c r="B145" t="s">
        <v>2757</v>
      </c>
      <c r="C145" t="s">
        <v>2458</v>
      </c>
      <c r="M145" t="s">
        <v>3050</v>
      </c>
      <c r="N145" t="s">
        <v>3051</v>
      </c>
    </row>
    <row r="146" spans="1:14" x14ac:dyDescent="0.35">
      <c r="A146" t="s">
        <v>2166</v>
      </c>
      <c r="B146" t="s">
        <v>2757</v>
      </c>
      <c r="C146" t="s">
        <v>2586</v>
      </c>
      <c r="M146" t="s">
        <v>3052</v>
      </c>
      <c r="N146" t="s">
        <v>3053</v>
      </c>
    </row>
    <row r="147" spans="1:14" x14ac:dyDescent="0.35">
      <c r="A147" t="s">
        <v>2166</v>
      </c>
      <c r="B147" t="s">
        <v>2765</v>
      </c>
      <c r="C147" t="s">
        <v>2459</v>
      </c>
      <c r="M147" t="s">
        <v>3054</v>
      </c>
      <c r="N147" t="s">
        <v>3055</v>
      </c>
    </row>
    <row r="148" spans="1:14" x14ac:dyDescent="0.35">
      <c r="A148" t="s">
        <v>2167</v>
      </c>
      <c r="B148" t="s">
        <v>2357</v>
      </c>
      <c r="C148" t="s">
        <v>2460</v>
      </c>
      <c r="M148" t="s">
        <v>3056</v>
      </c>
      <c r="N148" t="s">
        <v>3057</v>
      </c>
    </row>
    <row r="149" spans="1:14" x14ac:dyDescent="0.35">
      <c r="A149" t="s">
        <v>2167</v>
      </c>
      <c r="B149" t="s">
        <v>2544</v>
      </c>
      <c r="C149" t="s">
        <v>2461</v>
      </c>
      <c r="M149" t="s">
        <v>3058</v>
      </c>
      <c r="N149" t="s">
        <v>3059</v>
      </c>
    </row>
    <row r="150" spans="1:14" x14ac:dyDescent="0.35">
      <c r="A150" t="s">
        <v>2167</v>
      </c>
      <c r="B150" t="s">
        <v>2544</v>
      </c>
      <c r="C150" t="s">
        <v>2587</v>
      </c>
      <c r="M150" t="s">
        <v>3060</v>
      </c>
      <c r="N150" t="s">
        <v>3061</v>
      </c>
    </row>
    <row r="151" spans="1:14" x14ac:dyDescent="0.35">
      <c r="A151" t="s">
        <v>2167</v>
      </c>
      <c r="B151" t="s">
        <v>2626</v>
      </c>
      <c r="C151" t="s">
        <v>2462</v>
      </c>
      <c r="M151" t="s">
        <v>3062</v>
      </c>
      <c r="N151" t="s">
        <v>3063</v>
      </c>
    </row>
    <row r="152" spans="1:14" x14ac:dyDescent="0.35">
      <c r="A152" t="s">
        <v>2167</v>
      </c>
      <c r="B152" t="s">
        <v>2626</v>
      </c>
      <c r="C152" t="s">
        <v>2588</v>
      </c>
      <c r="M152" t="s">
        <v>3064</v>
      </c>
      <c r="N152" t="s">
        <v>3065</v>
      </c>
    </row>
    <row r="153" spans="1:14" x14ac:dyDescent="0.35">
      <c r="A153" t="s">
        <v>2167</v>
      </c>
      <c r="B153" t="s">
        <v>2626</v>
      </c>
      <c r="C153" t="s">
        <v>2647</v>
      </c>
      <c r="M153" t="s">
        <v>3066</v>
      </c>
      <c r="N153" t="s">
        <v>3067</v>
      </c>
    </row>
    <row r="154" spans="1:14" x14ac:dyDescent="0.35">
      <c r="A154" t="s">
        <v>2167</v>
      </c>
      <c r="B154" t="s">
        <v>2669</v>
      </c>
      <c r="C154" t="s">
        <v>2463</v>
      </c>
      <c r="M154" t="s">
        <v>3068</v>
      </c>
      <c r="N154" t="s">
        <v>3069</v>
      </c>
    </row>
    <row r="155" spans="1:14" x14ac:dyDescent="0.35">
      <c r="A155" t="s">
        <v>2168</v>
      </c>
      <c r="B155" t="s">
        <v>2358</v>
      </c>
      <c r="C155" t="s">
        <v>2464</v>
      </c>
      <c r="M155" t="s">
        <v>3070</v>
      </c>
      <c r="N155" t="s">
        <v>3071</v>
      </c>
    </row>
    <row r="156" spans="1:14" x14ac:dyDescent="0.35">
      <c r="A156" t="s">
        <v>2168</v>
      </c>
      <c r="B156" t="s">
        <v>2358</v>
      </c>
      <c r="C156" t="s">
        <v>2589</v>
      </c>
      <c r="M156" t="s">
        <v>3072</v>
      </c>
      <c r="N156" t="s">
        <v>3073</v>
      </c>
    </row>
    <row r="157" spans="1:14" x14ac:dyDescent="0.35">
      <c r="A157" t="s">
        <v>2168</v>
      </c>
      <c r="B157" t="s">
        <v>2545</v>
      </c>
      <c r="C157" t="s">
        <v>2465</v>
      </c>
      <c r="M157" t="s">
        <v>3074</v>
      </c>
      <c r="N157" t="s">
        <v>3075</v>
      </c>
    </row>
    <row r="158" spans="1:14" x14ac:dyDescent="0.35">
      <c r="A158" t="s">
        <v>2168</v>
      </c>
      <c r="B158" t="s">
        <v>2627</v>
      </c>
      <c r="C158" t="s">
        <v>2466</v>
      </c>
      <c r="M158" t="s">
        <v>3076</v>
      </c>
      <c r="N158" t="s">
        <v>3077</v>
      </c>
    </row>
    <row r="159" spans="1:14" x14ac:dyDescent="0.35">
      <c r="A159" t="s">
        <v>2168</v>
      </c>
      <c r="B159" t="s">
        <v>2627</v>
      </c>
      <c r="C159" t="s">
        <v>2590</v>
      </c>
      <c r="M159" t="s">
        <v>3078</v>
      </c>
      <c r="N159" t="s">
        <v>3079</v>
      </c>
    </row>
    <row r="160" spans="1:14" x14ac:dyDescent="0.35">
      <c r="A160" t="s">
        <v>2168</v>
      </c>
      <c r="B160" t="s">
        <v>2627</v>
      </c>
      <c r="C160" t="s">
        <v>2648</v>
      </c>
      <c r="M160" t="s">
        <v>3080</v>
      </c>
      <c r="N160" t="s">
        <v>3081</v>
      </c>
    </row>
    <row r="161" spans="1:3" x14ac:dyDescent="0.35">
      <c r="A161" t="s">
        <v>2169</v>
      </c>
      <c r="B161" t="s">
        <v>2359</v>
      </c>
      <c r="C161" t="s">
        <v>2467</v>
      </c>
    </row>
    <row r="162" spans="1:3" x14ac:dyDescent="0.35">
      <c r="A162" t="s">
        <v>2169</v>
      </c>
      <c r="B162" t="s">
        <v>2359</v>
      </c>
      <c r="C162" t="s">
        <v>2591</v>
      </c>
    </row>
    <row r="163" spans="1:3" x14ac:dyDescent="0.35">
      <c r="A163" t="s">
        <v>2169</v>
      </c>
      <c r="B163" t="s">
        <v>2546</v>
      </c>
      <c r="C163" t="s">
        <v>2468</v>
      </c>
    </row>
    <row r="164" spans="1:3" x14ac:dyDescent="0.35">
      <c r="A164" t="s">
        <v>2169</v>
      </c>
      <c r="B164" t="s">
        <v>2628</v>
      </c>
      <c r="C164" t="s">
        <v>2469</v>
      </c>
    </row>
    <row r="165" spans="1:3" x14ac:dyDescent="0.35">
      <c r="A165" t="s">
        <v>2169</v>
      </c>
      <c r="B165" t="s">
        <v>2670</v>
      </c>
      <c r="C165" t="s">
        <v>2470</v>
      </c>
    </row>
    <row r="166" spans="1:3" x14ac:dyDescent="0.35">
      <c r="A166" t="s">
        <v>2169</v>
      </c>
      <c r="B166" t="s">
        <v>2670</v>
      </c>
      <c r="C166" t="s">
        <v>2592</v>
      </c>
    </row>
    <row r="167" spans="1:3" x14ac:dyDescent="0.35">
      <c r="A167" t="s">
        <v>2169</v>
      </c>
      <c r="B167" t="s">
        <v>2365</v>
      </c>
      <c r="C167" t="s">
        <v>2471</v>
      </c>
    </row>
    <row r="168" spans="1:3" x14ac:dyDescent="0.35">
      <c r="A168" t="s">
        <v>2169</v>
      </c>
      <c r="B168" t="s">
        <v>2706</v>
      </c>
      <c r="C168" t="s">
        <v>2472</v>
      </c>
    </row>
    <row r="169" spans="1:3" x14ac:dyDescent="0.35">
      <c r="A169" t="s">
        <v>2169</v>
      </c>
      <c r="B169" t="s">
        <v>2719</v>
      </c>
      <c r="C169" t="s">
        <v>2473</v>
      </c>
    </row>
    <row r="170" spans="1:3" x14ac:dyDescent="0.35">
      <c r="A170" t="s">
        <v>2169</v>
      </c>
      <c r="B170" t="s">
        <v>2719</v>
      </c>
      <c r="C170" t="s">
        <v>2593</v>
      </c>
    </row>
    <row r="171" spans="1:3" x14ac:dyDescent="0.35">
      <c r="A171" t="s">
        <v>2169</v>
      </c>
      <c r="B171" t="s">
        <v>2719</v>
      </c>
      <c r="C171" t="s">
        <v>2649</v>
      </c>
    </row>
    <row r="172" spans="1:3" x14ac:dyDescent="0.35">
      <c r="A172" t="s">
        <v>2169</v>
      </c>
      <c r="B172" t="s">
        <v>2730</v>
      </c>
      <c r="C172" t="s">
        <v>2474</v>
      </c>
    </row>
    <row r="173" spans="1:3" x14ac:dyDescent="0.35">
      <c r="A173" t="s">
        <v>2169</v>
      </c>
      <c r="B173" t="s">
        <v>2740</v>
      </c>
      <c r="C173" t="s">
        <v>2475</v>
      </c>
    </row>
    <row r="174" spans="1:3" x14ac:dyDescent="0.35">
      <c r="A174" t="s">
        <v>2169</v>
      </c>
      <c r="B174" t="s">
        <v>2749</v>
      </c>
      <c r="C174" t="s">
        <v>2476</v>
      </c>
    </row>
    <row r="175" spans="1:3" x14ac:dyDescent="0.35">
      <c r="A175" t="s">
        <v>2169</v>
      </c>
      <c r="B175" t="s">
        <v>2758</v>
      </c>
      <c r="C175" t="s">
        <v>2477</v>
      </c>
    </row>
    <row r="176" spans="1:3" x14ac:dyDescent="0.35">
      <c r="A176" t="s">
        <v>2169</v>
      </c>
      <c r="B176" t="s">
        <v>2758</v>
      </c>
      <c r="C176" t="s">
        <v>2594</v>
      </c>
    </row>
    <row r="177" spans="1:3" x14ac:dyDescent="0.35">
      <c r="A177" t="s">
        <v>2169</v>
      </c>
      <c r="B177" t="s">
        <v>2758</v>
      </c>
      <c r="C177" t="s">
        <v>2650</v>
      </c>
    </row>
    <row r="178" spans="1:3" x14ac:dyDescent="0.35">
      <c r="A178" t="s">
        <v>2169</v>
      </c>
      <c r="B178" t="s">
        <v>2766</v>
      </c>
      <c r="C178" t="s">
        <v>2478</v>
      </c>
    </row>
    <row r="179" spans="1:3" x14ac:dyDescent="0.35">
      <c r="A179" t="s">
        <v>2170</v>
      </c>
      <c r="B179" t="s">
        <v>2360</v>
      </c>
      <c r="C179" t="s">
        <v>2479</v>
      </c>
    </row>
    <row r="180" spans="1:3" x14ac:dyDescent="0.35">
      <c r="A180" t="s">
        <v>2170</v>
      </c>
      <c r="B180" t="s">
        <v>2547</v>
      </c>
      <c r="C180" t="s">
        <v>2480</v>
      </c>
    </row>
    <row r="181" spans="1:3" x14ac:dyDescent="0.35">
      <c r="A181" t="s">
        <v>2170</v>
      </c>
      <c r="B181" t="s">
        <v>2629</v>
      </c>
      <c r="C181" t="s">
        <v>2481</v>
      </c>
    </row>
    <row r="182" spans="1:3" x14ac:dyDescent="0.35">
      <c r="A182" t="s">
        <v>2170</v>
      </c>
      <c r="B182" t="s">
        <v>2671</v>
      </c>
      <c r="C182" t="s">
        <v>2482</v>
      </c>
    </row>
    <row r="183" spans="1:3" x14ac:dyDescent="0.35">
      <c r="A183" t="s">
        <v>2170</v>
      </c>
      <c r="B183" t="s">
        <v>2690</v>
      </c>
      <c r="C183" t="s">
        <v>2483</v>
      </c>
    </row>
    <row r="184" spans="1:3" x14ac:dyDescent="0.35">
      <c r="A184" t="s">
        <v>2170</v>
      </c>
      <c r="B184" t="s">
        <v>2707</v>
      </c>
      <c r="C184" t="s">
        <v>2484</v>
      </c>
    </row>
    <row r="185" spans="1:3" x14ac:dyDescent="0.35">
      <c r="A185" t="s">
        <v>2170</v>
      </c>
      <c r="B185" t="s">
        <v>2720</v>
      </c>
      <c r="C185" t="s">
        <v>2485</v>
      </c>
    </row>
    <row r="186" spans="1:3" x14ac:dyDescent="0.35">
      <c r="A186" t="s">
        <v>2170</v>
      </c>
      <c r="B186" t="s">
        <v>2731</v>
      </c>
      <c r="C186" t="s">
        <v>2486</v>
      </c>
    </row>
    <row r="187" spans="1:3" x14ac:dyDescent="0.35">
      <c r="A187" t="s">
        <v>2170</v>
      </c>
      <c r="B187" t="s">
        <v>2741</v>
      </c>
      <c r="C187" t="s">
        <v>2487</v>
      </c>
    </row>
    <row r="188" spans="1:3" x14ac:dyDescent="0.35">
      <c r="A188" t="s">
        <v>2170</v>
      </c>
      <c r="B188" t="s">
        <v>2741</v>
      </c>
      <c r="C188" t="s">
        <v>2595</v>
      </c>
    </row>
    <row r="189" spans="1:3" x14ac:dyDescent="0.35">
      <c r="A189" t="s">
        <v>2170</v>
      </c>
      <c r="B189" t="s">
        <v>2750</v>
      </c>
      <c r="C189" t="s">
        <v>2488</v>
      </c>
    </row>
    <row r="190" spans="1:3" x14ac:dyDescent="0.35">
      <c r="A190" t="s">
        <v>2170</v>
      </c>
      <c r="B190" t="s">
        <v>2759</v>
      </c>
      <c r="C190" t="s">
        <v>2489</v>
      </c>
    </row>
    <row r="191" spans="1:3" x14ac:dyDescent="0.35">
      <c r="A191" t="s">
        <v>2170</v>
      </c>
      <c r="B191" t="s">
        <v>2767</v>
      </c>
      <c r="C191" t="s">
        <v>2490</v>
      </c>
    </row>
    <row r="192" spans="1:3" x14ac:dyDescent="0.35">
      <c r="A192" t="s">
        <v>2170</v>
      </c>
      <c r="B192" t="s">
        <v>2773</v>
      </c>
      <c r="C192" t="s">
        <v>2491</v>
      </c>
    </row>
    <row r="193" spans="1:3" x14ac:dyDescent="0.35">
      <c r="A193" t="s">
        <v>2170</v>
      </c>
      <c r="B193" t="s">
        <v>2778</v>
      </c>
      <c r="C193" t="s">
        <v>2492</v>
      </c>
    </row>
    <row r="194" spans="1:3" x14ac:dyDescent="0.35">
      <c r="A194" t="s">
        <v>2171</v>
      </c>
      <c r="B194" t="s">
        <v>2361</v>
      </c>
      <c r="C194" t="s">
        <v>2493</v>
      </c>
    </row>
    <row r="195" spans="1:3" x14ac:dyDescent="0.35">
      <c r="A195" t="s">
        <v>2171</v>
      </c>
      <c r="B195" t="s">
        <v>2548</v>
      </c>
      <c r="C195" t="s">
        <v>2494</v>
      </c>
    </row>
    <row r="196" spans="1:3" x14ac:dyDescent="0.35">
      <c r="A196" t="s">
        <v>2171</v>
      </c>
      <c r="B196" t="s">
        <v>2630</v>
      </c>
      <c r="C196" t="s">
        <v>2495</v>
      </c>
    </row>
    <row r="197" spans="1:3" x14ac:dyDescent="0.35">
      <c r="A197" t="s">
        <v>2171</v>
      </c>
      <c r="B197" t="s">
        <v>2672</v>
      </c>
      <c r="C197" t="s">
        <v>2496</v>
      </c>
    </row>
    <row r="198" spans="1:3" x14ac:dyDescent="0.35">
      <c r="A198" t="s">
        <v>2171</v>
      </c>
      <c r="B198" t="s">
        <v>2691</v>
      </c>
      <c r="C198" t="s">
        <v>2497</v>
      </c>
    </row>
    <row r="199" spans="1:3" x14ac:dyDescent="0.35">
      <c r="A199" t="s">
        <v>2171</v>
      </c>
      <c r="B199" t="s">
        <v>2691</v>
      </c>
      <c r="C199" t="s">
        <v>2596</v>
      </c>
    </row>
    <row r="200" spans="1:3" x14ac:dyDescent="0.35">
      <c r="A200" t="s">
        <v>2171</v>
      </c>
      <c r="B200" t="s">
        <v>2708</v>
      </c>
      <c r="C200" t="s">
        <v>2498</v>
      </c>
    </row>
    <row r="201" spans="1:3" x14ac:dyDescent="0.35">
      <c r="A201" t="s">
        <v>2172</v>
      </c>
      <c r="B201" t="s">
        <v>2362</v>
      </c>
      <c r="C201" t="s">
        <v>2499</v>
      </c>
    </row>
    <row r="202" spans="1:3" x14ac:dyDescent="0.35">
      <c r="A202" t="s">
        <v>2173</v>
      </c>
      <c r="B202" t="s">
        <v>2363</v>
      </c>
      <c r="C202" t="s">
        <v>2500</v>
      </c>
    </row>
    <row r="203" spans="1:3" x14ac:dyDescent="0.35">
      <c r="A203" t="s">
        <v>2174</v>
      </c>
      <c r="B203" t="s">
        <v>2364</v>
      </c>
      <c r="C203" t="s">
        <v>2501</v>
      </c>
    </row>
    <row r="204" spans="1:3" x14ac:dyDescent="0.35">
      <c r="A204" t="s">
        <v>2175</v>
      </c>
      <c r="B204" t="s">
        <v>2365</v>
      </c>
      <c r="C204" t="s">
        <v>2502</v>
      </c>
    </row>
    <row r="205" spans="1:3" x14ac:dyDescent="0.35">
      <c r="A205" t="s">
        <v>2176</v>
      </c>
      <c r="B205" t="s">
        <v>2366</v>
      </c>
      <c r="C205" t="s">
        <v>2503</v>
      </c>
    </row>
    <row r="206" spans="1:3" x14ac:dyDescent="0.35">
      <c r="A206" t="s">
        <v>2177</v>
      </c>
      <c r="B206" t="s">
        <v>2367</v>
      </c>
      <c r="C206" t="s">
        <v>2504</v>
      </c>
    </row>
    <row r="207" spans="1:3" x14ac:dyDescent="0.35">
      <c r="A207" t="s">
        <v>2177</v>
      </c>
      <c r="B207" t="s">
        <v>2367</v>
      </c>
      <c r="C207" t="s">
        <v>2597</v>
      </c>
    </row>
    <row r="208" spans="1:3" x14ac:dyDescent="0.35">
      <c r="A208" t="s">
        <v>2177</v>
      </c>
      <c r="B208" t="s">
        <v>2549</v>
      </c>
      <c r="C208" t="s">
        <v>2505</v>
      </c>
    </row>
    <row r="209" spans="1:3" x14ac:dyDescent="0.35">
      <c r="A209" t="s">
        <v>2177</v>
      </c>
      <c r="B209" t="s">
        <v>2549</v>
      </c>
      <c r="C209" t="s">
        <v>2598</v>
      </c>
    </row>
    <row r="210" spans="1:3" x14ac:dyDescent="0.35">
      <c r="A210" t="s">
        <v>2177</v>
      </c>
      <c r="B210" t="s">
        <v>2631</v>
      </c>
      <c r="C210" t="s">
        <v>2506</v>
      </c>
    </row>
    <row r="211" spans="1:3" x14ac:dyDescent="0.35">
      <c r="A211" t="s">
        <v>2177</v>
      </c>
      <c r="B211" t="s">
        <v>2673</v>
      </c>
      <c r="C211" t="s">
        <v>2507</v>
      </c>
    </row>
    <row r="212" spans="1:3" x14ac:dyDescent="0.35">
      <c r="A212" t="s">
        <v>2177</v>
      </c>
      <c r="B212" t="s">
        <v>2692</v>
      </c>
      <c r="C212" t="s">
        <v>2508</v>
      </c>
    </row>
    <row r="213" spans="1:3" x14ac:dyDescent="0.35">
      <c r="A213" t="s">
        <v>2177</v>
      </c>
      <c r="B213" t="s">
        <v>2692</v>
      </c>
      <c r="C213" t="s">
        <v>2599</v>
      </c>
    </row>
    <row r="214" spans="1:3" x14ac:dyDescent="0.35">
      <c r="A214" t="s">
        <v>2178</v>
      </c>
      <c r="B214" t="s">
        <v>2368</v>
      </c>
      <c r="C214" t="s">
        <v>2509</v>
      </c>
    </row>
    <row r="215" spans="1:3" x14ac:dyDescent="0.35">
      <c r="A215" t="s">
        <v>2178</v>
      </c>
      <c r="B215" t="s">
        <v>2550</v>
      </c>
      <c r="C215" t="s">
        <v>2510</v>
      </c>
    </row>
    <row r="216" spans="1:3" x14ac:dyDescent="0.35">
      <c r="A216" t="s">
        <v>2178</v>
      </c>
      <c r="B216" t="s">
        <v>2632</v>
      </c>
      <c r="C216" t="s">
        <v>2511</v>
      </c>
    </row>
    <row r="217" spans="1:3" x14ac:dyDescent="0.35">
      <c r="A217" t="s">
        <v>2178</v>
      </c>
      <c r="B217" t="s">
        <v>2674</v>
      </c>
      <c r="C217" t="s">
        <v>2512</v>
      </c>
    </row>
    <row r="218" spans="1:3" x14ac:dyDescent="0.35">
      <c r="A218" t="s">
        <v>2178</v>
      </c>
      <c r="B218" t="s">
        <v>2693</v>
      </c>
      <c r="C218" t="s">
        <v>2513</v>
      </c>
    </row>
    <row r="219" spans="1:3" x14ac:dyDescent="0.35">
      <c r="A219" t="s">
        <v>2178</v>
      </c>
      <c r="B219" t="s">
        <v>2709</v>
      </c>
      <c r="C219" t="s">
        <v>2514</v>
      </c>
    </row>
    <row r="220" spans="1:3" x14ac:dyDescent="0.35">
      <c r="A220" t="s">
        <v>2178</v>
      </c>
      <c r="B220" t="s">
        <v>2721</v>
      </c>
      <c r="C220" t="s">
        <v>2515</v>
      </c>
    </row>
    <row r="221" spans="1:3" x14ac:dyDescent="0.35">
      <c r="A221" t="s">
        <v>2178</v>
      </c>
      <c r="B221" t="s">
        <v>2721</v>
      </c>
      <c r="C221" t="s">
        <v>2600</v>
      </c>
    </row>
    <row r="222" spans="1:3" x14ac:dyDescent="0.35">
      <c r="A222" t="s">
        <v>2178</v>
      </c>
      <c r="B222" t="s">
        <v>2721</v>
      </c>
      <c r="C222" t="s">
        <v>2651</v>
      </c>
    </row>
    <row r="223" spans="1:3" x14ac:dyDescent="0.35">
      <c r="A223" t="s">
        <v>2178</v>
      </c>
      <c r="B223" t="s">
        <v>2732</v>
      </c>
      <c r="C223" t="s">
        <v>2516</v>
      </c>
    </row>
    <row r="224" spans="1:3" x14ac:dyDescent="0.35">
      <c r="A224" t="s">
        <v>2178</v>
      </c>
      <c r="B224" t="s">
        <v>2742</v>
      </c>
      <c r="C224" t="s">
        <v>2517</v>
      </c>
    </row>
    <row r="225" spans="1:3" x14ac:dyDescent="0.35">
      <c r="A225" t="s">
        <v>2178</v>
      </c>
      <c r="B225" t="s">
        <v>2742</v>
      </c>
      <c r="C225" t="s">
        <v>2601</v>
      </c>
    </row>
    <row r="226" spans="1:3" x14ac:dyDescent="0.35">
      <c r="A226" t="s">
        <v>2178</v>
      </c>
      <c r="B226" t="s">
        <v>2742</v>
      </c>
      <c r="C226" t="s">
        <v>2652</v>
      </c>
    </row>
    <row r="227" spans="1:3" x14ac:dyDescent="0.35">
      <c r="A227" t="s">
        <v>2178</v>
      </c>
      <c r="B227" t="s">
        <v>2751</v>
      </c>
      <c r="C227" t="s">
        <v>2518</v>
      </c>
    </row>
    <row r="228" spans="1:3" x14ac:dyDescent="0.35">
      <c r="A228" t="s">
        <v>2178</v>
      </c>
      <c r="B228" t="s">
        <v>2751</v>
      </c>
      <c r="C228" t="s">
        <v>2602</v>
      </c>
    </row>
    <row r="229" spans="1:3" x14ac:dyDescent="0.35">
      <c r="A229" t="s">
        <v>2178</v>
      </c>
      <c r="B229" t="s">
        <v>2760</v>
      </c>
      <c r="C229" t="s">
        <v>2519</v>
      </c>
    </row>
    <row r="230" spans="1:3" x14ac:dyDescent="0.35">
      <c r="A230" t="s">
        <v>2178</v>
      </c>
      <c r="B230" t="s">
        <v>2768</v>
      </c>
      <c r="C230" t="s">
        <v>2520</v>
      </c>
    </row>
    <row r="231" spans="1:3" x14ac:dyDescent="0.35">
      <c r="A231" t="s">
        <v>2179</v>
      </c>
      <c r="B231" t="s">
        <v>2369</v>
      </c>
      <c r="C231" t="s">
        <v>2521</v>
      </c>
    </row>
    <row r="232" spans="1:3" x14ac:dyDescent="0.35">
      <c r="A232" t="s">
        <v>2179</v>
      </c>
      <c r="B232" t="s">
        <v>2369</v>
      </c>
      <c r="C232" t="s">
        <v>2603</v>
      </c>
    </row>
    <row r="233" spans="1:3" x14ac:dyDescent="0.35">
      <c r="A233" t="s">
        <v>2179</v>
      </c>
      <c r="B233" t="s">
        <v>2369</v>
      </c>
      <c r="C233" t="s">
        <v>2653</v>
      </c>
    </row>
    <row r="234" spans="1:3" x14ac:dyDescent="0.35">
      <c r="A234" t="s">
        <v>2179</v>
      </c>
      <c r="B234" t="s">
        <v>2551</v>
      </c>
      <c r="C234" t="s">
        <v>2522</v>
      </c>
    </row>
    <row r="235" spans="1:3" x14ac:dyDescent="0.35">
      <c r="A235" t="s">
        <v>2179</v>
      </c>
      <c r="B235" t="s">
        <v>2551</v>
      </c>
      <c r="C235" t="s">
        <v>2604</v>
      </c>
    </row>
    <row r="236" spans="1:3" x14ac:dyDescent="0.35">
      <c r="A236" t="s">
        <v>2179</v>
      </c>
      <c r="B236" t="s">
        <v>2551</v>
      </c>
      <c r="C236" t="s">
        <v>2654</v>
      </c>
    </row>
    <row r="237" spans="1:3" x14ac:dyDescent="0.35">
      <c r="A237" t="s">
        <v>2179</v>
      </c>
      <c r="B237" t="s">
        <v>2633</v>
      </c>
      <c r="C237" t="s">
        <v>2523</v>
      </c>
    </row>
    <row r="238" spans="1:3" x14ac:dyDescent="0.35">
      <c r="A238" t="s">
        <v>2179</v>
      </c>
      <c r="B238" t="s">
        <v>2633</v>
      </c>
      <c r="C238" t="s">
        <v>2605</v>
      </c>
    </row>
    <row r="239" spans="1:3" x14ac:dyDescent="0.35">
      <c r="A239" t="s">
        <v>2179</v>
      </c>
      <c r="B239" t="s">
        <v>2675</v>
      </c>
      <c r="C239" t="s">
        <v>2524</v>
      </c>
    </row>
    <row r="240" spans="1:3" x14ac:dyDescent="0.35">
      <c r="A240" t="s">
        <v>2179</v>
      </c>
      <c r="B240" t="s">
        <v>2675</v>
      </c>
      <c r="C240" t="s">
        <v>2606</v>
      </c>
    </row>
    <row r="241" spans="1:3" x14ac:dyDescent="0.35">
      <c r="A241" t="s">
        <v>2179</v>
      </c>
      <c r="B241" t="s">
        <v>2694</v>
      </c>
      <c r="C241" t="s">
        <v>2525</v>
      </c>
    </row>
    <row r="242" spans="1:3" x14ac:dyDescent="0.35">
      <c r="A242" t="s">
        <v>2179</v>
      </c>
      <c r="B242" t="s">
        <v>2694</v>
      </c>
      <c r="C242" t="s">
        <v>2607</v>
      </c>
    </row>
    <row r="243" spans="1:3" x14ac:dyDescent="0.35">
      <c r="A243" t="s">
        <v>2179</v>
      </c>
      <c r="B243" t="s">
        <v>2710</v>
      </c>
      <c r="C243" t="s">
        <v>2526</v>
      </c>
    </row>
    <row r="244" spans="1:3" x14ac:dyDescent="0.35">
      <c r="A244" t="s">
        <v>2179</v>
      </c>
      <c r="B244" t="s">
        <v>2710</v>
      </c>
      <c r="C244" t="s">
        <v>2608</v>
      </c>
    </row>
    <row r="245" spans="1:3" x14ac:dyDescent="0.35">
      <c r="A245" t="s">
        <v>2179</v>
      </c>
      <c r="B245" t="s">
        <v>2710</v>
      </c>
      <c r="C245" t="s">
        <v>2655</v>
      </c>
    </row>
  </sheetData>
  <sheetProtection sheet="1" objects="1" scenarios="1" selectLockedCells="1" selectUnlockedCells="1"/>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2E75B6"/>
  </sheetPr>
  <dimension ref="A1:Y22"/>
  <sheetViews>
    <sheetView showGridLines="0" showOutlineSymbols="0" zoomScaleNormal="100" workbookViewId="0">
      <pane ySplit="4" topLeftCell="A11" activePane="bottomLeft" state="frozen"/>
      <selection pane="bottomLeft" activeCell="G14" sqref="G14"/>
    </sheetView>
  </sheetViews>
  <sheetFormatPr defaultRowHeight="14.5" x14ac:dyDescent="0.35"/>
  <cols>
    <col min="1" max="1" width="10.81640625" customWidth="1"/>
    <col min="2" max="2" width="13" hidden="1" customWidth="1"/>
    <col min="3" max="3" width="25" hidden="1" customWidth="1"/>
    <col min="4" max="4" width="18" customWidth="1"/>
    <col min="5" max="5" width="12" hidden="1" customWidth="1"/>
    <col min="6" max="6" width="45" customWidth="1"/>
    <col min="7" max="7" width="30" customWidth="1"/>
    <col min="8" max="8" width="33.1796875" customWidth="1"/>
    <col min="9" max="10" width="34" customWidth="1"/>
    <col min="11" max="11" width="16" customWidth="1"/>
    <col min="12" max="12" width="14" customWidth="1"/>
    <col min="23" max="24" width="0" hidden="1" customWidth="1"/>
    <col min="25" max="25" width="13" hidden="1" customWidth="1"/>
    <col min="26" max="26" width="0" hidden="1" customWidth="1"/>
  </cols>
  <sheetData>
    <row r="1" spans="1:23" ht="80" customHeight="1" x14ac:dyDescent="0.45">
      <c r="A1" s="361" t="s">
        <v>201</v>
      </c>
      <c r="B1" s="362"/>
      <c r="C1" s="362"/>
      <c r="D1" s="362"/>
      <c r="E1" s="362"/>
      <c r="F1" s="362"/>
      <c r="G1" s="30" t="e" vm="3">
        <v>#VALUE!</v>
      </c>
      <c r="H1" s="44" t="e" vm="4">
        <v>#VALUE!</v>
      </c>
      <c r="I1" s="358" t="s">
        <v>163</v>
      </c>
      <c r="J1" s="359"/>
      <c r="K1" s="359"/>
      <c r="L1" s="360"/>
    </row>
    <row r="2" spans="1:23" ht="66" customHeight="1" x14ac:dyDescent="0.35">
      <c r="A2" s="31" t="s">
        <v>3089</v>
      </c>
      <c r="B2" s="365" t="str">
        <f>REPT("█",ROUND($W$2*50,0))&amp;REPT("░",50-ROUND($W$2*50,0))&amp;" "&amp;TEXT($W$2,"0%")</f>
        <v>░░░░░░░░░░░░░░░░░░░░░░░░░░░░░░░░░░░░░░░░░░░░░░░░░░ 0%</v>
      </c>
      <c r="C2" s="365"/>
      <c r="D2" s="365"/>
      <c r="E2" s="365"/>
      <c r="F2" s="365"/>
      <c r="G2" s="365"/>
      <c r="H2" s="365"/>
      <c r="I2" s="365"/>
      <c r="J2" s="365"/>
      <c r="K2" s="365"/>
      <c r="L2" s="365"/>
      <c r="W2" s="32">
        <f>IFERROR(1-COUNTIF($G:$G,"Not assessed")/(COUNTIF($D:$D,"Minimum Standard")+COUNTIF($D:$D,"Quality Recommendation")),0)</f>
        <v>0</v>
      </c>
    </row>
    <row r="3" spans="1:23" ht="19.75" customHeight="1" x14ac:dyDescent="0.35">
      <c r="A3" s="33"/>
      <c r="B3" s="33"/>
      <c r="C3" s="33"/>
      <c r="D3" s="33"/>
      <c r="E3" s="33"/>
      <c r="F3" s="33"/>
      <c r="G3" s="236"/>
      <c r="H3" s="235"/>
      <c r="I3" s="235"/>
      <c r="J3" s="236"/>
      <c r="K3" s="235"/>
      <c r="L3" s="235"/>
    </row>
    <row r="4" spans="1:23" ht="30" customHeight="1" x14ac:dyDescent="0.35">
      <c r="A4" s="34" t="s">
        <v>161</v>
      </c>
      <c r="B4" s="34" t="s">
        <v>105</v>
      </c>
      <c r="C4" s="34" t="s">
        <v>164</v>
      </c>
      <c r="D4" s="34" t="s">
        <v>165</v>
      </c>
      <c r="E4" s="34" t="s">
        <v>166</v>
      </c>
      <c r="F4" s="34" t="s">
        <v>167</v>
      </c>
      <c r="G4" s="35" t="s">
        <v>68</v>
      </c>
      <c r="H4" s="34" t="s">
        <v>70</v>
      </c>
      <c r="I4" s="34" t="s">
        <v>45</v>
      </c>
      <c r="J4" s="34" t="s">
        <v>47</v>
      </c>
      <c r="K4" s="36" t="s">
        <v>49</v>
      </c>
      <c r="L4" s="34" t="s">
        <v>15</v>
      </c>
    </row>
    <row r="5" spans="1:23" ht="60" customHeight="1" x14ac:dyDescent="0.35">
      <c r="A5" s="39" t="s">
        <v>202</v>
      </c>
      <c r="B5" s="39" t="s">
        <v>203</v>
      </c>
      <c r="C5" s="39" t="s">
        <v>204</v>
      </c>
      <c r="D5" s="39" t="s">
        <v>125</v>
      </c>
      <c r="E5" s="40">
        <v>1</v>
      </c>
      <c r="F5" s="228" t="s">
        <v>205</v>
      </c>
      <c r="G5" s="227" t="s">
        <v>24</v>
      </c>
      <c r="H5" s="13"/>
      <c r="I5" s="23"/>
      <c r="J5" s="15"/>
      <c r="K5" s="25"/>
      <c r="L5" s="6" t="s">
        <v>172</v>
      </c>
    </row>
    <row r="6" spans="1:23" ht="60" customHeight="1" x14ac:dyDescent="0.35">
      <c r="A6" s="42" t="s">
        <v>206</v>
      </c>
      <c r="B6" s="42" t="s">
        <v>203</v>
      </c>
      <c r="C6" s="42" t="s">
        <v>204</v>
      </c>
      <c r="D6" s="42" t="s">
        <v>125</v>
      </c>
      <c r="E6" s="42">
        <v>2</v>
      </c>
      <c r="F6" s="43" t="s">
        <v>207</v>
      </c>
      <c r="G6" s="7" t="s">
        <v>24</v>
      </c>
      <c r="H6" s="13"/>
      <c r="I6" s="16"/>
      <c r="J6" s="17"/>
      <c r="K6" s="18"/>
      <c r="L6" s="6" t="s">
        <v>172</v>
      </c>
    </row>
    <row r="7" spans="1:23" ht="60" customHeight="1" x14ac:dyDescent="0.35">
      <c r="A7" s="40" t="s">
        <v>208</v>
      </c>
      <c r="B7" s="40" t="s">
        <v>203</v>
      </c>
      <c r="C7" s="40" t="s">
        <v>204</v>
      </c>
      <c r="D7" s="40" t="s">
        <v>125</v>
      </c>
      <c r="E7" s="40">
        <v>3</v>
      </c>
      <c r="F7" s="53" t="s">
        <v>209</v>
      </c>
      <c r="G7" s="7" t="s">
        <v>24</v>
      </c>
      <c r="H7" s="13"/>
      <c r="I7" s="16"/>
      <c r="J7" s="17"/>
      <c r="K7" s="18"/>
      <c r="L7" s="6" t="s">
        <v>172</v>
      </c>
    </row>
    <row r="8" spans="1:23" ht="60" customHeight="1" x14ac:dyDescent="0.35">
      <c r="A8" s="42" t="s">
        <v>210</v>
      </c>
      <c r="B8" s="42" t="s">
        <v>203</v>
      </c>
      <c r="C8" s="42" t="s">
        <v>204</v>
      </c>
      <c r="D8" s="42" t="s">
        <v>125</v>
      </c>
      <c r="E8" s="42">
        <v>4</v>
      </c>
      <c r="F8" s="43" t="s">
        <v>3139</v>
      </c>
      <c r="G8" s="7" t="s">
        <v>24</v>
      </c>
      <c r="H8" s="13"/>
      <c r="I8" s="16"/>
      <c r="J8" s="17"/>
      <c r="K8" s="18"/>
      <c r="L8" s="6" t="s">
        <v>172</v>
      </c>
    </row>
    <row r="9" spans="1:23" ht="60" customHeight="1" x14ac:dyDescent="0.35">
      <c r="A9" s="40" t="s">
        <v>211</v>
      </c>
      <c r="B9" s="40" t="s">
        <v>203</v>
      </c>
      <c r="C9" s="40" t="s">
        <v>204</v>
      </c>
      <c r="D9" s="40" t="s">
        <v>184</v>
      </c>
      <c r="E9" s="40">
        <v>1</v>
      </c>
      <c r="F9" s="40" t="s">
        <v>212</v>
      </c>
      <c r="G9" s="6" t="s">
        <v>24</v>
      </c>
      <c r="H9" s="13"/>
      <c r="I9" s="16"/>
      <c r="J9" s="17"/>
      <c r="K9" s="18"/>
      <c r="L9" s="6" t="s">
        <v>172</v>
      </c>
    </row>
    <row r="10" spans="1:23" ht="60" customHeight="1" x14ac:dyDescent="0.35">
      <c r="A10" s="42" t="s">
        <v>213</v>
      </c>
      <c r="B10" s="42" t="s">
        <v>203</v>
      </c>
      <c r="C10" s="42" t="s">
        <v>204</v>
      </c>
      <c r="D10" s="42" t="s">
        <v>184</v>
      </c>
      <c r="E10" s="42">
        <v>2</v>
      </c>
      <c r="F10" s="42" t="s">
        <v>214</v>
      </c>
      <c r="G10" s="6" t="s">
        <v>24</v>
      </c>
      <c r="H10" s="13"/>
      <c r="I10" s="16"/>
      <c r="J10" s="17"/>
      <c r="K10" s="18"/>
      <c r="L10" s="6" t="s">
        <v>172</v>
      </c>
    </row>
    <row r="11" spans="1:23" ht="60" customHeight="1" x14ac:dyDescent="0.35">
      <c r="A11" s="40" t="s">
        <v>215</v>
      </c>
      <c r="B11" s="40" t="s">
        <v>203</v>
      </c>
      <c r="C11" s="40" t="s">
        <v>204</v>
      </c>
      <c r="D11" s="40" t="s">
        <v>184</v>
      </c>
      <c r="E11" s="40">
        <v>3</v>
      </c>
      <c r="F11" s="40" t="s">
        <v>216</v>
      </c>
      <c r="G11" s="6" t="s">
        <v>24</v>
      </c>
      <c r="H11" s="13"/>
      <c r="I11" s="16"/>
      <c r="J11" s="17"/>
      <c r="K11" s="18"/>
      <c r="L11" s="6" t="s">
        <v>172</v>
      </c>
    </row>
    <row r="12" spans="1:23" ht="60" customHeight="1" x14ac:dyDescent="0.35">
      <c r="A12" s="42" t="s">
        <v>217</v>
      </c>
      <c r="B12" s="42" t="s">
        <v>203</v>
      </c>
      <c r="C12" s="42" t="s">
        <v>204</v>
      </c>
      <c r="D12" s="42" t="s">
        <v>184</v>
      </c>
      <c r="E12" s="42">
        <v>4</v>
      </c>
      <c r="F12" s="42" t="s">
        <v>218</v>
      </c>
      <c r="G12" s="6" t="s">
        <v>24</v>
      </c>
      <c r="H12" s="13"/>
      <c r="I12" s="16"/>
      <c r="J12" s="17"/>
      <c r="K12" s="18"/>
      <c r="L12" s="6" t="s">
        <v>172</v>
      </c>
    </row>
    <row r="13" spans="1:23" ht="60" customHeight="1" x14ac:dyDescent="0.35">
      <c r="A13" s="40" t="s">
        <v>219</v>
      </c>
      <c r="B13" s="40" t="s">
        <v>203</v>
      </c>
      <c r="C13" s="40" t="s">
        <v>204</v>
      </c>
      <c r="D13" s="40" t="s">
        <v>184</v>
      </c>
      <c r="E13" s="40">
        <v>5</v>
      </c>
      <c r="F13" s="40" t="s">
        <v>220</v>
      </c>
      <c r="G13" s="6" t="s">
        <v>24</v>
      </c>
      <c r="H13" s="13"/>
      <c r="I13" s="16"/>
      <c r="J13" s="17"/>
      <c r="K13" s="18"/>
      <c r="L13" s="6" t="s">
        <v>172</v>
      </c>
    </row>
    <row r="14" spans="1:23" ht="60" customHeight="1" x14ac:dyDescent="0.35">
      <c r="A14" s="42" t="s">
        <v>221</v>
      </c>
      <c r="B14" s="42" t="s">
        <v>203</v>
      </c>
      <c r="C14" s="42" t="s">
        <v>204</v>
      </c>
      <c r="D14" s="42" t="s">
        <v>184</v>
      </c>
      <c r="E14" s="42">
        <v>6</v>
      </c>
      <c r="F14" s="42" t="s">
        <v>222</v>
      </c>
      <c r="G14" s="6" t="s">
        <v>24</v>
      </c>
      <c r="H14" s="13"/>
      <c r="I14" s="16"/>
      <c r="J14" s="17"/>
      <c r="K14" s="15"/>
      <c r="L14" s="6" t="s">
        <v>172</v>
      </c>
    </row>
    <row r="15" spans="1:23" x14ac:dyDescent="0.35">
      <c r="A15" s="45"/>
      <c r="B15" s="45"/>
      <c r="C15" s="45"/>
      <c r="D15" s="45"/>
      <c r="E15" s="45"/>
      <c r="F15" s="45"/>
      <c r="G15" s="46"/>
      <c r="H15" s="45"/>
      <c r="I15" s="47"/>
      <c r="J15" s="48"/>
      <c r="K15" s="48"/>
      <c r="L15" s="48"/>
    </row>
    <row r="16" spans="1:23" x14ac:dyDescent="0.35">
      <c r="A16" s="45"/>
      <c r="B16" s="45"/>
      <c r="C16" s="45"/>
      <c r="D16" s="45"/>
      <c r="E16" s="45"/>
      <c r="F16" s="45"/>
      <c r="G16" s="46"/>
      <c r="H16" s="45"/>
      <c r="I16" s="47"/>
      <c r="J16" s="48"/>
      <c r="K16" s="48"/>
      <c r="L16" s="48"/>
    </row>
    <row r="17" spans="1:12" x14ac:dyDescent="0.35">
      <c r="A17" s="45"/>
      <c r="B17" s="45"/>
      <c r="C17" s="45"/>
      <c r="D17" s="45"/>
      <c r="E17" s="45"/>
      <c r="F17" s="45"/>
      <c r="G17" s="46"/>
      <c r="H17" s="45"/>
      <c r="I17" s="47"/>
      <c r="J17" s="48"/>
      <c r="K17" s="49"/>
      <c r="L17" s="48"/>
    </row>
    <row r="18" spans="1:12" x14ac:dyDescent="0.35">
      <c r="A18" s="45"/>
      <c r="B18" s="45"/>
      <c r="C18" s="45"/>
      <c r="D18" s="45"/>
      <c r="E18" s="45"/>
      <c r="F18" s="45"/>
      <c r="G18" s="46"/>
      <c r="H18" s="45"/>
      <c r="I18" s="47"/>
      <c r="J18" s="48"/>
      <c r="K18" s="49"/>
      <c r="L18" s="48"/>
    </row>
    <row r="19" spans="1:12" x14ac:dyDescent="0.35">
      <c r="A19" s="45"/>
      <c r="B19" s="45"/>
      <c r="C19" s="45"/>
      <c r="D19" s="45"/>
      <c r="E19" s="45"/>
      <c r="F19" s="45"/>
      <c r="G19" s="46"/>
      <c r="H19" s="45"/>
      <c r="I19" s="47"/>
      <c r="J19" s="48"/>
      <c r="K19" s="49"/>
      <c r="L19" s="48"/>
    </row>
    <row r="20" spans="1:12" x14ac:dyDescent="0.35">
      <c r="A20" s="45"/>
      <c r="B20" s="45"/>
      <c r="C20" s="45"/>
      <c r="D20" s="45"/>
      <c r="E20" s="45"/>
      <c r="F20" s="45"/>
      <c r="G20" s="46"/>
      <c r="H20" s="45"/>
      <c r="I20" s="47"/>
      <c r="J20" s="48"/>
      <c r="K20" s="49"/>
      <c r="L20" s="48"/>
    </row>
    <row r="21" spans="1:12" x14ac:dyDescent="0.35">
      <c r="A21" s="45"/>
      <c r="B21" s="45"/>
      <c r="C21" s="45"/>
      <c r="D21" s="45"/>
      <c r="E21" s="45"/>
      <c r="F21" s="45"/>
      <c r="G21" s="46"/>
      <c r="H21" s="45"/>
      <c r="I21" s="47"/>
      <c r="J21" s="48"/>
      <c r="K21" s="49"/>
      <c r="L21" s="48"/>
    </row>
    <row r="22" spans="1:12" x14ac:dyDescent="0.35">
      <c r="A22" s="45"/>
      <c r="B22" s="45"/>
      <c r="C22" s="45"/>
      <c r="D22" s="45"/>
      <c r="E22" s="45"/>
      <c r="F22" s="45"/>
      <c r="G22" s="46"/>
      <c r="H22" s="45"/>
      <c r="I22" s="47"/>
      <c r="J22" s="48"/>
      <c r="K22" s="48"/>
      <c r="L22" s="48"/>
    </row>
  </sheetData>
  <sheetProtection sheet="1" selectLockedCells="1" sort="0" autoFilter="0"/>
  <autoFilter ref="A4:L4" xr:uid="{00000000-0009-0000-0000-000006000000}"/>
  <mergeCells count="5">
    <mergeCell ref="I1:L1"/>
    <mergeCell ref="A1:F1"/>
    <mergeCell ref="B2:L2"/>
    <mergeCell ref="G3:I3"/>
    <mergeCell ref="J3:L3"/>
  </mergeCells>
  <conditionalFormatting sqref="B2:L2">
    <cfRule type="dataBar" priority="35">
      <dataBar>
        <cfvo type="num" val="0"/>
        <cfvo type="num" val="1"/>
        <color rgb="FF4F81BD"/>
      </dataBar>
    </cfRule>
    <cfRule type="expression" dxfId="1138" priority="35">
      <formula>$W$2&gt;=0.8</formula>
    </cfRule>
    <cfRule type="expression" dxfId="1137" priority="35">
      <formula>AND($W$2&gt;=0.5,$W$2&lt;0.8)</formula>
    </cfRule>
    <cfRule type="expression" dxfId="1136" priority="35">
      <formula>$W$2&lt;0.5</formula>
    </cfRule>
  </conditionalFormatting>
  <conditionalFormatting sqref="G5:G22">
    <cfRule type="expression" dxfId="1135" priority="22">
      <formula>$G5="Met"</formula>
    </cfRule>
    <cfRule type="expression" dxfId="1134" priority="23">
      <formula>$G5="Achieved"</formula>
    </cfRule>
    <cfRule type="expression" dxfId="1133" priority="24">
      <formula>$G5="Partially met"</formula>
    </cfRule>
    <cfRule type="expression" dxfId="1132" priority="25">
      <formula>$G5="Partially achieved"</formula>
    </cfRule>
    <cfRule type="expression" dxfId="1131" priority="26">
      <formula>$G5="Not met"</formula>
    </cfRule>
    <cfRule type="expression" dxfId="1130" priority="27">
      <formula>$G5="Not yet achieved"</formula>
    </cfRule>
    <cfRule type="expression" dxfId="1129" priority="28">
      <formula>$G5="Not applicable"</formula>
    </cfRule>
  </conditionalFormatting>
  <conditionalFormatting sqref="K5:K500">
    <cfRule type="expression" dxfId="1128" priority="1">
      <formula>AND(K5&lt;&gt;"",K5&lt;TODAY())</formula>
    </cfRule>
  </conditionalFormatting>
  <conditionalFormatting sqref="L5:L22">
    <cfRule type="beginsWith" dxfId="1127" priority="3" operator="beginsWith" text="Blue">
      <formula>LEFT(L5,LEN("Blue"))="Blue"</formula>
    </cfRule>
    <cfRule type="beginsWith" dxfId="1126" priority="4" operator="beginsWith" text="Green">
      <formula>LEFT(L5,LEN("Green"))="Green"</formula>
    </cfRule>
    <cfRule type="beginsWith" dxfId="1125" priority="5" operator="beginsWith" text="Red">
      <formula>LEFT(L5,LEN("Red"))="Red"</formula>
    </cfRule>
    <cfRule type="beginsWith" dxfId="1124" priority="6" operator="beginsWith" text="Grey">
      <formula>LEFT(L5,LEN("Grey"))="Grey"</formula>
    </cfRule>
    <cfRule type="beginsWith" dxfId="1123" priority="7" operator="beginsWith" text="Amber">
      <formula>LEFT(L5,LEN("Amber"))="Amber"</formula>
    </cfRule>
    <cfRule type="beginsWith" dxfId="1122" priority="8" operator="beginsWith" text="Black">
      <formula>LEFT(L5,LEN("Black"))="Black"</formula>
    </cfRule>
  </conditionalFormatting>
  <dataValidations count="3">
    <dataValidation type="list" allowBlank="1" sqref="G5:G8" xr:uid="{00000000-0002-0000-0600-000000000000}">
      <formula1>MSStatus</formula1>
    </dataValidation>
    <dataValidation type="list" allowBlank="1" sqref="G9:G14" xr:uid="{00000000-0002-0000-0600-000001000000}">
      <formula1>RecStatus</formula1>
    </dataValidation>
    <dataValidation type="list" allowBlank="1" sqref="L5:L22" xr:uid="{00000000-0002-0000-0600-000002000000}">
      <formula1>BRAGStatus</formula1>
    </dataValidation>
  </dataValidations>
  <hyperlinks>
    <hyperlink ref="I1" r:id="rId1" xr:uid="{00000000-0004-0000-0600-000000000000}"/>
    <hyperlink ref="H1" location="Dashboard!A1" display="← Dashboard" xr:uid="{E17CFA52-7FA4-48F5-A212-7E2E17F6ED63}"/>
  </hyperlinks>
  <pageMargins left="0.88500000000000001" right="0.3" top="0.75" bottom="0.75" header="0.5" footer="0.5"/>
  <pageSetup paperSize="9" scale="95" fitToHeight="0" orientation="landscape"/>
  <headerFooter>
    <oddHeader>&amp;LMid Cheshire Hospitals NHS Foundation Trust&amp;CGPICS V3 – Appendix 3 Audit&amp;R28 Jan 2026</oddHeader>
    <oddFooter>&amp;LConfidential – For internal audit use&amp;CPage &amp;P of &amp;N&amp;R© NHS</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79</vt:i4>
      </vt:variant>
      <vt:variant>
        <vt:lpstr>Named Ranges</vt:lpstr>
      </vt:variant>
      <vt:variant>
        <vt:i4>330</vt:i4>
      </vt:variant>
    </vt:vector>
  </HeadingPairs>
  <TitlesOfParts>
    <vt:vector size="409" baseType="lpstr">
      <vt:lpstr>Front Page</vt:lpstr>
      <vt:lpstr>Guidance &amp; Definitions</vt:lpstr>
      <vt:lpstr>Dashboard</vt:lpstr>
      <vt:lpstr>Board Summary</vt:lpstr>
      <vt:lpstr>Export</vt:lpstr>
      <vt:lpstr>Legacy Export</vt:lpstr>
      <vt:lpstr>1.1 Scope Of Adult Intensive Ca</vt:lpstr>
      <vt:lpstr>1.2 Intensive Care Outcomes</vt:lpstr>
      <vt:lpstr>1.3 Physical Facilities</vt:lpstr>
      <vt:lpstr>1.4 Clinical Information System</vt:lpstr>
      <vt:lpstr>1.5 Clinical Equipment</vt:lpstr>
      <vt:lpstr>1.6 Intensive Care Ultrasound</vt:lpstr>
      <vt:lpstr>1.7 Critical Care Outreach, Rap</vt:lpstr>
      <vt:lpstr>1.8 Cardiothoracic Critical Car</vt:lpstr>
      <vt:lpstr>1.9 Neurocritical Care</vt:lpstr>
      <vt:lpstr>1.10 Burns Care</vt:lpstr>
      <vt:lpstr>1.11 Smaller, Remote And Rural </vt:lpstr>
      <vt:lpstr>1.12 Enhanced Care</vt:lpstr>
      <vt:lpstr>1.13 Interaction With Other Ser</vt:lpstr>
      <vt:lpstr>1.14 Prolonged Mechanical Venti</vt:lpstr>
      <vt:lpstr>1.15 Critical Care Networks</vt:lpstr>
      <vt:lpstr>1.16 Commissioning (England)</vt:lpstr>
      <vt:lpstr>1.17 Commissioning (Scotland, W</vt:lpstr>
      <vt:lpstr>2.1 Consultant Staffing</vt:lpstr>
      <vt:lpstr>2.2 Non-Consultant Medical Doct</vt:lpstr>
      <vt:lpstr>2.3 Advanced Critical Care Prac</vt:lpstr>
      <vt:lpstr>2.4 On-Site Medical Doctor And </vt:lpstr>
      <vt:lpstr>2.5 Registered Nurse Staffing</vt:lpstr>
      <vt:lpstr>2.6 Registered Nurse Associate </vt:lpstr>
      <vt:lpstr>2.7 Pharmacy Team</vt:lpstr>
      <vt:lpstr>2.8 Physiotherapists</vt:lpstr>
      <vt:lpstr>2.9 Dietitians</vt:lpstr>
      <vt:lpstr>2.10 Speech &amp; Language Therapis</vt:lpstr>
      <vt:lpstr>2.11 Occupational Therapy</vt:lpstr>
      <vt:lpstr>2.12 Practitioner Psychologists</vt:lpstr>
      <vt:lpstr>2.13 Healthcare Scientists Spec</vt:lpstr>
      <vt:lpstr>2.14 Support Staff</vt:lpstr>
      <vt:lpstr>2.15 Induction, Return To Work </vt:lpstr>
      <vt:lpstr>2.16 Professional Development, </vt:lpstr>
      <vt:lpstr>2.17 Staff Wellbeing</vt:lpstr>
      <vt:lpstr>2.18 Equity, Diversity And Incl</vt:lpstr>
      <vt:lpstr>3.1 Standardised Care Of The Cr</vt:lpstr>
      <vt:lpstr>3.2 Admission, Discharge And Ha</vt:lpstr>
      <vt:lpstr>3.3 Involving, Supporting And R</vt:lpstr>
      <vt:lpstr>3.4 Involving And Caring For Pa</vt:lpstr>
      <vt:lpstr>3.5 Airway Management</vt:lpstr>
      <vt:lpstr>3.6 Respiratory Support</vt:lpstr>
      <vt:lpstr>3.7 Cardiovascular Support</vt:lpstr>
      <vt:lpstr>3.8 Renal Support</vt:lpstr>
      <vt:lpstr>3.9 Gastrointestinal Support An</vt:lpstr>
      <vt:lpstr>3.10 Liver Support</vt:lpstr>
      <vt:lpstr>3.11 Neurological Support</vt:lpstr>
      <vt:lpstr>3.12 Infection Control</vt:lpstr>
      <vt:lpstr>3.13 Major Trauma</vt:lpstr>
      <vt:lpstr>3.14 Inter- And Intra- Hospital</vt:lpstr>
      <vt:lpstr>3.15 Legal Aspects Of Capacity </vt:lpstr>
      <vt:lpstr>3.16 Managing Acute Behavioural</vt:lpstr>
      <vt:lpstr>3.17 Care Of The Chronically Cr</vt:lpstr>
      <vt:lpstr>3.18 Care Of The Critically Ill</vt:lpstr>
      <vt:lpstr>3.19 Care Of The Critically Ill</vt:lpstr>
      <vt:lpstr>3.20 Rehabilitation</vt:lpstr>
      <vt:lpstr>3.21 Outpatient Follow-Up</vt:lpstr>
      <vt:lpstr>3.22 Care At The End Of Life</vt:lpstr>
      <vt:lpstr>3.23 Organ And Tissue Donation</vt:lpstr>
      <vt:lpstr>4.1 Research</vt:lpstr>
      <vt:lpstr>4.2 Audit And Quality Improveme</vt:lpstr>
      <vt:lpstr>4.3 Clinical Governance</vt:lpstr>
      <vt:lpstr>4.4 Patient Safety Standards</vt:lpstr>
      <vt:lpstr>4.5 Environmental Sustainabilit</vt:lpstr>
      <vt:lpstr>5.1 Capacity Management</vt:lpstr>
      <vt:lpstr>5.2 Surge And Business Continui</vt:lpstr>
      <vt:lpstr>5.3 Major Incidents</vt:lpstr>
      <vt:lpstr>5.4 High Consequence Infectious</vt:lpstr>
      <vt:lpstr>5.5 Fire And Evacuation</vt:lpstr>
      <vt:lpstr>_TypeofUnit</vt:lpstr>
      <vt:lpstr>Chapter_Helper</vt:lpstr>
      <vt:lpstr>Type_Summary</vt:lpstr>
      <vt:lpstr>_Lists</vt:lpstr>
      <vt:lpstr>_Lookup</vt:lpstr>
      <vt:lpstr>ACCNetworks</vt:lpstr>
      <vt:lpstr>ACCProv_001</vt:lpstr>
      <vt:lpstr>ACCProv_002</vt:lpstr>
      <vt:lpstr>ACCProv_003</vt:lpstr>
      <vt:lpstr>ACCProv_004</vt:lpstr>
      <vt:lpstr>ACCProv_005</vt:lpstr>
      <vt:lpstr>ACCProv_006</vt:lpstr>
      <vt:lpstr>ACCProv_007</vt:lpstr>
      <vt:lpstr>ACCProv_008</vt:lpstr>
      <vt:lpstr>ACCProv_009</vt:lpstr>
      <vt:lpstr>ACCProv_010</vt:lpstr>
      <vt:lpstr>ACCProv_011</vt:lpstr>
      <vt:lpstr>ACCProv_012</vt:lpstr>
      <vt:lpstr>ACCProv_013</vt:lpstr>
      <vt:lpstr>ACCProv_014</vt:lpstr>
      <vt:lpstr>ACCProv_015</vt:lpstr>
      <vt:lpstr>ACCProv_016</vt:lpstr>
      <vt:lpstr>ACCProv_017</vt:lpstr>
      <vt:lpstr>ACCProv_018</vt:lpstr>
      <vt:lpstr>ACCProv_019</vt:lpstr>
      <vt:lpstr>ACCProv_020</vt:lpstr>
      <vt:lpstr>ACCProv_021</vt:lpstr>
      <vt:lpstr>ACCProv_022</vt:lpstr>
      <vt:lpstr>ACCProv_023</vt:lpstr>
      <vt:lpstr>ACCProv_024</vt:lpstr>
      <vt:lpstr>ACCProv_025</vt:lpstr>
      <vt:lpstr>ACCProv_026</vt:lpstr>
      <vt:lpstr>ACCProv_027</vt:lpstr>
      <vt:lpstr>ACCProv_028</vt:lpstr>
      <vt:lpstr>ACCUnit_001</vt:lpstr>
      <vt:lpstr>ACCUnit_002</vt:lpstr>
      <vt:lpstr>ACCUnit_003</vt:lpstr>
      <vt:lpstr>ACCUnit_004</vt:lpstr>
      <vt:lpstr>ACCUnit_005</vt:lpstr>
      <vt:lpstr>ACCUnit_006</vt:lpstr>
      <vt:lpstr>ACCUnit_007</vt:lpstr>
      <vt:lpstr>ACCUnit_008</vt:lpstr>
      <vt:lpstr>ACCUnit_009</vt:lpstr>
      <vt:lpstr>ACCUnit_010</vt:lpstr>
      <vt:lpstr>ACCUnit_011</vt:lpstr>
      <vt:lpstr>ACCUnit_012</vt:lpstr>
      <vt:lpstr>ACCUnit_013</vt:lpstr>
      <vt:lpstr>ACCUnit_014</vt:lpstr>
      <vt:lpstr>ACCUnit_015</vt:lpstr>
      <vt:lpstr>ACCUnit_016</vt:lpstr>
      <vt:lpstr>ACCUnit_017</vt:lpstr>
      <vt:lpstr>ACCUnit_018</vt:lpstr>
      <vt:lpstr>ACCUnit_019</vt:lpstr>
      <vt:lpstr>ACCUnit_020</vt:lpstr>
      <vt:lpstr>ACCUnit_021</vt:lpstr>
      <vt:lpstr>ACCUnit_022</vt:lpstr>
      <vt:lpstr>ACCUnit_023</vt:lpstr>
      <vt:lpstr>ACCUnit_024</vt:lpstr>
      <vt:lpstr>ACCUnit_025</vt:lpstr>
      <vt:lpstr>ACCUnit_026</vt:lpstr>
      <vt:lpstr>ACCUnit_027</vt:lpstr>
      <vt:lpstr>ACCUnit_028</vt:lpstr>
      <vt:lpstr>ACCUnit_029</vt:lpstr>
      <vt:lpstr>ACCUnit_030</vt:lpstr>
      <vt:lpstr>ACCUnit_031</vt:lpstr>
      <vt:lpstr>ACCUnit_032</vt:lpstr>
      <vt:lpstr>ACCUnit_033</vt:lpstr>
      <vt:lpstr>ACCUnit_034</vt:lpstr>
      <vt:lpstr>ACCUnit_035</vt:lpstr>
      <vt:lpstr>ACCUnit_036</vt:lpstr>
      <vt:lpstr>ACCUnit_037</vt:lpstr>
      <vt:lpstr>ACCUnit_038</vt:lpstr>
      <vt:lpstr>ACCUnit_039</vt:lpstr>
      <vt:lpstr>ACCUnit_040</vt:lpstr>
      <vt:lpstr>ACCUnit_041</vt:lpstr>
      <vt:lpstr>ACCUnit_042</vt:lpstr>
      <vt:lpstr>ACCUnit_043</vt:lpstr>
      <vt:lpstr>ACCUnit_044</vt:lpstr>
      <vt:lpstr>ACCUnit_045</vt:lpstr>
      <vt:lpstr>ACCUnit_046</vt:lpstr>
      <vt:lpstr>ACCUnit_047</vt:lpstr>
      <vt:lpstr>ACCUnit_048</vt:lpstr>
      <vt:lpstr>ACCUnit_049</vt:lpstr>
      <vt:lpstr>ACCUnit_050</vt:lpstr>
      <vt:lpstr>ACCUnit_051</vt:lpstr>
      <vt:lpstr>ACCUnit_052</vt:lpstr>
      <vt:lpstr>ACCUnit_053</vt:lpstr>
      <vt:lpstr>ACCUnit_054</vt:lpstr>
      <vt:lpstr>ACCUnit_055</vt:lpstr>
      <vt:lpstr>ACCUnit_056</vt:lpstr>
      <vt:lpstr>ACCUnit_057</vt:lpstr>
      <vt:lpstr>ACCUnit_058</vt:lpstr>
      <vt:lpstr>ACCUnit_059</vt:lpstr>
      <vt:lpstr>ACCUnit_060</vt:lpstr>
      <vt:lpstr>ACCUnit_061</vt:lpstr>
      <vt:lpstr>ACCUnit_062</vt:lpstr>
      <vt:lpstr>ACCUnit_063</vt:lpstr>
      <vt:lpstr>ACCUnit_064</vt:lpstr>
      <vt:lpstr>ACCUnit_065</vt:lpstr>
      <vt:lpstr>ACCUnit_066</vt:lpstr>
      <vt:lpstr>ACCUnit_067</vt:lpstr>
      <vt:lpstr>ACCUnit_068</vt:lpstr>
      <vt:lpstr>ACCUnit_069</vt:lpstr>
      <vt:lpstr>ACCUnit_070</vt:lpstr>
      <vt:lpstr>ACCUnit_071</vt:lpstr>
      <vt:lpstr>ACCUnit_072</vt:lpstr>
      <vt:lpstr>ACCUnit_073</vt:lpstr>
      <vt:lpstr>ACCUnit_074</vt:lpstr>
      <vt:lpstr>ACCUnit_075</vt:lpstr>
      <vt:lpstr>ACCUnit_076</vt:lpstr>
      <vt:lpstr>ACCUnit_077</vt:lpstr>
      <vt:lpstr>ACCUnit_078</vt:lpstr>
      <vt:lpstr>ACCUnit_079</vt:lpstr>
      <vt:lpstr>ACCUnit_080</vt:lpstr>
      <vt:lpstr>ACCUnit_081</vt:lpstr>
      <vt:lpstr>ACCUnit_082</vt:lpstr>
      <vt:lpstr>ACCUnit_083</vt:lpstr>
      <vt:lpstr>ACCUnit_084</vt:lpstr>
      <vt:lpstr>ACCUnit_085</vt:lpstr>
      <vt:lpstr>ACCUnit_086</vt:lpstr>
      <vt:lpstr>ACCUnit_087</vt:lpstr>
      <vt:lpstr>ACCUnit_088</vt:lpstr>
      <vt:lpstr>ACCUnit_089</vt:lpstr>
      <vt:lpstr>ACCUnit_090</vt:lpstr>
      <vt:lpstr>ACCUnit_091</vt:lpstr>
      <vt:lpstr>ACCUnit_092</vt:lpstr>
      <vt:lpstr>ACCUnit_093</vt:lpstr>
      <vt:lpstr>ACCUnit_094</vt:lpstr>
      <vt:lpstr>ACCUnit_095</vt:lpstr>
      <vt:lpstr>ACCUnit_096</vt:lpstr>
      <vt:lpstr>ACCUnit_097</vt:lpstr>
      <vt:lpstr>ACCUnit_098</vt:lpstr>
      <vt:lpstr>ACCUnit_099</vt:lpstr>
      <vt:lpstr>ACCUnit_100</vt:lpstr>
      <vt:lpstr>ACCUnit_101</vt:lpstr>
      <vt:lpstr>ACCUnit_102</vt:lpstr>
      <vt:lpstr>ACCUnit_103</vt:lpstr>
      <vt:lpstr>ACCUnit_104</vt:lpstr>
      <vt:lpstr>ACCUnit_105</vt:lpstr>
      <vt:lpstr>ACCUnit_106</vt:lpstr>
      <vt:lpstr>ACCUnit_107</vt:lpstr>
      <vt:lpstr>ACCUnit_108</vt:lpstr>
      <vt:lpstr>ACCUnit_109</vt:lpstr>
      <vt:lpstr>ACCUnit_110</vt:lpstr>
      <vt:lpstr>ACCUnit_111</vt:lpstr>
      <vt:lpstr>ACCUnit_112</vt:lpstr>
      <vt:lpstr>ACCUnit_113</vt:lpstr>
      <vt:lpstr>ACCUnit_114</vt:lpstr>
      <vt:lpstr>ACCUnit_115</vt:lpstr>
      <vt:lpstr>ACCUnit_116</vt:lpstr>
      <vt:lpstr>ACCUnit_117</vt:lpstr>
      <vt:lpstr>ACCUnit_118</vt:lpstr>
      <vt:lpstr>ACCUnit_119</vt:lpstr>
      <vt:lpstr>ACCUnit_120</vt:lpstr>
      <vt:lpstr>ACCUnit_121</vt:lpstr>
      <vt:lpstr>ACCUnit_122</vt:lpstr>
      <vt:lpstr>ACCUnit_123</vt:lpstr>
      <vt:lpstr>ACCUnit_124</vt:lpstr>
      <vt:lpstr>ACCUnit_125</vt:lpstr>
      <vt:lpstr>ACCUnit_126</vt:lpstr>
      <vt:lpstr>ACCUnit_127</vt:lpstr>
      <vt:lpstr>ACCUnit_128</vt:lpstr>
      <vt:lpstr>ACCUnit_129</vt:lpstr>
      <vt:lpstr>ACCUnit_130</vt:lpstr>
      <vt:lpstr>ACCUnit_131</vt:lpstr>
      <vt:lpstr>ACCUnit_132</vt:lpstr>
      <vt:lpstr>ACCUnit_133</vt:lpstr>
      <vt:lpstr>ACCUnit_134</vt:lpstr>
      <vt:lpstr>ACCUnit_135</vt:lpstr>
      <vt:lpstr>ACCUnit_136</vt:lpstr>
      <vt:lpstr>ACCUnit_137</vt:lpstr>
      <vt:lpstr>ACCUnit_138</vt:lpstr>
      <vt:lpstr>ACCUnit_139</vt:lpstr>
      <vt:lpstr>ACCUnit_140</vt:lpstr>
      <vt:lpstr>ACCUnit_141</vt:lpstr>
      <vt:lpstr>ACCUnit_142</vt:lpstr>
      <vt:lpstr>ACCUnit_143</vt:lpstr>
      <vt:lpstr>ACCUnit_144</vt:lpstr>
      <vt:lpstr>ACCUnit_145</vt:lpstr>
      <vt:lpstr>ACCUnit_146</vt:lpstr>
      <vt:lpstr>ACCUnit_147</vt:lpstr>
      <vt:lpstr>ACCUnit_148</vt:lpstr>
      <vt:lpstr>ACCUnit_149</vt:lpstr>
      <vt:lpstr>ACCUnit_150</vt:lpstr>
      <vt:lpstr>ACCUnit_151</vt:lpstr>
      <vt:lpstr>ACCUnit_152</vt:lpstr>
      <vt:lpstr>ACCUnit_153</vt:lpstr>
      <vt:lpstr>ACCUnit_154</vt:lpstr>
      <vt:lpstr>ACCUnit_155</vt:lpstr>
      <vt:lpstr>ACCUnit_156</vt:lpstr>
      <vt:lpstr>ACCUnit_157</vt:lpstr>
      <vt:lpstr>ACCUnit_158</vt:lpstr>
      <vt:lpstr>ACCUnit_159</vt:lpstr>
      <vt:lpstr>ACCUnit_Other</vt:lpstr>
      <vt:lpstr>BRAGStatus</vt:lpstr>
      <vt:lpstr>MSStatus</vt:lpstr>
      <vt:lpstr>'1.1 Scope Of Adult Intensive Ca'!Print_Area</vt:lpstr>
      <vt:lpstr>'1.10 Burns Care'!Print_Area</vt:lpstr>
      <vt:lpstr>'1.11 Smaller, Remote And Rural '!Print_Area</vt:lpstr>
      <vt:lpstr>'1.12 Enhanced Care'!Print_Area</vt:lpstr>
      <vt:lpstr>'1.13 Interaction With Other Ser'!Print_Area</vt:lpstr>
      <vt:lpstr>'1.14 Prolonged Mechanical Venti'!Print_Area</vt:lpstr>
      <vt:lpstr>'1.15 Critical Care Networks'!Print_Area</vt:lpstr>
      <vt:lpstr>'1.16 Commissioning (England)'!Print_Area</vt:lpstr>
      <vt:lpstr>'1.17 Commissioning (Scotland, W'!Print_Area</vt:lpstr>
      <vt:lpstr>'1.2 Intensive Care Outcomes'!Print_Area</vt:lpstr>
      <vt:lpstr>'1.3 Physical Facilities'!Print_Area</vt:lpstr>
      <vt:lpstr>'1.4 Clinical Information System'!Print_Area</vt:lpstr>
      <vt:lpstr>'1.5 Clinical Equipment'!Print_Area</vt:lpstr>
      <vt:lpstr>'1.6 Intensive Care Ultrasound'!Print_Area</vt:lpstr>
      <vt:lpstr>'1.7 Critical Care Outreach, Rap'!Print_Area</vt:lpstr>
      <vt:lpstr>'1.8 Cardiothoracic Critical Car'!Print_Area</vt:lpstr>
      <vt:lpstr>'1.9 Neurocritical Care'!Print_Area</vt:lpstr>
      <vt:lpstr>'2.1 Consultant Staffing'!Print_Area</vt:lpstr>
      <vt:lpstr>'2.10 Speech &amp; Language Therapis'!Print_Area</vt:lpstr>
      <vt:lpstr>'2.11 Occupational Therapy'!Print_Area</vt:lpstr>
      <vt:lpstr>'2.12 Practitioner Psychologists'!Print_Area</vt:lpstr>
      <vt:lpstr>'2.13 Healthcare Scientists Spec'!Print_Area</vt:lpstr>
      <vt:lpstr>'2.14 Support Staff'!Print_Area</vt:lpstr>
      <vt:lpstr>'2.15 Induction, Return To Work '!Print_Area</vt:lpstr>
      <vt:lpstr>'2.16 Professional Development, '!Print_Area</vt:lpstr>
      <vt:lpstr>'2.17 Staff Wellbeing'!Print_Area</vt:lpstr>
      <vt:lpstr>'2.18 Equity, Diversity And Incl'!Print_Area</vt:lpstr>
      <vt:lpstr>'2.2 Non-Consultant Medical Doct'!Print_Area</vt:lpstr>
      <vt:lpstr>'2.3 Advanced Critical Care Prac'!Print_Area</vt:lpstr>
      <vt:lpstr>'2.4 On-Site Medical Doctor And '!Print_Area</vt:lpstr>
      <vt:lpstr>'2.5 Registered Nurse Staffing'!Print_Area</vt:lpstr>
      <vt:lpstr>'2.6 Registered Nurse Associate '!Print_Area</vt:lpstr>
      <vt:lpstr>'2.7 Pharmacy Team'!Print_Area</vt:lpstr>
      <vt:lpstr>'2.8 Physiotherapists'!Print_Area</vt:lpstr>
      <vt:lpstr>'2.9 Dietitians'!Print_Area</vt:lpstr>
      <vt:lpstr>'3.1 Standardised Care Of The Cr'!Print_Area</vt:lpstr>
      <vt:lpstr>'3.10 Liver Support'!Print_Area</vt:lpstr>
      <vt:lpstr>'3.11 Neurological Support'!Print_Area</vt:lpstr>
      <vt:lpstr>'3.12 Infection Control'!Print_Area</vt:lpstr>
      <vt:lpstr>'3.13 Major Trauma'!Print_Area</vt:lpstr>
      <vt:lpstr>'3.14 Inter- And Intra- Hospital'!Print_Area</vt:lpstr>
      <vt:lpstr>'3.15 Legal Aspects Of Capacity '!Print_Area</vt:lpstr>
      <vt:lpstr>'3.16 Managing Acute Behavioural'!Print_Area</vt:lpstr>
      <vt:lpstr>'3.17 Care Of The Chronically Cr'!Print_Area</vt:lpstr>
      <vt:lpstr>'3.18 Care Of The Critically Ill'!Print_Area</vt:lpstr>
      <vt:lpstr>'3.19 Care Of The Critically Ill'!Print_Area</vt:lpstr>
      <vt:lpstr>'3.2 Admission, Discharge And Ha'!Print_Area</vt:lpstr>
      <vt:lpstr>'3.20 Rehabilitation'!Print_Area</vt:lpstr>
      <vt:lpstr>'3.21 Outpatient Follow-Up'!Print_Area</vt:lpstr>
      <vt:lpstr>'3.22 Care At The End Of Life'!Print_Area</vt:lpstr>
      <vt:lpstr>'3.23 Organ And Tissue Donation'!Print_Area</vt:lpstr>
      <vt:lpstr>'3.3 Involving, Supporting And R'!Print_Area</vt:lpstr>
      <vt:lpstr>'3.4 Involving And Caring For Pa'!Print_Area</vt:lpstr>
      <vt:lpstr>'3.5 Airway Management'!Print_Area</vt:lpstr>
      <vt:lpstr>'3.6 Respiratory Support'!Print_Area</vt:lpstr>
      <vt:lpstr>'3.7 Cardiovascular Support'!Print_Area</vt:lpstr>
      <vt:lpstr>'3.8 Renal Support'!Print_Area</vt:lpstr>
      <vt:lpstr>'3.9 Gastrointestinal Support An'!Print_Area</vt:lpstr>
      <vt:lpstr>'4.1 Research'!Print_Area</vt:lpstr>
      <vt:lpstr>'4.2 Audit And Quality Improveme'!Print_Area</vt:lpstr>
      <vt:lpstr>'4.3 Clinical Governance'!Print_Area</vt:lpstr>
      <vt:lpstr>'4.4 Patient Safety Standards'!Print_Area</vt:lpstr>
      <vt:lpstr>'4.5 Environmental Sustainabilit'!Print_Area</vt:lpstr>
      <vt:lpstr>'5.1 Capacity Management'!Print_Area</vt:lpstr>
      <vt:lpstr>'5.2 Surge And Business Continui'!Print_Area</vt:lpstr>
      <vt:lpstr>'5.3 Major Incidents'!Print_Area</vt:lpstr>
      <vt:lpstr>'5.4 High Consequence Infectious'!Print_Area</vt:lpstr>
      <vt:lpstr>'5.5 Fire And Evacuation'!Print_Area</vt:lpstr>
      <vt:lpstr>Dashboard!Print_Area</vt:lpstr>
      <vt:lpstr>'1.1 Scope Of Adult Intensive Ca'!Print_Titles</vt:lpstr>
      <vt:lpstr>'1.10 Burns Care'!Print_Titles</vt:lpstr>
      <vt:lpstr>'1.11 Smaller, Remote And Rural '!Print_Titles</vt:lpstr>
      <vt:lpstr>'1.12 Enhanced Care'!Print_Titles</vt:lpstr>
      <vt:lpstr>'1.13 Interaction With Other Ser'!Print_Titles</vt:lpstr>
      <vt:lpstr>'1.14 Prolonged Mechanical Venti'!Print_Titles</vt:lpstr>
      <vt:lpstr>'1.15 Critical Care Networks'!Print_Titles</vt:lpstr>
      <vt:lpstr>'1.16 Commissioning (England)'!Print_Titles</vt:lpstr>
      <vt:lpstr>'1.17 Commissioning (Scotland, W'!Print_Titles</vt:lpstr>
      <vt:lpstr>'1.2 Intensive Care Outcomes'!Print_Titles</vt:lpstr>
      <vt:lpstr>'1.3 Physical Facilities'!Print_Titles</vt:lpstr>
      <vt:lpstr>'1.4 Clinical Information System'!Print_Titles</vt:lpstr>
      <vt:lpstr>'1.5 Clinical Equipment'!Print_Titles</vt:lpstr>
      <vt:lpstr>'1.6 Intensive Care Ultrasound'!Print_Titles</vt:lpstr>
      <vt:lpstr>'1.7 Critical Care Outreach, Rap'!Print_Titles</vt:lpstr>
      <vt:lpstr>'1.8 Cardiothoracic Critical Car'!Print_Titles</vt:lpstr>
      <vt:lpstr>'1.9 Neurocritical Care'!Print_Titles</vt:lpstr>
      <vt:lpstr>'2.1 Consultant Staffing'!Print_Titles</vt:lpstr>
      <vt:lpstr>'2.10 Speech &amp; Language Therapis'!Print_Titles</vt:lpstr>
      <vt:lpstr>'2.11 Occupational Therapy'!Print_Titles</vt:lpstr>
      <vt:lpstr>'2.12 Practitioner Psychologists'!Print_Titles</vt:lpstr>
      <vt:lpstr>'2.13 Healthcare Scientists Spec'!Print_Titles</vt:lpstr>
      <vt:lpstr>'2.14 Support Staff'!Print_Titles</vt:lpstr>
      <vt:lpstr>'2.15 Induction, Return To Work '!Print_Titles</vt:lpstr>
      <vt:lpstr>'2.16 Professional Development, '!Print_Titles</vt:lpstr>
      <vt:lpstr>'2.17 Staff Wellbeing'!Print_Titles</vt:lpstr>
      <vt:lpstr>'2.18 Equity, Diversity And Incl'!Print_Titles</vt:lpstr>
      <vt:lpstr>'2.2 Non-Consultant Medical Doct'!Print_Titles</vt:lpstr>
      <vt:lpstr>'2.3 Advanced Critical Care Prac'!Print_Titles</vt:lpstr>
      <vt:lpstr>'2.4 On-Site Medical Doctor And '!Print_Titles</vt:lpstr>
      <vt:lpstr>'2.5 Registered Nurse Staffing'!Print_Titles</vt:lpstr>
      <vt:lpstr>'2.6 Registered Nurse Associate '!Print_Titles</vt:lpstr>
      <vt:lpstr>'2.7 Pharmacy Team'!Print_Titles</vt:lpstr>
      <vt:lpstr>'2.8 Physiotherapists'!Print_Titles</vt:lpstr>
      <vt:lpstr>'2.9 Dietitians'!Print_Titles</vt:lpstr>
      <vt:lpstr>'3.1 Standardised Care Of The Cr'!Print_Titles</vt:lpstr>
      <vt:lpstr>'3.10 Liver Support'!Print_Titles</vt:lpstr>
      <vt:lpstr>'3.11 Neurological Support'!Print_Titles</vt:lpstr>
      <vt:lpstr>'3.12 Infection Control'!Print_Titles</vt:lpstr>
      <vt:lpstr>'3.13 Major Trauma'!Print_Titles</vt:lpstr>
      <vt:lpstr>'3.14 Inter- And Intra- Hospital'!Print_Titles</vt:lpstr>
      <vt:lpstr>'3.15 Legal Aspects Of Capacity '!Print_Titles</vt:lpstr>
      <vt:lpstr>'3.16 Managing Acute Behavioural'!Print_Titles</vt:lpstr>
      <vt:lpstr>'3.17 Care Of The Chronically Cr'!Print_Titles</vt:lpstr>
      <vt:lpstr>'3.18 Care Of The Critically Ill'!Print_Titles</vt:lpstr>
      <vt:lpstr>'3.19 Care Of The Critically Ill'!Print_Titles</vt:lpstr>
      <vt:lpstr>'3.2 Admission, Discharge And Ha'!Print_Titles</vt:lpstr>
      <vt:lpstr>'3.20 Rehabilitation'!Print_Titles</vt:lpstr>
      <vt:lpstr>'3.21 Outpatient Follow-Up'!Print_Titles</vt:lpstr>
      <vt:lpstr>'3.22 Care At The End Of Life'!Print_Titles</vt:lpstr>
      <vt:lpstr>'3.23 Organ And Tissue Donation'!Print_Titles</vt:lpstr>
      <vt:lpstr>'3.3 Involving, Supporting And R'!Print_Titles</vt:lpstr>
      <vt:lpstr>'3.4 Involving And Caring For Pa'!Print_Titles</vt:lpstr>
      <vt:lpstr>'3.5 Airway Management'!Print_Titles</vt:lpstr>
      <vt:lpstr>'3.6 Respiratory Support'!Print_Titles</vt:lpstr>
      <vt:lpstr>'3.7 Cardiovascular Support'!Print_Titles</vt:lpstr>
      <vt:lpstr>'3.8 Renal Support'!Print_Titles</vt:lpstr>
      <vt:lpstr>'3.9 Gastrointestinal Support An'!Print_Titles</vt:lpstr>
      <vt:lpstr>'4.1 Research'!Print_Titles</vt:lpstr>
      <vt:lpstr>'4.2 Audit And Quality Improveme'!Print_Titles</vt:lpstr>
      <vt:lpstr>'4.3 Clinical Governance'!Print_Titles</vt:lpstr>
      <vt:lpstr>'4.4 Patient Safety Standards'!Print_Titles</vt:lpstr>
      <vt:lpstr>'4.5 Environmental Sustainabilit'!Print_Titles</vt:lpstr>
      <vt:lpstr>'5.1 Capacity Management'!Print_Titles</vt:lpstr>
      <vt:lpstr>'5.2 Surge And Business Continui'!Print_Titles</vt:lpstr>
      <vt:lpstr>'5.3 Major Incidents'!Print_Titles</vt:lpstr>
      <vt:lpstr>'5.4 High Consequence Infectious'!Print_Titles</vt:lpstr>
      <vt:lpstr>'5.5 Fire And Evacuation'!Print_Titles</vt:lpstr>
      <vt:lpstr>Dashboard!Print_Titles</vt:lpstr>
      <vt:lpstr>RecStatus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Sam.Clark@mcht.nhs.uk</dc:creator>
  <cp:lastModifiedBy>Dawn Tillbrook-Evans</cp:lastModifiedBy>
  <cp:lastPrinted>2026-02-28T14:07:53Z</cp:lastPrinted>
  <dcterms:created xsi:type="dcterms:W3CDTF">2026-01-28T12:57:33Z</dcterms:created>
  <dcterms:modified xsi:type="dcterms:W3CDTF">2026-07-14T11:05:01Z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0x01010007A8475E488EEB41A087A741A569C6E0</vt:lpwstr>
  </property>
  <property fmtid="{D5CDD505-2E9C-101B-9397-08002B2CF9AE}" pid="3" name="MediaServiceImageTags">
    <vt:lpwstr/>
  </property>
</Properties>
</file>